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hidePivotFieldList="1"/>
  <mc:AlternateContent xmlns:mc="http://schemas.openxmlformats.org/markup-compatibility/2006">
    <mc:Choice Requires="x15">
      <x15ac:absPath xmlns:x15ac="http://schemas.microsoft.com/office/spreadsheetml/2010/11/ac" url="https://climateregistry.sharepoint.com/Public/Climate Forward/Methodologies/Reforestation/Companion Documents/Reforestation Comunities Data File/v2.x/"/>
    </mc:Choice>
  </mc:AlternateContent>
  <xr:revisionPtr revIDLastSave="53" documentId="8_{852100B2-9D91-4FF7-9DD8-07287DF3A67E}" xr6:coauthVersionLast="47" xr6:coauthVersionMax="47" xr10:uidLastSave="{E31DE5C0-8448-417F-93AD-B69161344B4B}"/>
  <bookViews>
    <workbookView xWindow="30" yWindow="780" windowWidth="28770" windowHeight="16890" xr2:uid="{FDE1661A-9A2A-46C5-8D67-57795DFCA5DB}"/>
  </bookViews>
  <sheets>
    <sheet name="Introduction" sheetId="79" r:id="rId1"/>
    <sheet name="Inputs and Results" sheetId="80" r:id="rId2"/>
    <sheet name="Summary Tabulations" sheetId="6" r:id="rId3"/>
    <sheet name="Soil C Rates" sheetId="85" r:id="rId4"/>
    <sheet name="Natural Regen Photo Plots" sheetId="83" r:id="rId5"/>
    <sheet name="Shrub Ratio Estimators" sheetId="81" r:id="rId6"/>
    <sheet name="Alder-maple PWW" sheetId="7" r:id="rId7"/>
    <sheet name="Aspen-birch NE" sheetId="9" r:id="rId8"/>
    <sheet name="Aspen-birch NLS" sheetId="27" r:id="rId9"/>
    <sheet name="Aspen-birch RMS" sheetId="28" r:id="rId10"/>
    <sheet name="Douglas-fir PWE" sheetId="29" r:id="rId11"/>
    <sheet name="Douglas-fir PWW" sheetId="30" r:id="rId12"/>
    <sheet name="Douglas-fir RMN" sheetId="31" r:id="rId13"/>
    <sheet name="Douglas-fir RMS" sheetId="32" r:id="rId14"/>
    <sheet name="Douglas-fir hpm PWW" sheetId="33" r:id="rId15"/>
    <sheet name="Elm-ash-cottonwood NLS" sheetId="34" r:id="rId16"/>
    <sheet name="Elm-ash-cottonwood NPS" sheetId="35" r:id="rId17"/>
    <sheet name="Elm-ash-cottonwood SC" sheetId="36" r:id="rId18"/>
    <sheet name="Fir-spruce-mountain hemlock PSW" sheetId="37" r:id="rId19"/>
    <sheet name="Fir-spruce-mountain hemlock PWE" sheetId="38" r:id="rId20"/>
    <sheet name="Fir-spruce-mountain hemlock PWW" sheetId="39" r:id="rId21"/>
    <sheet name="Fir-spruce-mountain hemlock RMN" sheetId="40" r:id="rId22"/>
    <sheet name="Fir-spruce-mountain hemlock RMS" sheetId="41" r:id="rId23"/>
    <sheet name="Hemlock-Sitka spruce PWW" sheetId="42" r:id="rId24"/>
    <sheet name="Hemlock-Sitka spruce hpm PWW" sheetId="43" r:id="rId25"/>
    <sheet name="Loblolly-shortleaf pine SC" sheetId="44" r:id="rId26"/>
    <sheet name="Loblolly-shortleaf pine SE" sheetId="45" r:id="rId27"/>
    <sheet name="Loblolly-shortleaf pine hpm SC" sheetId="46" r:id="rId28"/>
    <sheet name="Loblolly-shortleaf pine hpm SE" sheetId="47" r:id="rId29"/>
    <sheet name="Lodgepole pine PWE" sheetId="48" r:id="rId30"/>
    <sheet name="Lodgepole pine RMN" sheetId="49" r:id="rId31"/>
    <sheet name="Lodgepole pine RMS" sheetId="50" r:id="rId32"/>
    <sheet name="Longleaf-slash pine SE" sheetId="51" r:id="rId33"/>
    <sheet name="Longleaf-slash pine hpm SE" sheetId="52" r:id="rId34"/>
    <sheet name="Maple-beech-birch NE" sheetId="53" r:id="rId35"/>
    <sheet name="Maple-beech-birch NLS" sheetId="54" r:id="rId36"/>
    <sheet name="Maple-beech-birch NPS" sheetId="55" r:id="rId37"/>
    <sheet name="Mixed conifer PSW" sheetId="76" r:id="rId38"/>
    <sheet name="Oak-gum-cypress SC" sheetId="56" r:id="rId39"/>
    <sheet name="Oak-gum-cypress SE" sheetId="57" r:id="rId40"/>
    <sheet name="Oak-hickory NE" sheetId="58" r:id="rId41"/>
    <sheet name="Oak-hickory NLS" sheetId="59" r:id="rId42"/>
    <sheet name="Oak-hickory NPS" sheetId="60" r:id="rId43"/>
    <sheet name="Oak-hickory SC" sheetId="61" r:id="rId44"/>
    <sheet name="Oak-hickory SE" sheetId="62" r:id="rId45"/>
    <sheet name="Oak-pine NE" sheetId="63" r:id="rId46"/>
    <sheet name="Oak-pine NPS" sheetId="64" r:id="rId47"/>
    <sheet name="Oak-pine SC" sheetId="65" r:id="rId48"/>
    <sheet name="Oak-pine SE" sheetId="66" r:id="rId49"/>
    <sheet name="Ponderosa pine PWE" sheetId="67" r:id="rId50"/>
    <sheet name="Ponderosa pine RMN" sheetId="68" r:id="rId51"/>
    <sheet name="Ponderosa pine RMS" sheetId="69" r:id="rId52"/>
    <sheet name="Spruce-balsam fir NE" sheetId="70" r:id="rId53"/>
    <sheet name="Spruce-balsam fir NLS" sheetId="71" r:id="rId54"/>
    <sheet name="Western oak PSW" sheetId="72" r:id="rId55"/>
    <sheet name="White-red-jack pine NE" sheetId="73" r:id="rId56"/>
    <sheet name="White-red-jack pine NLS" sheetId="74" r:id="rId57"/>
    <sheet name="Smith et al 2006" sheetId="1" r:id="rId58"/>
  </sheets>
  <externalReferences>
    <externalReference r:id="rId59"/>
  </externalReferences>
  <definedNames>
    <definedName name="_xlnm._FilterDatabase" localSheetId="57" hidden="1">'Smith et al 2006'!$B$1:$X$780</definedName>
    <definedName name="_xlnm._FilterDatabase" localSheetId="2" hidden="1">'Summary Tabulations'!$B$2:$D$54</definedName>
    <definedName name="aff_metric">#REF!</definedName>
    <definedName name="aff_mixed">#REF!</definedName>
    <definedName name="EF_DM">'[1]EF Summary'!$A$24:$V$28</definedName>
    <definedName name="EF_N2O">'[1]EF Summary'!$A$14:$V$18</definedName>
    <definedName name="EF_OC">'[1]EF Summary'!$A$8:$V$12</definedName>
    <definedName name="gwp_ch4">[1]Constants!$B$5</definedName>
    <definedName name="gwp_n2o">[1]Constants!$B$6</definedName>
    <definedName name="harv_metric">#REF!</definedName>
    <definedName name="harv_mixed">#REF!</definedName>
    <definedName name="LCC">'[1]Baseline EFs'!$R$2:$T$1004</definedName>
    <definedName name="LS_categories">[1]Grazing!$A$19:$A$32</definedName>
    <definedName name="MLRA_Pick">[1]MLRAs!$A$2:$A$280</definedName>
    <definedName name="Prior_LU">[1]MLRAs!$H$2:$H$3</definedName>
    <definedName name="Proceed_to_next">'Inputs and Results'!$F$3</definedName>
    <definedName name="ref_metric">'Smith et al 2006'!$D$1:$O$666</definedName>
    <definedName name="ref_mixed">#REF!</definedName>
    <definedName name="Respond">'Inputs and Results'!$G$3:$G$5</definedName>
    <definedName name="Soil_Texture">[1]MLRAs!$F$2:$F$4</definedName>
    <definedName name="States">[1]Grazing!$E$3:$E$50</definedName>
    <definedName name="temp_grazing">[1]Grazing!$A$4:$A$16</definedName>
    <definedName name="Version">Introduction!$B$3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2" i="83" l="1"/>
  <c r="D12" i="83"/>
  <c r="C166" i="80"/>
  <c r="C127" i="80"/>
  <c r="C49" i="80"/>
  <c r="C158" i="80"/>
  <c r="C159" i="80" s="1"/>
  <c r="C119" i="80"/>
  <c r="C120" i="80" s="1"/>
  <c r="C80" i="80"/>
  <c r="C81" i="80" s="1"/>
  <c r="C41" i="80"/>
  <c r="C42" i="80" s="1"/>
  <c r="C160" i="80"/>
  <c r="C121" i="80"/>
  <c r="C82" i="80"/>
  <c r="C83" i="80" l="1"/>
  <c r="C122" i="80"/>
  <c r="C161" i="80"/>
  <c r="C110" i="80" l="1"/>
  <c r="C32" i="80"/>
  <c r="K101" i="66"/>
  <c r="H101" i="66"/>
  <c r="G101" i="66"/>
  <c r="K91" i="66"/>
  <c r="H91" i="66"/>
  <c r="G91" i="66"/>
  <c r="K81" i="66"/>
  <c r="H81" i="66"/>
  <c r="G81" i="66"/>
  <c r="K71" i="66"/>
  <c r="H71" i="66"/>
  <c r="G71" i="66"/>
  <c r="H61" i="66"/>
  <c r="H51" i="66"/>
  <c r="H41" i="66"/>
  <c r="H31" i="66"/>
  <c r="H21" i="66"/>
  <c r="H17" i="66" s="1"/>
  <c r="H18" i="66" s="1"/>
  <c r="H19" i="66" s="1"/>
  <c r="H20" i="66" s="1"/>
  <c r="I17" i="66"/>
  <c r="I18" i="66" s="1"/>
  <c r="K101" i="65"/>
  <c r="H101" i="65"/>
  <c r="G101" i="65"/>
  <c r="K91" i="65"/>
  <c r="H91" i="65"/>
  <c r="G91" i="65"/>
  <c r="K81" i="65"/>
  <c r="H81" i="65"/>
  <c r="G81" i="65"/>
  <c r="K71" i="65"/>
  <c r="H71" i="65"/>
  <c r="G71" i="65"/>
  <c r="H61" i="65"/>
  <c r="H51" i="65"/>
  <c r="H41" i="65"/>
  <c r="H31" i="65"/>
  <c r="H21" i="65"/>
  <c r="H17" i="65" s="1"/>
  <c r="H18" i="65" s="1"/>
  <c r="H19" i="65" s="1"/>
  <c r="H20" i="65" s="1"/>
  <c r="I17" i="65"/>
  <c r="I18" i="65" s="1"/>
  <c r="K101" i="62"/>
  <c r="H101" i="62"/>
  <c r="G101" i="62"/>
  <c r="K91" i="62"/>
  <c r="H91" i="62"/>
  <c r="G91" i="62"/>
  <c r="K81" i="62"/>
  <c r="H81" i="62"/>
  <c r="G81" i="62"/>
  <c r="K71" i="62"/>
  <c r="H71" i="62"/>
  <c r="G71" i="62"/>
  <c r="H61" i="62"/>
  <c r="H51" i="62"/>
  <c r="H41" i="62"/>
  <c r="H31" i="62"/>
  <c r="H21" i="62"/>
  <c r="H17" i="62" s="1"/>
  <c r="H18" i="62" s="1"/>
  <c r="H19" i="62" s="1"/>
  <c r="H20" i="62" s="1"/>
  <c r="I17" i="62"/>
  <c r="I18" i="62" s="1"/>
  <c r="I19" i="62" s="1"/>
  <c r="K101" i="61"/>
  <c r="H101" i="61"/>
  <c r="G101" i="61"/>
  <c r="K91" i="61"/>
  <c r="H91" i="61"/>
  <c r="G91" i="61"/>
  <c r="K81" i="61"/>
  <c r="H81" i="61"/>
  <c r="G81" i="61"/>
  <c r="K71" i="61"/>
  <c r="H71" i="61"/>
  <c r="G71" i="61"/>
  <c r="H61" i="61"/>
  <c r="H51" i="61"/>
  <c r="H41" i="61"/>
  <c r="H31" i="61"/>
  <c r="H21" i="61"/>
  <c r="I17" i="61"/>
  <c r="I18" i="61" s="1"/>
  <c r="K101" i="57"/>
  <c r="H101" i="57"/>
  <c r="G101" i="57"/>
  <c r="K91" i="57"/>
  <c r="H91" i="57"/>
  <c r="G91" i="57"/>
  <c r="K81" i="57"/>
  <c r="H81" i="57"/>
  <c r="G81" i="57"/>
  <c r="K71" i="57"/>
  <c r="H71" i="57"/>
  <c r="G71" i="57"/>
  <c r="H61" i="57"/>
  <c r="H51" i="57"/>
  <c r="H41" i="57"/>
  <c r="H31" i="57"/>
  <c r="H21" i="57"/>
  <c r="H17" i="57" s="1"/>
  <c r="H18" i="57" s="1"/>
  <c r="H19" i="57" s="1"/>
  <c r="H20" i="57" s="1"/>
  <c r="I17" i="57"/>
  <c r="I18" i="57" s="1"/>
  <c r="K101" i="56"/>
  <c r="H101" i="56"/>
  <c r="G101" i="56"/>
  <c r="K91" i="56"/>
  <c r="H91" i="56"/>
  <c r="G91" i="56"/>
  <c r="K81" i="56"/>
  <c r="H81" i="56"/>
  <c r="G81" i="56"/>
  <c r="K71" i="56"/>
  <c r="H71" i="56"/>
  <c r="G71" i="56"/>
  <c r="H61" i="56"/>
  <c r="H51" i="56"/>
  <c r="H41" i="56"/>
  <c r="H31" i="56"/>
  <c r="H21" i="56"/>
  <c r="I17" i="56"/>
  <c r="I18" i="56" s="1"/>
  <c r="K101" i="52"/>
  <c r="H101" i="52"/>
  <c r="G101" i="52"/>
  <c r="K91" i="52"/>
  <c r="H91" i="52"/>
  <c r="G91" i="52"/>
  <c r="K81" i="52"/>
  <c r="H81" i="52"/>
  <c r="G81" i="52"/>
  <c r="K71" i="52"/>
  <c r="H71" i="52"/>
  <c r="G71" i="52"/>
  <c r="H61" i="52"/>
  <c r="H51" i="52"/>
  <c r="H41" i="52"/>
  <c r="H31" i="52"/>
  <c r="H21" i="52"/>
  <c r="H17" i="52" s="1"/>
  <c r="H18" i="52" s="1"/>
  <c r="H19" i="52" s="1"/>
  <c r="H20" i="52" s="1"/>
  <c r="I17" i="52"/>
  <c r="I18" i="52" s="1"/>
  <c r="K101" i="51"/>
  <c r="H101" i="51"/>
  <c r="G101" i="51"/>
  <c r="K91" i="51"/>
  <c r="H91" i="51"/>
  <c r="G91" i="51"/>
  <c r="K81" i="51"/>
  <c r="H81" i="51"/>
  <c r="G81" i="51"/>
  <c r="K71" i="51"/>
  <c r="H71" i="51"/>
  <c r="G71" i="51"/>
  <c r="H61" i="51"/>
  <c r="H51" i="51"/>
  <c r="H41" i="51"/>
  <c r="H31" i="51"/>
  <c r="H21" i="51"/>
  <c r="H17" i="51" s="1"/>
  <c r="H18" i="51" s="1"/>
  <c r="H19" i="51" s="1"/>
  <c r="H20" i="51" s="1"/>
  <c r="I17" i="51"/>
  <c r="I18" i="51" s="1"/>
  <c r="K101" i="47"/>
  <c r="H101" i="47"/>
  <c r="G101" i="47"/>
  <c r="K91" i="47"/>
  <c r="H91" i="47"/>
  <c r="G91" i="47"/>
  <c r="K81" i="47"/>
  <c r="H81" i="47"/>
  <c r="G81" i="47"/>
  <c r="K71" i="47"/>
  <c r="H71" i="47"/>
  <c r="G71" i="47"/>
  <c r="H61" i="47"/>
  <c r="H51" i="47"/>
  <c r="H41" i="47"/>
  <c r="H31" i="47"/>
  <c r="H21" i="47"/>
  <c r="H17" i="47" s="1"/>
  <c r="H18" i="47" s="1"/>
  <c r="H19" i="47" s="1"/>
  <c r="H20" i="47" s="1"/>
  <c r="I17" i="47"/>
  <c r="I18" i="47" s="1"/>
  <c r="K101" i="46"/>
  <c r="H101" i="46"/>
  <c r="G101" i="46"/>
  <c r="K91" i="46"/>
  <c r="H91" i="46"/>
  <c r="G91" i="46"/>
  <c r="K81" i="46"/>
  <c r="H81" i="46"/>
  <c r="G81" i="46"/>
  <c r="K71" i="46"/>
  <c r="H71" i="46"/>
  <c r="G71" i="46"/>
  <c r="H61" i="46"/>
  <c r="H51" i="46"/>
  <c r="H41" i="46"/>
  <c r="H31" i="46"/>
  <c r="H21" i="46"/>
  <c r="I17" i="46"/>
  <c r="I18" i="46" s="1"/>
  <c r="K101" i="45"/>
  <c r="H101" i="45"/>
  <c r="G101" i="45"/>
  <c r="K91" i="45"/>
  <c r="H91" i="45"/>
  <c r="G91" i="45"/>
  <c r="K81" i="45"/>
  <c r="H81" i="45"/>
  <c r="G81" i="45"/>
  <c r="K71" i="45"/>
  <c r="H71" i="45"/>
  <c r="G71" i="45"/>
  <c r="H61" i="45"/>
  <c r="H51" i="45"/>
  <c r="H41" i="45"/>
  <c r="H31" i="45"/>
  <c r="H21" i="45"/>
  <c r="H17" i="45" s="1"/>
  <c r="H18" i="45" s="1"/>
  <c r="H19" i="45" s="1"/>
  <c r="H20" i="45" s="1"/>
  <c r="I17" i="45"/>
  <c r="I18" i="45" s="1"/>
  <c r="K101" i="44"/>
  <c r="H101" i="44"/>
  <c r="G101" i="44"/>
  <c r="K91" i="44"/>
  <c r="H91" i="44"/>
  <c r="G91" i="44"/>
  <c r="K81" i="44"/>
  <c r="H81" i="44"/>
  <c r="G81" i="44"/>
  <c r="K71" i="44"/>
  <c r="H71" i="44"/>
  <c r="G71" i="44"/>
  <c r="H61" i="44"/>
  <c r="H51" i="44"/>
  <c r="H41" i="44"/>
  <c r="H31" i="44"/>
  <c r="H21" i="44"/>
  <c r="H17" i="44" s="1"/>
  <c r="H18" i="44" s="1"/>
  <c r="H19" i="44" s="1"/>
  <c r="H20" i="44" s="1"/>
  <c r="I17" i="44"/>
  <c r="I18" i="44" s="1"/>
  <c r="H141" i="74"/>
  <c r="H131" i="74"/>
  <c r="H121" i="74"/>
  <c r="H122" i="74" s="1"/>
  <c r="H123" i="74" s="1"/>
  <c r="H124" i="74" s="1"/>
  <c r="H125" i="74" s="1"/>
  <c r="H126" i="74" s="1"/>
  <c r="H127" i="74" s="1"/>
  <c r="H128" i="74" s="1"/>
  <c r="H129" i="74" s="1"/>
  <c r="H130" i="74" s="1"/>
  <c r="K111" i="74"/>
  <c r="H111" i="74"/>
  <c r="G111" i="74"/>
  <c r="K101" i="74"/>
  <c r="H101" i="74"/>
  <c r="G101" i="74"/>
  <c r="K91" i="74"/>
  <c r="H91" i="74"/>
  <c r="G91" i="74"/>
  <c r="K81" i="74"/>
  <c r="H81" i="74"/>
  <c r="G81" i="74"/>
  <c r="K71" i="74"/>
  <c r="H71" i="74"/>
  <c r="G71" i="74"/>
  <c r="H61" i="74"/>
  <c r="H51" i="74"/>
  <c r="H41" i="74"/>
  <c r="H31" i="74"/>
  <c r="H21" i="74"/>
  <c r="H17" i="74" s="1"/>
  <c r="H18" i="74" s="1"/>
  <c r="H19" i="74" s="1"/>
  <c r="H20" i="74" s="1"/>
  <c r="I17" i="74"/>
  <c r="I18" i="74" s="1"/>
  <c r="H141" i="73"/>
  <c r="H131" i="73"/>
  <c r="H132" i="73" s="1"/>
  <c r="H133" i="73" s="1"/>
  <c r="H134" i="73" s="1"/>
  <c r="H135" i="73" s="1"/>
  <c r="H136" i="73" s="1"/>
  <c r="H137" i="73" s="1"/>
  <c r="H138" i="73" s="1"/>
  <c r="H139" i="73" s="1"/>
  <c r="H140" i="73" s="1"/>
  <c r="H121" i="73"/>
  <c r="H122" i="73" s="1"/>
  <c r="H123" i="73" s="1"/>
  <c r="H124" i="73" s="1"/>
  <c r="H125" i="73" s="1"/>
  <c r="H126" i="73" s="1"/>
  <c r="H127" i="73" s="1"/>
  <c r="H128" i="73" s="1"/>
  <c r="H129" i="73" s="1"/>
  <c r="H130" i="73" s="1"/>
  <c r="K111" i="73"/>
  <c r="H111" i="73"/>
  <c r="G111" i="73"/>
  <c r="K101" i="73"/>
  <c r="H101" i="73"/>
  <c r="G101" i="73"/>
  <c r="K91" i="73"/>
  <c r="H91" i="73"/>
  <c r="G91" i="73"/>
  <c r="K81" i="73"/>
  <c r="H81" i="73"/>
  <c r="G81" i="73"/>
  <c r="K71" i="73"/>
  <c r="H71" i="73"/>
  <c r="G71" i="73"/>
  <c r="H61" i="73"/>
  <c r="H51" i="73"/>
  <c r="H41" i="73"/>
  <c r="H31" i="73"/>
  <c r="H21" i="73"/>
  <c r="I17" i="73"/>
  <c r="I18" i="73" s="1"/>
  <c r="H141" i="72"/>
  <c r="H131" i="72"/>
  <c r="H132" i="72" s="1"/>
  <c r="H133" i="72" s="1"/>
  <c r="H134" i="72" s="1"/>
  <c r="H135" i="72" s="1"/>
  <c r="H136" i="72" s="1"/>
  <c r="H137" i="72" s="1"/>
  <c r="H138" i="72" s="1"/>
  <c r="H139" i="72" s="1"/>
  <c r="H140" i="72" s="1"/>
  <c r="H122" i="72"/>
  <c r="H123" i="72" s="1"/>
  <c r="H124" i="72" s="1"/>
  <c r="H125" i="72" s="1"/>
  <c r="H126" i="72" s="1"/>
  <c r="H127" i="72" s="1"/>
  <c r="H128" i="72" s="1"/>
  <c r="H129" i="72" s="1"/>
  <c r="H130" i="72" s="1"/>
  <c r="H121" i="72"/>
  <c r="K111" i="72"/>
  <c r="H111" i="72"/>
  <c r="H112" i="72" s="1"/>
  <c r="H113" i="72" s="1"/>
  <c r="H114" i="72" s="1"/>
  <c r="H115" i="72" s="1"/>
  <c r="H116" i="72" s="1"/>
  <c r="H117" i="72" s="1"/>
  <c r="H118" i="72" s="1"/>
  <c r="H119" i="72" s="1"/>
  <c r="H120" i="72" s="1"/>
  <c r="G111" i="72"/>
  <c r="K101" i="72"/>
  <c r="H101" i="72"/>
  <c r="G101" i="72"/>
  <c r="K91" i="72"/>
  <c r="H91" i="72"/>
  <c r="G91" i="72"/>
  <c r="K81" i="72"/>
  <c r="H81" i="72"/>
  <c r="G81" i="72"/>
  <c r="K71" i="72"/>
  <c r="H71" i="72"/>
  <c r="G71" i="72"/>
  <c r="H61" i="72"/>
  <c r="H51" i="72"/>
  <c r="H41" i="72"/>
  <c r="H31" i="72"/>
  <c r="H21" i="72"/>
  <c r="I17" i="72"/>
  <c r="I18" i="72" s="1"/>
  <c r="H141" i="71"/>
  <c r="H131" i="71"/>
  <c r="H121" i="71"/>
  <c r="H122" i="71" s="1"/>
  <c r="H123" i="71" s="1"/>
  <c r="H124" i="71" s="1"/>
  <c r="H125" i="71" s="1"/>
  <c r="H126" i="71" s="1"/>
  <c r="H127" i="71" s="1"/>
  <c r="H128" i="71" s="1"/>
  <c r="H129" i="71" s="1"/>
  <c r="H130" i="71" s="1"/>
  <c r="K111" i="71"/>
  <c r="H111" i="71"/>
  <c r="H112" i="71" s="1"/>
  <c r="H113" i="71" s="1"/>
  <c r="H114" i="71" s="1"/>
  <c r="H115" i="71" s="1"/>
  <c r="H116" i="71" s="1"/>
  <c r="H117" i="71" s="1"/>
  <c r="H118" i="71" s="1"/>
  <c r="H119" i="71" s="1"/>
  <c r="H120" i="71" s="1"/>
  <c r="G111" i="71"/>
  <c r="K101" i="71"/>
  <c r="H101" i="71"/>
  <c r="G101" i="71"/>
  <c r="K91" i="71"/>
  <c r="H91" i="71"/>
  <c r="G91" i="71"/>
  <c r="K81" i="71"/>
  <c r="H81" i="71"/>
  <c r="G81" i="71"/>
  <c r="K71" i="71"/>
  <c r="H71" i="71"/>
  <c r="G71" i="71"/>
  <c r="H61" i="71"/>
  <c r="H51" i="71"/>
  <c r="H41" i="71"/>
  <c r="H31" i="71"/>
  <c r="H21" i="71"/>
  <c r="H17" i="71" s="1"/>
  <c r="H18" i="71" s="1"/>
  <c r="H19" i="71" s="1"/>
  <c r="H20" i="71" s="1"/>
  <c r="I17" i="71"/>
  <c r="I18" i="71" s="1"/>
  <c r="H141" i="70"/>
  <c r="H131" i="70"/>
  <c r="H132" i="70" s="1"/>
  <c r="H133" i="70" s="1"/>
  <c r="H134" i="70" s="1"/>
  <c r="H135" i="70" s="1"/>
  <c r="H136" i="70" s="1"/>
  <c r="H137" i="70" s="1"/>
  <c r="H138" i="70" s="1"/>
  <c r="H139" i="70" s="1"/>
  <c r="H140" i="70" s="1"/>
  <c r="H121" i="70"/>
  <c r="H122" i="70" s="1"/>
  <c r="H123" i="70" s="1"/>
  <c r="H124" i="70" s="1"/>
  <c r="H125" i="70" s="1"/>
  <c r="H126" i="70" s="1"/>
  <c r="H127" i="70" s="1"/>
  <c r="H128" i="70" s="1"/>
  <c r="H129" i="70" s="1"/>
  <c r="H130" i="70" s="1"/>
  <c r="K111" i="70"/>
  <c r="H111" i="70"/>
  <c r="G111" i="70"/>
  <c r="K101" i="70"/>
  <c r="H101" i="70"/>
  <c r="G101" i="70"/>
  <c r="K91" i="70"/>
  <c r="H91" i="70"/>
  <c r="G91" i="70"/>
  <c r="K81" i="70"/>
  <c r="H81" i="70"/>
  <c r="G81" i="70"/>
  <c r="K71" i="70"/>
  <c r="H71" i="70"/>
  <c r="G71" i="70"/>
  <c r="H61" i="70"/>
  <c r="H51" i="70"/>
  <c r="H41" i="70"/>
  <c r="H31" i="70"/>
  <c r="H21" i="70"/>
  <c r="I17" i="70"/>
  <c r="I18" i="70" s="1"/>
  <c r="H141" i="69"/>
  <c r="H131" i="69"/>
  <c r="H132" i="69" s="1"/>
  <c r="H133" i="69" s="1"/>
  <c r="H134" i="69" s="1"/>
  <c r="H135" i="69" s="1"/>
  <c r="H136" i="69" s="1"/>
  <c r="H137" i="69" s="1"/>
  <c r="H138" i="69" s="1"/>
  <c r="H139" i="69" s="1"/>
  <c r="H140" i="69" s="1"/>
  <c r="H122" i="69"/>
  <c r="H123" i="69" s="1"/>
  <c r="H124" i="69" s="1"/>
  <c r="H125" i="69" s="1"/>
  <c r="H126" i="69" s="1"/>
  <c r="H127" i="69" s="1"/>
  <c r="H128" i="69" s="1"/>
  <c r="H129" i="69" s="1"/>
  <c r="H130" i="69" s="1"/>
  <c r="H121" i="69"/>
  <c r="K111" i="69"/>
  <c r="H111" i="69"/>
  <c r="H112" i="69" s="1"/>
  <c r="H113" i="69" s="1"/>
  <c r="H114" i="69" s="1"/>
  <c r="H115" i="69" s="1"/>
  <c r="H116" i="69" s="1"/>
  <c r="H117" i="69" s="1"/>
  <c r="H118" i="69" s="1"/>
  <c r="H119" i="69" s="1"/>
  <c r="H120" i="69" s="1"/>
  <c r="G111" i="69"/>
  <c r="K101" i="69"/>
  <c r="H101" i="69"/>
  <c r="G101" i="69"/>
  <c r="K91" i="69"/>
  <c r="H91" i="69"/>
  <c r="G91" i="69"/>
  <c r="K81" i="69"/>
  <c r="H81" i="69"/>
  <c r="G81" i="69"/>
  <c r="K71" i="69"/>
  <c r="H71" i="69"/>
  <c r="G71" i="69"/>
  <c r="H61" i="69"/>
  <c r="H51" i="69"/>
  <c r="H41" i="69"/>
  <c r="H31" i="69"/>
  <c r="H21" i="69"/>
  <c r="I17" i="69"/>
  <c r="I18" i="69" s="1"/>
  <c r="H141" i="68"/>
  <c r="H131" i="68"/>
  <c r="H121" i="68"/>
  <c r="H122" i="68" s="1"/>
  <c r="H123" i="68" s="1"/>
  <c r="H124" i="68" s="1"/>
  <c r="H125" i="68" s="1"/>
  <c r="H126" i="68" s="1"/>
  <c r="H127" i="68" s="1"/>
  <c r="H128" i="68" s="1"/>
  <c r="H129" i="68" s="1"/>
  <c r="H130" i="68" s="1"/>
  <c r="K111" i="68"/>
  <c r="H111" i="68"/>
  <c r="H112" i="68" s="1"/>
  <c r="H113" i="68" s="1"/>
  <c r="H114" i="68" s="1"/>
  <c r="H115" i="68" s="1"/>
  <c r="H116" i="68" s="1"/>
  <c r="H117" i="68" s="1"/>
  <c r="H118" i="68" s="1"/>
  <c r="H119" i="68" s="1"/>
  <c r="H120" i="68" s="1"/>
  <c r="G111" i="68"/>
  <c r="K101" i="68"/>
  <c r="H101" i="68"/>
  <c r="G101" i="68"/>
  <c r="K91" i="68"/>
  <c r="H91" i="68"/>
  <c r="G91" i="68"/>
  <c r="K81" i="68"/>
  <c r="H81" i="68"/>
  <c r="G81" i="68"/>
  <c r="K71" i="68"/>
  <c r="H71" i="68"/>
  <c r="G71" i="68"/>
  <c r="H61" i="68"/>
  <c r="H51" i="68"/>
  <c r="H41" i="68"/>
  <c r="H31" i="68"/>
  <c r="H21" i="68"/>
  <c r="I17" i="68"/>
  <c r="I18" i="68" s="1"/>
  <c r="H141" i="67"/>
  <c r="H131" i="67"/>
  <c r="H121" i="67"/>
  <c r="H122" i="67" s="1"/>
  <c r="H123" i="67" s="1"/>
  <c r="H124" i="67" s="1"/>
  <c r="H125" i="67" s="1"/>
  <c r="H126" i="67" s="1"/>
  <c r="H127" i="67" s="1"/>
  <c r="H128" i="67" s="1"/>
  <c r="H129" i="67" s="1"/>
  <c r="H130" i="67" s="1"/>
  <c r="K111" i="67"/>
  <c r="H111" i="67"/>
  <c r="H112" i="67" s="1"/>
  <c r="H113" i="67" s="1"/>
  <c r="H114" i="67" s="1"/>
  <c r="H115" i="67" s="1"/>
  <c r="H116" i="67" s="1"/>
  <c r="H117" i="67" s="1"/>
  <c r="H118" i="67" s="1"/>
  <c r="H119" i="67" s="1"/>
  <c r="H120" i="67" s="1"/>
  <c r="G111" i="67"/>
  <c r="K101" i="67"/>
  <c r="H101" i="67"/>
  <c r="G101" i="67"/>
  <c r="K91" i="67"/>
  <c r="H91" i="67"/>
  <c r="G91" i="67"/>
  <c r="K81" i="67"/>
  <c r="H81" i="67"/>
  <c r="G81" i="67"/>
  <c r="K71" i="67"/>
  <c r="H71" i="67"/>
  <c r="G71" i="67"/>
  <c r="H61" i="67"/>
  <c r="H51" i="67"/>
  <c r="H41" i="67"/>
  <c r="H31" i="67"/>
  <c r="H21" i="67"/>
  <c r="H17" i="67" s="1"/>
  <c r="H18" i="67" s="1"/>
  <c r="H19" i="67" s="1"/>
  <c r="H20" i="67" s="1"/>
  <c r="I17" i="67"/>
  <c r="I18" i="67" s="1"/>
  <c r="H141" i="64"/>
  <c r="H131" i="64"/>
  <c r="H121" i="64"/>
  <c r="H122" i="64" s="1"/>
  <c r="H123" i="64" s="1"/>
  <c r="H124" i="64" s="1"/>
  <c r="H125" i="64" s="1"/>
  <c r="H126" i="64" s="1"/>
  <c r="H127" i="64" s="1"/>
  <c r="H128" i="64" s="1"/>
  <c r="H129" i="64" s="1"/>
  <c r="H130" i="64" s="1"/>
  <c r="K111" i="64"/>
  <c r="H111" i="64"/>
  <c r="H112" i="64" s="1"/>
  <c r="H113" i="64" s="1"/>
  <c r="H114" i="64" s="1"/>
  <c r="H115" i="64" s="1"/>
  <c r="H116" i="64" s="1"/>
  <c r="H117" i="64" s="1"/>
  <c r="H118" i="64" s="1"/>
  <c r="H119" i="64" s="1"/>
  <c r="H120" i="64" s="1"/>
  <c r="G111" i="64"/>
  <c r="K101" i="64"/>
  <c r="H101" i="64"/>
  <c r="G101" i="64"/>
  <c r="K91" i="64"/>
  <c r="H91" i="64"/>
  <c r="G91" i="64"/>
  <c r="K81" i="64"/>
  <c r="H81" i="64"/>
  <c r="G81" i="64"/>
  <c r="K71" i="64"/>
  <c r="H71" i="64"/>
  <c r="G71" i="64"/>
  <c r="H61" i="64"/>
  <c r="H51" i="64"/>
  <c r="H41" i="64"/>
  <c r="H31" i="64"/>
  <c r="H21" i="64"/>
  <c r="I17" i="64"/>
  <c r="I18" i="64" s="1"/>
  <c r="H141" i="63"/>
  <c r="H131" i="63"/>
  <c r="H121" i="63"/>
  <c r="H122" i="63" s="1"/>
  <c r="H123" i="63" s="1"/>
  <c r="H124" i="63" s="1"/>
  <c r="H125" i="63" s="1"/>
  <c r="H126" i="63" s="1"/>
  <c r="H127" i="63" s="1"/>
  <c r="H128" i="63" s="1"/>
  <c r="H129" i="63" s="1"/>
  <c r="H130" i="63" s="1"/>
  <c r="K111" i="63"/>
  <c r="H111" i="63"/>
  <c r="H112" i="63" s="1"/>
  <c r="H113" i="63" s="1"/>
  <c r="H114" i="63" s="1"/>
  <c r="H115" i="63" s="1"/>
  <c r="H116" i="63" s="1"/>
  <c r="H117" i="63" s="1"/>
  <c r="H118" i="63" s="1"/>
  <c r="H119" i="63" s="1"/>
  <c r="H120" i="63" s="1"/>
  <c r="G111" i="63"/>
  <c r="K101" i="63"/>
  <c r="H101" i="63"/>
  <c r="G101" i="63"/>
  <c r="K91" i="63"/>
  <c r="H91" i="63"/>
  <c r="G91" i="63"/>
  <c r="K81" i="63"/>
  <c r="H81" i="63"/>
  <c r="G81" i="63"/>
  <c r="K71" i="63"/>
  <c r="H71" i="63"/>
  <c r="G71" i="63"/>
  <c r="H61" i="63"/>
  <c r="H51" i="63"/>
  <c r="H41" i="63"/>
  <c r="H31" i="63"/>
  <c r="H21" i="63"/>
  <c r="H17" i="63" s="1"/>
  <c r="H18" i="63" s="1"/>
  <c r="H19" i="63" s="1"/>
  <c r="H20" i="63" s="1"/>
  <c r="I17" i="63"/>
  <c r="I18" i="63" s="1"/>
  <c r="H141" i="60"/>
  <c r="H131" i="60"/>
  <c r="H121" i="60"/>
  <c r="H122" i="60" s="1"/>
  <c r="H123" i="60" s="1"/>
  <c r="H124" i="60" s="1"/>
  <c r="H125" i="60" s="1"/>
  <c r="H126" i="60" s="1"/>
  <c r="H127" i="60" s="1"/>
  <c r="H128" i="60" s="1"/>
  <c r="H129" i="60" s="1"/>
  <c r="H130" i="60" s="1"/>
  <c r="K111" i="60"/>
  <c r="H111" i="60"/>
  <c r="H112" i="60" s="1"/>
  <c r="H113" i="60" s="1"/>
  <c r="H114" i="60" s="1"/>
  <c r="H115" i="60" s="1"/>
  <c r="H116" i="60" s="1"/>
  <c r="H117" i="60" s="1"/>
  <c r="H118" i="60" s="1"/>
  <c r="H119" i="60" s="1"/>
  <c r="H120" i="60" s="1"/>
  <c r="G111" i="60"/>
  <c r="K101" i="60"/>
  <c r="H101" i="60"/>
  <c r="G101" i="60"/>
  <c r="K91" i="60"/>
  <c r="H91" i="60"/>
  <c r="G91" i="60"/>
  <c r="K81" i="60"/>
  <c r="H81" i="60"/>
  <c r="G81" i="60"/>
  <c r="K71" i="60"/>
  <c r="H71" i="60"/>
  <c r="G71" i="60"/>
  <c r="H61" i="60"/>
  <c r="H51" i="60"/>
  <c r="H41" i="60"/>
  <c r="H31" i="60"/>
  <c r="H21" i="60"/>
  <c r="I17" i="60"/>
  <c r="I18" i="60" s="1"/>
  <c r="H141" i="59"/>
  <c r="H131" i="59"/>
  <c r="H121" i="59"/>
  <c r="H122" i="59" s="1"/>
  <c r="H123" i="59" s="1"/>
  <c r="H124" i="59" s="1"/>
  <c r="H125" i="59" s="1"/>
  <c r="H126" i="59" s="1"/>
  <c r="H127" i="59" s="1"/>
  <c r="H128" i="59" s="1"/>
  <c r="H129" i="59" s="1"/>
  <c r="H130" i="59" s="1"/>
  <c r="K111" i="59"/>
  <c r="H111" i="59"/>
  <c r="G111" i="59"/>
  <c r="K101" i="59"/>
  <c r="H101" i="59"/>
  <c r="G101" i="59"/>
  <c r="K91" i="59"/>
  <c r="H91" i="59"/>
  <c r="G91" i="59"/>
  <c r="K81" i="59"/>
  <c r="H81" i="59"/>
  <c r="G81" i="59"/>
  <c r="K71" i="59"/>
  <c r="H71" i="59"/>
  <c r="G71" i="59"/>
  <c r="H61" i="59"/>
  <c r="H51" i="59"/>
  <c r="H41" i="59"/>
  <c r="H31" i="59"/>
  <c r="H21" i="59"/>
  <c r="I17" i="59"/>
  <c r="I18" i="59" s="1"/>
  <c r="H141" i="58"/>
  <c r="H131" i="58"/>
  <c r="H132" i="58" s="1"/>
  <c r="H133" i="58" s="1"/>
  <c r="H134" i="58" s="1"/>
  <c r="H135" i="58" s="1"/>
  <c r="H136" i="58" s="1"/>
  <c r="H137" i="58" s="1"/>
  <c r="H138" i="58" s="1"/>
  <c r="H139" i="58" s="1"/>
  <c r="H140" i="58" s="1"/>
  <c r="H121" i="58"/>
  <c r="H122" i="58" s="1"/>
  <c r="H123" i="58" s="1"/>
  <c r="H124" i="58" s="1"/>
  <c r="H125" i="58" s="1"/>
  <c r="H126" i="58" s="1"/>
  <c r="H127" i="58" s="1"/>
  <c r="H128" i="58" s="1"/>
  <c r="H129" i="58" s="1"/>
  <c r="H130" i="58" s="1"/>
  <c r="K111" i="58"/>
  <c r="H111" i="58"/>
  <c r="G111" i="58"/>
  <c r="K101" i="58"/>
  <c r="H101" i="58"/>
  <c r="G101" i="58"/>
  <c r="K91" i="58"/>
  <c r="H91" i="58"/>
  <c r="G91" i="58"/>
  <c r="K81" i="58"/>
  <c r="H81" i="58"/>
  <c r="G81" i="58"/>
  <c r="K71" i="58"/>
  <c r="H71" i="58"/>
  <c r="G71" i="58"/>
  <c r="H61" i="58"/>
  <c r="H51" i="58"/>
  <c r="H41" i="58"/>
  <c r="H31" i="58"/>
  <c r="H21" i="58"/>
  <c r="H17" i="58" s="1"/>
  <c r="H18" i="58" s="1"/>
  <c r="H19" i="58" s="1"/>
  <c r="H20" i="58" s="1"/>
  <c r="I17" i="58"/>
  <c r="H141" i="76"/>
  <c r="H131" i="76"/>
  <c r="H132" i="76" s="1"/>
  <c r="H133" i="76" s="1"/>
  <c r="H134" i="76" s="1"/>
  <c r="H135" i="76" s="1"/>
  <c r="H136" i="76" s="1"/>
  <c r="H137" i="76" s="1"/>
  <c r="H138" i="76" s="1"/>
  <c r="H139" i="76" s="1"/>
  <c r="H140" i="76" s="1"/>
  <c r="H122" i="76"/>
  <c r="H123" i="76" s="1"/>
  <c r="H124" i="76" s="1"/>
  <c r="H125" i="76" s="1"/>
  <c r="H126" i="76" s="1"/>
  <c r="H127" i="76" s="1"/>
  <c r="H128" i="76" s="1"/>
  <c r="H129" i="76" s="1"/>
  <c r="H130" i="76" s="1"/>
  <c r="H121" i="76"/>
  <c r="K111" i="76"/>
  <c r="H111" i="76"/>
  <c r="H112" i="76" s="1"/>
  <c r="H113" i="76" s="1"/>
  <c r="H114" i="76" s="1"/>
  <c r="H115" i="76" s="1"/>
  <c r="H116" i="76" s="1"/>
  <c r="H117" i="76" s="1"/>
  <c r="H118" i="76" s="1"/>
  <c r="H119" i="76" s="1"/>
  <c r="H120" i="76" s="1"/>
  <c r="G111" i="76"/>
  <c r="K101" i="76"/>
  <c r="H101" i="76"/>
  <c r="G101" i="76"/>
  <c r="K91" i="76"/>
  <c r="H91" i="76"/>
  <c r="G91" i="76"/>
  <c r="K81" i="76"/>
  <c r="H81" i="76"/>
  <c r="G81" i="76"/>
  <c r="K71" i="76"/>
  <c r="H71" i="76"/>
  <c r="G71" i="76"/>
  <c r="H61" i="76"/>
  <c r="H51" i="76"/>
  <c r="H41" i="76"/>
  <c r="H31" i="76"/>
  <c r="H21" i="76"/>
  <c r="I17" i="76"/>
  <c r="I18" i="76" s="1"/>
  <c r="H141" i="55"/>
  <c r="H131" i="55"/>
  <c r="H121" i="55"/>
  <c r="H122" i="55" s="1"/>
  <c r="H123" i="55" s="1"/>
  <c r="H124" i="55" s="1"/>
  <c r="H125" i="55" s="1"/>
  <c r="H126" i="55" s="1"/>
  <c r="H127" i="55" s="1"/>
  <c r="H128" i="55" s="1"/>
  <c r="H129" i="55" s="1"/>
  <c r="H130" i="55" s="1"/>
  <c r="K111" i="55"/>
  <c r="H111" i="55"/>
  <c r="H112" i="55" s="1"/>
  <c r="H113" i="55" s="1"/>
  <c r="H114" i="55" s="1"/>
  <c r="H115" i="55" s="1"/>
  <c r="H116" i="55" s="1"/>
  <c r="H117" i="55" s="1"/>
  <c r="H118" i="55" s="1"/>
  <c r="H119" i="55" s="1"/>
  <c r="H120" i="55" s="1"/>
  <c r="G111" i="55"/>
  <c r="K101" i="55"/>
  <c r="H101" i="55"/>
  <c r="G101" i="55"/>
  <c r="K91" i="55"/>
  <c r="H91" i="55"/>
  <c r="G91" i="55"/>
  <c r="K81" i="55"/>
  <c r="H81" i="55"/>
  <c r="G81" i="55"/>
  <c r="K71" i="55"/>
  <c r="H71" i="55"/>
  <c r="G71" i="55"/>
  <c r="H61" i="55"/>
  <c r="H51" i="55"/>
  <c r="H41" i="55"/>
  <c r="H31" i="55"/>
  <c r="H21" i="55"/>
  <c r="I17" i="55"/>
  <c r="I18" i="55" s="1"/>
  <c r="H141" i="54"/>
  <c r="H131" i="54"/>
  <c r="H121" i="54"/>
  <c r="H122" i="54" s="1"/>
  <c r="H123" i="54" s="1"/>
  <c r="H124" i="54" s="1"/>
  <c r="H125" i="54" s="1"/>
  <c r="H126" i="54" s="1"/>
  <c r="H127" i="54" s="1"/>
  <c r="H128" i="54" s="1"/>
  <c r="H129" i="54" s="1"/>
  <c r="H130" i="54" s="1"/>
  <c r="K111" i="54"/>
  <c r="H111" i="54"/>
  <c r="H112" i="54" s="1"/>
  <c r="H113" i="54" s="1"/>
  <c r="H114" i="54" s="1"/>
  <c r="H115" i="54" s="1"/>
  <c r="H116" i="54" s="1"/>
  <c r="H117" i="54" s="1"/>
  <c r="H118" i="54" s="1"/>
  <c r="H119" i="54" s="1"/>
  <c r="H120" i="54" s="1"/>
  <c r="G111" i="54"/>
  <c r="K101" i="54"/>
  <c r="H101" i="54"/>
  <c r="G101" i="54"/>
  <c r="K91" i="54"/>
  <c r="H91" i="54"/>
  <c r="G91" i="54"/>
  <c r="K81" i="54"/>
  <c r="H81" i="54"/>
  <c r="G81" i="54"/>
  <c r="K71" i="54"/>
  <c r="H71" i="54"/>
  <c r="G71" i="54"/>
  <c r="H61" i="54"/>
  <c r="H51" i="54"/>
  <c r="H41" i="54"/>
  <c r="H31" i="54"/>
  <c r="H21" i="54"/>
  <c r="I17" i="54"/>
  <c r="I18" i="54" s="1"/>
  <c r="H141" i="53"/>
  <c r="H131" i="53"/>
  <c r="H121" i="53"/>
  <c r="H122" i="53" s="1"/>
  <c r="H123" i="53" s="1"/>
  <c r="H124" i="53" s="1"/>
  <c r="H125" i="53" s="1"/>
  <c r="H126" i="53" s="1"/>
  <c r="H127" i="53" s="1"/>
  <c r="H128" i="53" s="1"/>
  <c r="H129" i="53" s="1"/>
  <c r="H130" i="53" s="1"/>
  <c r="K111" i="53"/>
  <c r="H111" i="53"/>
  <c r="H112" i="53" s="1"/>
  <c r="H113" i="53" s="1"/>
  <c r="H114" i="53" s="1"/>
  <c r="H115" i="53" s="1"/>
  <c r="H116" i="53" s="1"/>
  <c r="H117" i="53" s="1"/>
  <c r="H118" i="53" s="1"/>
  <c r="H119" i="53" s="1"/>
  <c r="H120" i="53" s="1"/>
  <c r="G111" i="53"/>
  <c r="K101" i="53"/>
  <c r="H101" i="53"/>
  <c r="G101" i="53"/>
  <c r="K91" i="53"/>
  <c r="H91" i="53"/>
  <c r="G91" i="53"/>
  <c r="K81" i="53"/>
  <c r="H81" i="53"/>
  <c r="G81" i="53"/>
  <c r="K71" i="53"/>
  <c r="H71" i="53"/>
  <c r="G71" i="53"/>
  <c r="H61" i="53"/>
  <c r="H51" i="53"/>
  <c r="H41" i="53"/>
  <c r="H31" i="53"/>
  <c r="H21" i="53"/>
  <c r="H17" i="53" s="1"/>
  <c r="H18" i="53" s="1"/>
  <c r="H19" i="53" s="1"/>
  <c r="H20" i="53" s="1"/>
  <c r="I17" i="53"/>
  <c r="I18" i="53" s="1"/>
  <c r="H141" i="50"/>
  <c r="H131" i="50"/>
  <c r="H132" i="50" s="1"/>
  <c r="H133" i="50" s="1"/>
  <c r="H134" i="50" s="1"/>
  <c r="H135" i="50" s="1"/>
  <c r="H136" i="50" s="1"/>
  <c r="H137" i="50" s="1"/>
  <c r="H138" i="50" s="1"/>
  <c r="H139" i="50" s="1"/>
  <c r="H140" i="50" s="1"/>
  <c r="H121" i="50"/>
  <c r="H122" i="50" s="1"/>
  <c r="H123" i="50" s="1"/>
  <c r="H124" i="50" s="1"/>
  <c r="H125" i="50" s="1"/>
  <c r="H126" i="50" s="1"/>
  <c r="H127" i="50" s="1"/>
  <c r="H128" i="50" s="1"/>
  <c r="H129" i="50" s="1"/>
  <c r="H130" i="50" s="1"/>
  <c r="K111" i="50"/>
  <c r="H111" i="50"/>
  <c r="G111" i="50"/>
  <c r="K101" i="50"/>
  <c r="H101" i="50"/>
  <c r="G101" i="50"/>
  <c r="K91" i="50"/>
  <c r="H91" i="50"/>
  <c r="G91" i="50"/>
  <c r="K81" i="50"/>
  <c r="H81" i="50"/>
  <c r="G81" i="50"/>
  <c r="K71" i="50"/>
  <c r="H71" i="50"/>
  <c r="G71" i="50"/>
  <c r="H61" i="50"/>
  <c r="H51" i="50"/>
  <c r="H41" i="50"/>
  <c r="H31" i="50"/>
  <c r="H21" i="50"/>
  <c r="I17" i="50"/>
  <c r="I18" i="50" s="1"/>
  <c r="H141" i="49"/>
  <c r="H131" i="49"/>
  <c r="H132" i="49" s="1"/>
  <c r="H133" i="49" s="1"/>
  <c r="H134" i="49" s="1"/>
  <c r="H135" i="49" s="1"/>
  <c r="H136" i="49" s="1"/>
  <c r="H137" i="49" s="1"/>
  <c r="H138" i="49" s="1"/>
  <c r="H139" i="49" s="1"/>
  <c r="H140" i="49" s="1"/>
  <c r="H122" i="49"/>
  <c r="H123" i="49" s="1"/>
  <c r="H124" i="49" s="1"/>
  <c r="H125" i="49" s="1"/>
  <c r="H126" i="49" s="1"/>
  <c r="H127" i="49" s="1"/>
  <c r="H128" i="49" s="1"/>
  <c r="H129" i="49" s="1"/>
  <c r="H130" i="49" s="1"/>
  <c r="H121" i="49"/>
  <c r="K111" i="49"/>
  <c r="H111" i="49"/>
  <c r="H112" i="49" s="1"/>
  <c r="H113" i="49" s="1"/>
  <c r="H114" i="49" s="1"/>
  <c r="H115" i="49" s="1"/>
  <c r="H116" i="49" s="1"/>
  <c r="H117" i="49" s="1"/>
  <c r="H118" i="49" s="1"/>
  <c r="H119" i="49" s="1"/>
  <c r="H120" i="49" s="1"/>
  <c r="G111" i="49"/>
  <c r="K101" i="49"/>
  <c r="H101" i="49"/>
  <c r="G101" i="49"/>
  <c r="K91" i="49"/>
  <c r="H91" i="49"/>
  <c r="G91" i="49"/>
  <c r="K81" i="49"/>
  <c r="H81" i="49"/>
  <c r="G81" i="49"/>
  <c r="K71" i="49"/>
  <c r="H71" i="49"/>
  <c r="G71" i="49"/>
  <c r="H61" i="49"/>
  <c r="H51" i="49"/>
  <c r="H41" i="49"/>
  <c r="H31" i="49"/>
  <c r="H21" i="49"/>
  <c r="I17" i="49"/>
  <c r="I18" i="49" s="1"/>
  <c r="H141" i="48"/>
  <c r="H131" i="48"/>
  <c r="H132" i="48" s="1"/>
  <c r="H133" i="48" s="1"/>
  <c r="H134" i="48" s="1"/>
  <c r="H135" i="48" s="1"/>
  <c r="H136" i="48" s="1"/>
  <c r="H137" i="48" s="1"/>
  <c r="H138" i="48" s="1"/>
  <c r="H139" i="48" s="1"/>
  <c r="H140" i="48" s="1"/>
  <c r="H121" i="48"/>
  <c r="K111" i="48"/>
  <c r="H111" i="48"/>
  <c r="H112" i="48" s="1"/>
  <c r="H113" i="48" s="1"/>
  <c r="H114" i="48" s="1"/>
  <c r="H115" i="48" s="1"/>
  <c r="H116" i="48" s="1"/>
  <c r="H117" i="48" s="1"/>
  <c r="H118" i="48" s="1"/>
  <c r="H119" i="48" s="1"/>
  <c r="H120" i="48" s="1"/>
  <c r="G111" i="48"/>
  <c r="K101" i="48"/>
  <c r="H101" i="48"/>
  <c r="G101" i="48"/>
  <c r="K91" i="48"/>
  <c r="H91" i="48"/>
  <c r="G91" i="48"/>
  <c r="K81" i="48"/>
  <c r="H81" i="48"/>
  <c r="G81" i="48"/>
  <c r="K71" i="48"/>
  <c r="H71" i="48"/>
  <c r="G71" i="48"/>
  <c r="H61" i="48"/>
  <c r="H51" i="48"/>
  <c r="H41" i="48"/>
  <c r="H31" i="48"/>
  <c r="H21" i="48"/>
  <c r="I17" i="48"/>
  <c r="I18" i="48" s="1"/>
  <c r="H141" i="43"/>
  <c r="H131" i="43"/>
  <c r="H132" i="43" s="1"/>
  <c r="H133" i="43" s="1"/>
  <c r="H134" i="43" s="1"/>
  <c r="H135" i="43" s="1"/>
  <c r="H136" i="43" s="1"/>
  <c r="H137" i="43" s="1"/>
  <c r="H138" i="43" s="1"/>
  <c r="H139" i="43" s="1"/>
  <c r="H140" i="43" s="1"/>
  <c r="H121" i="43"/>
  <c r="H122" i="43" s="1"/>
  <c r="H123" i="43" s="1"/>
  <c r="H124" i="43" s="1"/>
  <c r="H125" i="43" s="1"/>
  <c r="H126" i="43" s="1"/>
  <c r="H127" i="43" s="1"/>
  <c r="H128" i="43" s="1"/>
  <c r="H129" i="43" s="1"/>
  <c r="H130" i="43" s="1"/>
  <c r="K111" i="43"/>
  <c r="H111" i="43"/>
  <c r="G111" i="43"/>
  <c r="K101" i="43"/>
  <c r="H101" i="43"/>
  <c r="G101" i="43"/>
  <c r="K91" i="43"/>
  <c r="H91" i="43"/>
  <c r="G91" i="43"/>
  <c r="K81" i="43"/>
  <c r="H81" i="43"/>
  <c r="G81" i="43"/>
  <c r="K71" i="43"/>
  <c r="H71" i="43"/>
  <c r="G71" i="43"/>
  <c r="H61" i="43"/>
  <c r="H51" i="43"/>
  <c r="H41" i="43"/>
  <c r="H31" i="43"/>
  <c r="H21" i="43"/>
  <c r="I17" i="43"/>
  <c r="H141" i="42"/>
  <c r="H131" i="42"/>
  <c r="H132" i="42" s="1"/>
  <c r="H133" i="42" s="1"/>
  <c r="H134" i="42" s="1"/>
  <c r="H135" i="42" s="1"/>
  <c r="H136" i="42" s="1"/>
  <c r="H137" i="42" s="1"/>
  <c r="H138" i="42" s="1"/>
  <c r="H139" i="42" s="1"/>
  <c r="H140" i="42" s="1"/>
  <c r="H122" i="42"/>
  <c r="H123" i="42" s="1"/>
  <c r="H124" i="42" s="1"/>
  <c r="H125" i="42" s="1"/>
  <c r="H126" i="42" s="1"/>
  <c r="H127" i="42" s="1"/>
  <c r="H128" i="42" s="1"/>
  <c r="H129" i="42" s="1"/>
  <c r="H130" i="42" s="1"/>
  <c r="H121" i="42"/>
  <c r="K111" i="42"/>
  <c r="H111" i="42"/>
  <c r="H112" i="42" s="1"/>
  <c r="H113" i="42" s="1"/>
  <c r="H114" i="42" s="1"/>
  <c r="H115" i="42" s="1"/>
  <c r="H116" i="42" s="1"/>
  <c r="H117" i="42" s="1"/>
  <c r="H118" i="42" s="1"/>
  <c r="H119" i="42" s="1"/>
  <c r="H120" i="42" s="1"/>
  <c r="G111" i="42"/>
  <c r="K101" i="42"/>
  <c r="H101" i="42"/>
  <c r="G101" i="42"/>
  <c r="K91" i="42"/>
  <c r="H91" i="42"/>
  <c r="G91" i="42"/>
  <c r="K81" i="42"/>
  <c r="H81" i="42"/>
  <c r="G81" i="42"/>
  <c r="K71" i="42"/>
  <c r="H71" i="42"/>
  <c r="G71" i="42"/>
  <c r="H61" i="42"/>
  <c r="H51" i="42"/>
  <c r="H41" i="42"/>
  <c r="H31" i="42"/>
  <c r="H21" i="42"/>
  <c r="I17" i="42"/>
  <c r="I18" i="42" s="1"/>
  <c r="H141" i="41"/>
  <c r="H131" i="41"/>
  <c r="H132" i="41" s="1"/>
  <c r="H133" i="41" s="1"/>
  <c r="H134" i="41" s="1"/>
  <c r="H135" i="41" s="1"/>
  <c r="H136" i="41" s="1"/>
  <c r="H137" i="41" s="1"/>
  <c r="H138" i="41" s="1"/>
  <c r="H139" i="41" s="1"/>
  <c r="H140" i="41" s="1"/>
  <c r="H121" i="41"/>
  <c r="K111" i="41"/>
  <c r="H111" i="41"/>
  <c r="H112" i="41" s="1"/>
  <c r="H113" i="41" s="1"/>
  <c r="H114" i="41" s="1"/>
  <c r="H115" i="41" s="1"/>
  <c r="H116" i="41" s="1"/>
  <c r="H117" i="41" s="1"/>
  <c r="H118" i="41" s="1"/>
  <c r="H119" i="41" s="1"/>
  <c r="H120" i="41" s="1"/>
  <c r="G111" i="41"/>
  <c r="K101" i="41"/>
  <c r="H101" i="41"/>
  <c r="G101" i="41"/>
  <c r="K91" i="41"/>
  <c r="H91" i="41"/>
  <c r="G91" i="41"/>
  <c r="K81" i="41"/>
  <c r="H81" i="41"/>
  <c r="G81" i="41"/>
  <c r="K71" i="41"/>
  <c r="H71" i="41"/>
  <c r="G71" i="41"/>
  <c r="H61" i="41"/>
  <c r="H51" i="41"/>
  <c r="H41" i="41"/>
  <c r="H31" i="41"/>
  <c r="H21" i="41"/>
  <c r="I17" i="41"/>
  <c r="I18" i="41" s="1"/>
  <c r="H141" i="40"/>
  <c r="H131" i="40"/>
  <c r="H132" i="40" s="1"/>
  <c r="H133" i="40" s="1"/>
  <c r="H134" i="40" s="1"/>
  <c r="H135" i="40" s="1"/>
  <c r="H136" i="40" s="1"/>
  <c r="H137" i="40" s="1"/>
  <c r="H138" i="40" s="1"/>
  <c r="H139" i="40" s="1"/>
  <c r="H140" i="40" s="1"/>
  <c r="H121" i="40"/>
  <c r="K111" i="40"/>
  <c r="H111" i="40"/>
  <c r="H112" i="40" s="1"/>
  <c r="H113" i="40" s="1"/>
  <c r="H114" i="40" s="1"/>
  <c r="H115" i="40" s="1"/>
  <c r="H116" i="40" s="1"/>
  <c r="H117" i="40" s="1"/>
  <c r="H118" i="40" s="1"/>
  <c r="H119" i="40" s="1"/>
  <c r="H120" i="40" s="1"/>
  <c r="G111" i="40"/>
  <c r="K101" i="40"/>
  <c r="H101" i="40"/>
  <c r="G101" i="40"/>
  <c r="K91" i="40"/>
  <c r="H91" i="40"/>
  <c r="G91" i="40"/>
  <c r="K81" i="40"/>
  <c r="H81" i="40"/>
  <c r="G81" i="40"/>
  <c r="K71" i="40"/>
  <c r="H71" i="40"/>
  <c r="G71" i="40"/>
  <c r="H61" i="40"/>
  <c r="H51" i="40"/>
  <c r="H41" i="40"/>
  <c r="H31" i="40"/>
  <c r="H21" i="40"/>
  <c r="I17" i="40"/>
  <c r="I18" i="40" s="1"/>
  <c r="H141" i="39"/>
  <c r="H131" i="39"/>
  <c r="H132" i="39" s="1"/>
  <c r="H133" i="39" s="1"/>
  <c r="H134" i="39" s="1"/>
  <c r="H135" i="39" s="1"/>
  <c r="H136" i="39" s="1"/>
  <c r="H137" i="39" s="1"/>
  <c r="H138" i="39" s="1"/>
  <c r="H139" i="39" s="1"/>
  <c r="H140" i="39" s="1"/>
  <c r="H121" i="39"/>
  <c r="K111" i="39"/>
  <c r="H111" i="39"/>
  <c r="H112" i="39" s="1"/>
  <c r="H113" i="39" s="1"/>
  <c r="H114" i="39" s="1"/>
  <c r="H115" i="39" s="1"/>
  <c r="H116" i="39" s="1"/>
  <c r="H117" i="39" s="1"/>
  <c r="H118" i="39" s="1"/>
  <c r="H119" i="39" s="1"/>
  <c r="H120" i="39" s="1"/>
  <c r="G111" i="39"/>
  <c r="K101" i="39"/>
  <c r="H101" i="39"/>
  <c r="G101" i="39"/>
  <c r="K91" i="39"/>
  <c r="H91" i="39"/>
  <c r="G91" i="39"/>
  <c r="K81" i="39"/>
  <c r="H81" i="39"/>
  <c r="G81" i="39"/>
  <c r="K71" i="39"/>
  <c r="H71" i="39"/>
  <c r="G71" i="39"/>
  <c r="H61" i="39"/>
  <c r="H51" i="39"/>
  <c r="H41" i="39"/>
  <c r="H31" i="39"/>
  <c r="H21" i="39"/>
  <c r="I17" i="39"/>
  <c r="I18" i="39" s="1"/>
  <c r="H141" i="38"/>
  <c r="H131" i="38"/>
  <c r="H132" i="38" s="1"/>
  <c r="H133" i="38" s="1"/>
  <c r="H134" i="38" s="1"/>
  <c r="H135" i="38" s="1"/>
  <c r="H136" i="38" s="1"/>
  <c r="H137" i="38" s="1"/>
  <c r="H138" i="38" s="1"/>
  <c r="H139" i="38" s="1"/>
  <c r="H140" i="38" s="1"/>
  <c r="H121" i="38"/>
  <c r="H122" i="38" s="1"/>
  <c r="H123" i="38" s="1"/>
  <c r="H124" i="38" s="1"/>
  <c r="H125" i="38" s="1"/>
  <c r="H126" i="38" s="1"/>
  <c r="H127" i="38" s="1"/>
  <c r="H128" i="38" s="1"/>
  <c r="H129" i="38" s="1"/>
  <c r="H130" i="38" s="1"/>
  <c r="K111" i="38"/>
  <c r="H111" i="38"/>
  <c r="H112" i="38" s="1"/>
  <c r="H113" i="38" s="1"/>
  <c r="H114" i="38" s="1"/>
  <c r="H115" i="38" s="1"/>
  <c r="H116" i="38" s="1"/>
  <c r="H117" i="38" s="1"/>
  <c r="H118" i="38" s="1"/>
  <c r="H119" i="38" s="1"/>
  <c r="H120" i="38" s="1"/>
  <c r="G111" i="38"/>
  <c r="K101" i="38"/>
  <c r="H101" i="38"/>
  <c r="G101" i="38"/>
  <c r="K91" i="38"/>
  <c r="H91" i="38"/>
  <c r="G91" i="38"/>
  <c r="K81" i="38"/>
  <c r="H81" i="38"/>
  <c r="G81" i="38"/>
  <c r="K71" i="38"/>
  <c r="H71" i="38"/>
  <c r="G71" i="38"/>
  <c r="H61" i="38"/>
  <c r="H51" i="38"/>
  <c r="H41" i="38"/>
  <c r="H31" i="38"/>
  <c r="H21" i="38"/>
  <c r="I17" i="38"/>
  <c r="I18" i="38" s="1"/>
  <c r="H141" i="37"/>
  <c r="H131" i="37"/>
  <c r="H121" i="37"/>
  <c r="H122" i="37" s="1"/>
  <c r="H123" i="37" s="1"/>
  <c r="H124" i="37" s="1"/>
  <c r="H125" i="37" s="1"/>
  <c r="H126" i="37" s="1"/>
  <c r="H127" i="37" s="1"/>
  <c r="H128" i="37" s="1"/>
  <c r="H129" i="37" s="1"/>
  <c r="H130" i="37" s="1"/>
  <c r="K111" i="37"/>
  <c r="H111" i="37"/>
  <c r="H112" i="37" s="1"/>
  <c r="H113" i="37" s="1"/>
  <c r="H114" i="37" s="1"/>
  <c r="H115" i="37" s="1"/>
  <c r="H116" i="37" s="1"/>
  <c r="H117" i="37" s="1"/>
  <c r="H118" i="37" s="1"/>
  <c r="H119" i="37" s="1"/>
  <c r="H120" i="37" s="1"/>
  <c r="G111" i="37"/>
  <c r="K101" i="37"/>
  <c r="H101" i="37"/>
  <c r="G101" i="37"/>
  <c r="K91" i="37"/>
  <c r="H91" i="37"/>
  <c r="G91" i="37"/>
  <c r="K81" i="37"/>
  <c r="H81" i="37"/>
  <c r="G81" i="37"/>
  <c r="K71" i="37"/>
  <c r="H71" i="37"/>
  <c r="G71" i="37"/>
  <c r="H61" i="37"/>
  <c r="H51" i="37"/>
  <c r="H41" i="37"/>
  <c r="H31" i="37"/>
  <c r="H21" i="37"/>
  <c r="I17" i="37"/>
  <c r="I18" i="37" s="1"/>
  <c r="K101" i="36"/>
  <c r="H101" i="36"/>
  <c r="G101" i="36"/>
  <c r="K91" i="36"/>
  <c r="H91" i="36"/>
  <c r="G91" i="36"/>
  <c r="K81" i="36"/>
  <c r="H81" i="36"/>
  <c r="G81" i="36"/>
  <c r="K71" i="36"/>
  <c r="H71" i="36"/>
  <c r="G71" i="36"/>
  <c r="H61" i="36"/>
  <c r="H51" i="36"/>
  <c r="H41" i="36"/>
  <c r="H31" i="36"/>
  <c r="H21" i="36"/>
  <c r="H17" i="36" s="1"/>
  <c r="H18" i="36" s="1"/>
  <c r="H19" i="36" s="1"/>
  <c r="H20" i="36" s="1"/>
  <c r="I17" i="36"/>
  <c r="I18" i="36" s="1"/>
  <c r="H141" i="35"/>
  <c r="H131" i="35"/>
  <c r="H132" i="35" s="1"/>
  <c r="H133" i="35" s="1"/>
  <c r="H134" i="35" s="1"/>
  <c r="H135" i="35" s="1"/>
  <c r="H136" i="35" s="1"/>
  <c r="H137" i="35" s="1"/>
  <c r="H138" i="35" s="1"/>
  <c r="H139" i="35" s="1"/>
  <c r="H140" i="35" s="1"/>
  <c r="H121" i="35"/>
  <c r="H122" i="35" s="1"/>
  <c r="H123" i="35" s="1"/>
  <c r="H124" i="35" s="1"/>
  <c r="H125" i="35" s="1"/>
  <c r="H126" i="35" s="1"/>
  <c r="H127" i="35" s="1"/>
  <c r="H128" i="35" s="1"/>
  <c r="H129" i="35" s="1"/>
  <c r="H130" i="35" s="1"/>
  <c r="K111" i="35"/>
  <c r="H111" i="35"/>
  <c r="H112" i="35" s="1"/>
  <c r="H113" i="35" s="1"/>
  <c r="H114" i="35" s="1"/>
  <c r="H115" i="35" s="1"/>
  <c r="H116" i="35" s="1"/>
  <c r="H117" i="35" s="1"/>
  <c r="H118" i="35" s="1"/>
  <c r="H119" i="35" s="1"/>
  <c r="H120" i="35" s="1"/>
  <c r="G111" i="35"/>
  <c r="K101" i="35"/>
  <c r="H101" i="35"/>
  <c r="G101" i="35"/>
  <c r="K91" i="35"/>
  <c r="H91" i="35"/>
  <c r="G91" i="35"/>
  <c r="K81" i="35"/>
  <c r="H81" i="35"/>
  <c r="G81" i="35"/>
  <c r="K71" i="35"/>
  <c r="H71" i="35"/>
  <c r="G71" i="35"/>
  <c r="H61" i="35"/>
  <c r="H51" i="35"/>
  <c r="H41" i="35"/>
  <c r="H31" i="35"/>
  <c r="H21" i="35"/>
  <c r="H17" i="35" s="1"/>
  <c r="H18" i="35" s="1"/>
  <c r="H19" i="35" s="1"/>
  <c r="H20" i="35" s="1"/>
  <c r="I17" i="35"/>
  <c r="I18" i="35" s="1"/>
  <c r="H141" i="34"/>
  <c r="H131" i="34"/>
  <c r="H121" i="34"/>
  <c r="H122" i="34" s="1"/>
  <c r="H123" i="34" s="1"/>
  <c r="H124" i="34" s="1"/>
  <c r="H125" i="34" s="1"/>
  <c r="H126" i="34" s="1"/>
  <c r="H127" i="34" s="1"/>
  <c r="H128" i="34" s="1"/>
  <c r="H129" i="34" s="1"/>
  <c r="H130" i="34" s="1"/>
  <c r="K111" i="34"/>
  <c r="H111" i="34"/>
  <c r="G111" i="34"/>
  <c r="K101" i="34"/>
  <c r="H101" i="34"/>
  <c r="G101" i="34"/>
  <c r="K91" i="34"/>
  <c r="H91" i="34"/>
  <c r="G91" i="34"/>
  <c r="K81" i="34"/>
  <c r="H81" i="34"/>
  <c r="G81" i="34"/>
  <c r="K71" i="34"/>
  <c r="H71" i="34"/>
  <c r="G71" i="34"/>
  <c r="H61" i="34"/>
  <c r="H51" i="34"/>
  <c r="H41" i="34"/>
  <c r="H31" i="34"/>
  <c r="H21" i="34"/>
  <c r="H17" i="34" s="1"/>
  <c r="H18" i="34" s="1"/>
  <c r="H19" i="34" s="1"/>
  <c r="H20" i="34" s="1"/>
  <c r="I17" i="34"/>
  <c r="H141" i="33"/>
  <c r="H131" i="33"/>
  <c r="H132" i="33" s="1"/>
  <c r="H133" i="33" s="1"/>
  <c r="H134" i="33" s="1"/>
  <c r="H135" i="33" s="1"/>
  <c r="H136" i="33" s="1"/>
  <c r="H137" i="33" s="1"/>
  <c r="H138" i="33" s="1"/>
  <c r="H139" i="33" s="1"/>
  <c r="H140" i="33" s="1"/>
  <c r="H122" i="33"/>
  <c r="H123" i="33" s="1"/>
  <c r="H124" i="33" s="1"/>
  <c r="H125" i="33" s="1"/>
  <c r="H126" i="33" s="1"/>
  <c r="H127" i="33" s="1"/>
  <c r="H128" i="33" s="1"/>
  <c r="H129" i="33" s="1"/>
  <c r="H130" i="33" s="1"/>
  <c r="H121" i="33"/>
  <c r="K111" i="33"/>
  <c r="H111" i="33"/>
  <c r="H112" i="33" s="1"/>
  <c r="H113" i="33" s="1"/>
  <c r="H114" i="33" s="1"/>
  <c r="H115" i="33" s="1"/>
  <c r="H116" i="33" s="1"/>
  <c r="H117" i="33" s="1"/>
  <c r="H118" i="33" s="1"/>
  <c r="H119" i="33" s="1"/>
  <c r="H120" i="33" s="1"/>
  <c r="G111" i="33"/>
  <c r="K101" i="33"/>
  <c r="H101" i="33"/>
  <c r="G101" i="33"/>
  <c r="K91" i="33"/>
  <c r="H91" i="33"/>
  <c r="G91" i="33"/>
  <c r="K81" i="33"/>
  <c r="H81" i="33"/>
  <c r="G81" i="33"/>
  <c r="K71" i="33"/>
  <c r="H71" i="33"/>
  <c r="G71" i="33"/>
  <c r="H61" i="33"/>
  <c r="H51" i="33"/>
  <c r="H41" i="33"/>
  <c r="H31" i="33"/>
  <c r="H21" i="33"/>
  <c r="I17" i="33"/>
  <c r="I18" i="33" s="1"/>
  <c r="H141" i="32"/>
  <c r="H131" i="32"/>
  <c r="H132" i="32" s="1"/>
  <c r="H133" i="32" s="1"/>
  <c r="H134" i="32" s="1"/>
  <c r="H135" i="32" s="1"/>
  <c r="H136" i="32" s="1"/>
  <c r="H137" i="32" s="1"/>
  <c r="H138" i="32" s="1"/>
  <c r="H139" i="32" s="1"/>
  <c r="H140" i="32" s="1"/>
  <c r="H121" i="32"/>
  <c r="H122" i="32" s="1"/>
  <c r="H123" i="32" s="1"/>
  <c r="H124" i="32" s="1"/>
  <c r="H125" i="32" s="1"/>
  <c r="H126" i="32" s="1"/>
  <c r="H127" i="32" s="1"/>
  <c r="H128" i="32" s="1"/>
  <c r="H129" i="32" s="1"/>
  <c r="H130" i="32" s="1"/>
  <c r="K111" i="32"/>
  <c r="H111" i="32"/>
  <c r="G111" i="32"/>
  <c r="K101" i="32"/>
  <c r="H101" i="32"/>
  <c r="G101" i="32"/>
  <c r="K91" i="32"/>
  <c r="H91" i="32"/>
  <c r="G91" i="32"/>
  <c r="K81" i="32"/>
  <c r="H81" i="32"/>
  <c r="G81" i="32"/>
  <c r="K71" i="32"/>
  <c r="H71" i="32"/>
  <c r="G71" i="32"/>
  <c r="H61" i="32"/>
  <c r="H51" i="32"/>
  <c r="H41" i="32"/>
  <c r="H31" i="32"/>
  <c r="H21" i="32"/>
  <c r="I17" i="32"/>
  <c r="I18" i="32" s="1"/>
  <c r="H141" i="31"/>
  <c r="H131" i="31"/>
  <c r="H132" i="31" s="1"/>
  <c r="H133" i="31" s="1"/>
  <c r="H134" i="31" s="1"/>
  <c r="H135" i="31" s="1"/>
  <c r="H136" i="31" s="1"/>
  <c r="H137" i="31" s="1"/>
  <c r="H138" i="31" s="1"/>
  <c r="H139" i="31" s="1"/>
  <c r="H140" i="31" s="1"/>
  <c r="H122" i="31"/>
  <c r="H123" i="31" s="1"/>
  <c r="H124" i="31" s="1"/>
  <c r="H125" i="31" s="1"/>
  <c r="H126" i="31" s="1"/>
  <c r="H127" i="31" s="1"/>
  <c r="H128" i="31" s="1"/>
  <c r="H129" i="31" s="1"/>
  <c r="H130" i="31" s="1"/>
  <c r="H121" i="31"/>
  <c r="K111" i="31"/>
  <c r="H111" i="31"/>
  <c r="H112" i="31" s="1"/>
  <c r="H113" i="31" s="1"/>
  <c r="H114" i="31" s="1"/>
  <c r="H115" i="31" s="1"/>
  <c r="H116" i="31" s="1"/>
  <c r="H117" i="31" s="1"/>
  <c r="H118" i="31" s="1"/>
  <c r="H119" i="31" s="1"/>
  <c r="H120" i="31" s="1"/>
  <c r="G111" i="31"/>
  <c r="K101" i="31"/>
  <c r="H101" i="31"/>
  <c r="G101" i="31"/>
  <c r="K91" i="31"/>
  <c r="H91" i="31"/>
  <c r="G91" i="31"/>
  <c r="K81" i="31"/>
  <c r="H81" i="31"/>
  <c r="G81" i="31"/>
  <c r="K71" i="31"/>
  <c r="H71" i="31"/>
  <c r="G71" i="31"/>
  <c r="H61" i="31"/>
  <c r="H51" i="31"/>
  <c r="H41" i="31"/>
  <c r="H31" i="31"/>
  <c r="H21" i="31"/>
  <c r="H17" i="31" s="1"/>
  <c r="H18" i="31" s="1"/>
  <c r="H19" i="31" s="1"/>
  <c r="H20" i="31" s="1"/>
  <c r="I17" i="31"/>
  <c r="I18" i="31" s="1"/>
  <c r="H141" i="30"/>
  <c r="H131" i="30"/>
  <c r="H132" i="30" s="1"/>
  <c r="H133" i="30" s="1"/>
  <c r="H134" i="30" s="1"/>
  <c r="H135" i="30" s="1"/>
  <c r="H136" i="30" s="1"/>
  <c r="H137" i="30" s="1"/>
  <c r="H138" i="30" s="1"/>
  <c r="H139" i="30" s="1"/>
  <c r="H140" i="30" s="1"/>
  <c r="H121" i="30"/>
  <c r="H122" i="30" s="1"/>
  <c r="H123" i="30" s="1"/>
  <c r="H124" i="30" s="1"/>
  <c r="H125" i="30" s="1"/>
  <c r="H126" i="30" s="1"/>
  <c r="H127" i="30" s="1"/>
  <c r="H128" i="30" s="1"/>
  <c r="H129" i="30" s="1"/>
  <c r="H130" i="30" s="1"/>
  <c r="K111" i="30"/>
  <c r="H111" i="30"/>
  <c r="G111" i="30"/>
  <c r="K101" i="30"/>
  <c r="H101" i="30"/>
  <c r="G101" i="30"/>
  <c r="K91" i="30"/>
  <c r="H91" i="30"/>
  <c r="G91" i="30"/>
  <c r="K81" i="30"/>
  <c r="H81" i="30"/>
  <c r="G81" i="30"/>
  <c r="K71" i="30"/>
  <c r="H71" i="30"/>
  <c r="G71" i="30"/>
  <c r="H61" i="30"/>
  <c r="H51" i="30"/>
  <c r="H41" i="30"/>
  <c r="H31" i="30"/>
  <c r="H21" i="30"/>
  <c r="I17" i="30"/>
  <c r="I18" i="30" s="1"/>
  <c r="I19" i="30" s="1"/>
  <c r="H141" i="29"/>
  <c r="H131" i="29"/>
  <c r="H132" i="29" s="1"/>
  <c r="H133" i="29" s="1"/>
  <c r="H134" i="29" s="1"/>
  <c r="H135" i="29" s="1"/>
  <c r="H136" i="29" s="1"/>
  <c r="H137" i="29" s="1"/>
  <c r="H138" i="29" s="1"/>
  <c r="H139" i="29" s="1"/>
  <c r="H140" i="29" s="1"/>
  <c r="H122" i="29"/>
  <c r="H123" i="29" s="1"/>
  <c r="H124" i="29" s="1"/>
  <c r="H125" i="29" s="1"/>
  <c r="H126" i="29" s="1"/>
  <c r="H127" i="29" s="1"/>
  <c r="H128" i="29" s="1"/>
  <c r="H129" i="29" s="1"/>
  <c r="H130" i="29" s="1"/>
  <c r="H121" i="29"/>
  <c r="K116" i="29"/>
  <c r="G116" i="29"/>
  <c r="K115" i="29"/>
  <c r="G115" i="29"/>
  <c r="K114" i="29"/>
  <c r="G114" i="29"/>
  <c r="K113" i="29"/>
  <c r="G113" i="29"/>
  <c r="K112" i="29"/>
  <c r="G112" i="29"/>
  <c r="K111" i="29"/>
  <c r="H111" i="29"/>
  <c r="H112" i="29" s="1"/>
  <c r="H113" i="29" s="1"/>
  <c r="H114" i="29" s="1"/>
  <c r="H115" i="29" s="1"/>
  <c r="H116" i="29" s="1"/>
  <c r="H117" i="29" s="1"/>
  <c r="H118" i="29" s="1"/>
  <c r="H119" i="29" s="1"/>
  <c r="H120" i="29" s="1"/>
  <c r="G111" i="29"/>
  <c r="K110" i="29"/>
  <c r="G110" i="29"/>
  <c r="K109" i="29"/>
  <c r="G109" i="29"/>
  <c r="K108" i="29"/>
  <c r="G108" i="29"/>
  <c r="K107" i="29"/>
  <c r="G107" i="29"/>
  <c r="K106" i="29"/>
  <c r="G106" i="29"/>
  <c r="K105" i="29"/>
  <c r="G105" i="29"/>
  <c r="K104" i="29"/>
  <c r="G104" i="29"/>
  <c r="K103" i="29"/>
  <c r="G103" i="29"/>
  <c r="K102" i="29"/>
  <c r="G102" i="29"/>
  <c r="K101" i="29"/>
  <c r="H101" i="29"/>
  <c r="G101" i="29"/>
  <c r="K100" i="29"/>
  <c r="G100" i="29"/>
  <c r="K99" i="29"/>
  <c r="G99" i="29"/>
  <c r="K98" i="29"/>
  <c r="G98" i="29"/>
  <c r="K97" i="29"/>
  <c r="G97" i="29"/>
  <c r="K96" i="29"/>
  <c r="G96" i="29"/>
  <c r="K95" i="29"/>
  <c r="G95" i="29"/>
  <c r="K94" i="29"/>
  <c r="G94" i="29"/>
  <c r="K93" i="29"/>
  <c r="G93" i="29"/>
  <c r="K92" i="29"/>
  <c r="G92" i="29"/>
  <c r="K91" i="29"/>
  <c r="H91" i="29"/>
  <c r="G91" i="29"/>
  <c r="K90" i="29"/>
  <c r="G90" i="29"/>
  <c r="K89" i="29"/>
  <c r="G89" i="29"/>
  <c r="K88" i="29"/>
  <c r="G88" i="29"/>
  <c r="K87" i="29"/>
  <c r="G87" i="29"/>
  <c r="K86" i="29"/>
  <c r="G86" i="29"/>
  <c r="K85" i="29"/>
  <c r="G85" i="29"/>
  <c r="K84" i="29"/>
  <c r="G84" i="29"/>
  <c r="K83" i="29"/>
  <c r="G83" i="29"/>
  <c r="K82" i="29"/>
  <c r="G82" i="29"/>
  <c r="K81" i="29"/>
  <c r="H81" i="29"/>
  <c r="G81" i="29"/>
  <c r="K80" i="29"/>
  <c r="G80" i="29"/>
  <c r="K79" i="29"/>
  <c r="G79" i="29"/>
  <c r="K78" i="29"/>
  <c r="G78" i="29"/>
  <c r="K77" i="29"/>
  <c r="G77" i="29"/>
  <c r="K76" i="29"/>
  <c r="G76" i="29"/>
  <c r="K75" i="29"/>
  <c r="G75" i="29"/>
  <c r="K74" i="29"/>
  <c r="G74" i="29"/>
  <c r="K73" i="29"/>
  <c r="G73" i="29"/>
  <c r="K72" i="29"/>
  <c r="G72" i="29"/>
  <c r="K71" i="29"/>
  <c r="H71" i="29"/>
  <c r="G71" i="29"/>
  <c r="K70" i="29"/>
  <c r="G70" i="29"/>
  <c r="K69" i="29"/>
  <c r="G69" i="29"/>
  <c r="K68" i="29"/>
  <c r="G68" i="29"/>
  <c r="K67" i="29"/>
  <c r="G67" i="29"/>
  <c r="G66" i="29"/>
  <c r="G65" i="29"/>
  <c r="G64" i="29"/>
  <c r="G63" i="29"/>
  <c r="G62" i="29"/>
  <c r="H61" i="29"/>
  <c r="G61" i="29"/>
  <c r="G60" i="29"/>
  <c r="G59" i="29"/>
  <c r="G58" i="29"/>
  <c r="G57" i="29"/>
  <c r="G56" i="29"/>
  <c r="G55" i="29"/>
  <c r="G54" i="29"/>
  <c r="G53" i="29"/>
  <c r="G52" i="29"/>
  <c r="H51" i="29"/>
  <c r="G51" i="29"/>
  <c r="G50" i="29"/>
  <c r="G49" i="29"/>
  <c r="G48" i="29"/>
  <c r="G47" i="29"/>
  <c r="G46" i="29"/>
  <c r="G45" i="29"/>
  <c r="G44" i="29"/>
  <c r="G43" i="29"/>
  <c r="G42" i="29"/>
  <c r="H41" i="29"/>
  <c r="G41" i="29"/>
  <c r="G40" i="29"/>
  <c r="G39" i="29"/>
  <c r="G38" i="29"/>
  <c r="G37" i="29"/>
  <c r="G36" i="29"/>
  <c r="G35" i="29"/>
  <c r="G34" i="29"/>
  <c r="G33" i="29"/>
  <c r="G32" i="29"/>
  <c r="H31" i="29"/>
  <c r="G31" i="29"/>
  <c r="G30" i="29"/>
  <c r="G29" i="29"/>
  <c r="G28" i="29"/>
  <c r="G27" i="29"/>
  <c r="G26" i="29"/>
  <c r="G25" i="29"/>
  <c r="G24" i="29"/>
  <c r="G23" i="29"/>
  <c r="G22" i="29"/>
  <c r="H21" i="29"/>
  <c r="H17" i="29" s="1"/>
  <c r="H18" i="29" s="1"/>
  <c r="H19" i="29" s="1"/>
  <c r="H20" i="29" s="1"/>
  <c r="G21" i="29"/>
  <c r="G20" i="29"/>
  <c r="G19" i="29"/>
  <c r="G18" i="29"/>
  <c r="I17" i="29"/>
  <c r="K17" i="29" s="1"/>
  <c r="G17" i="29"/>
  <c r="H42" i="38" l="1"/>
  <c r="H43" i="38" s="1"/>
  <c r="H44" i="38" s="1"/>
  <c r="H45" i="38" s="1"/>
  <c r="H46" i="38" s="1"/>
  <c r="H47" i="38" s="1"/>
  <c r="H48" i="38" s="1"/>
  <c r="H49" i="38" s="1"/>
  <c r="H50" i="38" s="1"/>
  <c r="H32" i="76"/>
  <c r="H33" i="76" s="1"/>
  <c r="H34" i="76" s="1"/>
  <c r="H35" i="76" s="1"/>
  <c r="H36" i="76" s="1"/>
  <c r="H37" i="76" s="1"/>
  <c r="H38" i="76" s="1"/>
  <c r="H39" i="76" s="1"/>
  <c r="H40" i="76" s="1"/>
  <c r="H42" i="29"/>
  <c r="H43" i="29" s="1"/>
  <c r="H44" i="29" s="1"/>
  <c r="H45" i="29" s="1"/>
  <c r="H46" i="29" s="1"/>
  <c r="H47" i="29" s="1"/>
  <c r="H48" i="29" s="1"/>
  <c r="H49" i="29" s="1"/>
  <c r="H50" i="29" s="1"/>
  <c r="H72" i="30"/>
  <c r="H73" i="30" s="1"/>
  <c r="H74" i="30" s="1"/>
  <c r="H75" i="30" s="1"/>
  <c r="H76" i="30" s="1"/>
  <c r="H77" i="30" s="1"/>
  <c r="H78" i="30" s="1"/>
  <c r="H79" i="30" s="1"/>
  <c r="H80" i="30" s="1"/>
  <c r="H22" i="30"/>
  <c r="H23" i="30" s="1"/>
  <c r="H24" i="30" s="1"/>
  <c r="H25" i="30" s="1"/>
  <c r="H26" i="30" s="1"/>
  <c r="H27" i="30" s="1"/>
  <c r="H28" i="30" s="1"/>
  <c r="H29" i="30" s="1"/>
  <c r="H30" i="30" s="1"/>
  <c r="H62" i="73"/>
  <c r="H63" i="73" s="1"/>
  <c r="H64" i="73" s="1"/>
  <c r="H65" i="73" s="1"/>
  <c r="H66" i="73" s="1"/>
  <c r="H67" i="73" s="1"/>
  <c r="H68" i="73" s="1"/>
  <c r="H69" i="73" s="1"/>
  <c r="H70" i="73" s="1"/>
  <c r="H82" i="50"/>
  <c r="H83" i="50" s="1"/>
  <c r="H84" i="50" s="1"/>
  <c r="H85" i="50" s="1"/>
  <c r="H86" i="50" s="1"/>
  <c r="H87" i="50" s="1"/>
  <c r="H88" i="50" s="1"/>
  <c r="H89" i="50" s="1"/>
  <c r="H90" i="50" s="1"/>
  <c r="H92" i="54"/>
  <c r="H93" i="54" s="1"/>
  <c r="H94" i="54" s="1"/>
  <c r="H95" i="54" s="1"/>
  <c r="H96" i="54" s="1"/>
  <c r="H97" i="54" s="1"/>
  <c r="H98" i="54" s="1"/>
  <c r="H99" i="54" s="1"/>
  <c r="H100" i="54" s="1"/>
  <c r="H52" i="59"/>
  <c r="H53" i="59" s="1"/>
  <c r="H54" i="59" s="1"/>
  <c r="H55" i="59" s="1"/>
  <c r="H56" i="59" s="1"/>
  <c r="H57" i="59" s="1"/>
  <c r="H58" i="59" s="1"/>
  <c r="H59" i="59" s="1"/>
  <c r="H60" i="59" s="1"/>
  <c r="H52" i="60"/>
  <c r="H53" i="60" s="1"/>
  <c r="H54" i="60" s="1"/>
  <c r="H55" i="60" s="1"/>
  <c r="H56" i="60" s="1"/>
  <c r="H57" i="60" s="1"/>
  <c r="H58" i="60" s="1"/>
  <c r="H59" i="60" s="1"/>
  <c r="H60" i="60" s="1"/>
  <c r="H32" i="73"/>
  <c r="H33" i="73" s="1"/>
  <c r="H34" i="73" s="1"/>
  <c r="H35" i="73" s="1"/>
  <c r="H36" i="73" s="1"/>
  <c r="H37" i="73" s="1"/>
  <c r="H38" i="73" s="1"/>
  <c r="H39" i="73" s="1"/>
  <c r="H40" i="73" s="1"/>
  <c r="H32" i="31"/>
  <c r="H33" i="31" s="1"/>
  <c r="H34" i="31" s="1"/>
  <c r="H35" i="31" s="1"/>
  <c r="H36" i="31" s="1"/>
  <c r="H37" i="31" s="1"/>
  <c r="H38" i="31" s="1"/>
  <c r="H39" i="31" s="1"/>
  <c r="H40" i="31" s="1"/>
  <c r="H102" i="48"/>
  <c r="H103" i="48" s="1"/>
  <c r="H104" i="48" s="1"/>
  <c r="H105" i="48" s="1"/>
  <c r="H106" i="48" s="1"/>
  <c r="H107" i="48" s="1"/>
  <c r="H108" i="48" s="1"/>
  <c r="H109" i="48" s="1"/>
  <c r="H110" i="48" s="1"/>
  <c r="H52" i="49"/>
  <c r="H53" i="49" s="1"/>
  <c r="H54" i="49" s="1"/>
  <c r="H55" i="49" s="1"/>
  <c r="H56" i="49" s="1"/>
  <c r="H57" i="49" s="1"/>
  <c r="H58" i="49" s="1"/>
  <c r="H59" i="49" s="1"/>
  <c r="H60" i="49" s="1"/>
  <c r="H92" i="72"/>
  <c r="H93" i="72" s="1"/>
  <c r="H94" i="72" s="1"/>
  <c r="H95" i="72" s="1"/>
  <c r="H96" i="72" s="1"/>
  <c r="H97" i="72" s="1"/>
  <c r="H98" i="72" s="1"/>
  <c r="H99" i="72" s="1"/>
  <c r="H100" i="72" s="1"/>
  <c r="H92" i="58"/>
  <c r="H93" i="58" s="1"/>
  <c r="H94" i="58" s="1"/>
  <c r="H95" i="58" s="1"/>
  <c r="H96" i="58" s="1"/>
  <c r="H97" i="58" s="1"/>
  <c r="H98" i="58" s="1"/>
  <c r="H99" i="58" s="1"/>
  <c r="H100" i="58" s="1"/>
  <c r="H92" i="74"/>
  <c r="H93" i="74" s="1"/>
  <c r="H94" i="74" s="1"/>
  <c r="H95" i="74" s="1"/>
  <c r="H96" i="74" s="1"/>
  <c r="H97" i="74" s="1"/>
  <c r="H98" i="74" s="1"/>
  <c r="H99" i="74" s="1"/>
  <c r="H100" i="74" s="1"/>
  <c r="H22" i="54"/>
  <c r="H23" i="54" s="1"/>
  <c r="H24" i="54" s="1"/>
  <c r="H25" i="54" s="1"/>
  <c r="H26" i="54" s="1"/>
  <c r="H27" i="54" s="1"/>
  <c r="H28" i="54" s="1"/>
  <c r="H29" i="54" s="1"/>
  <c r="H30" i="54" s="1"/>
  <c r="H22" i="55"/>
  <c r="H23" i="55" s="1"/>
  <c r="H24" i="55" s="1"/>
  <c r="H25" i="55" s="1"/>
  <c r="H26" i="55" s="1"/>
  <c r="H27" i="55" s="1"/>
  <c r="H28" i="55" s="1"/>
  <c r="H29" i="55" s="1"/>
  <c r="H30" i="55" s="1"/>
  <c r="H52" i="76"/>
  <c r="H53" i="76" s="1"/>
  <c r="H54" i="76" s="1"/>
  <c r="H55" i="76" s="1"/>
  <c r="H56" i="76" s="1"/>
  <c r="H57" i="76" s="1"/>
  <c r="H58" i="76" s="1"/>
  <c r="H59" i="76" s="1"/>
  <c r="H60" i="76" s="1"/>
  <c r="H102" i="74"/>
  <c r="H103" i="74" s="1"/>
  <c r="H104" i="74" s="1"/>
  <c r="H105" i="74" s="1"/>
  <c r="H106" i="74" s="1"/>
  <c r="H107" i="74" s="1"/>
  <c r="H108" i="74" s="1"/>
  <c r="H109" i="74" s="1"/>
  <c r="H110" i="74" s="1"/>
  <c r="H82" i="32"/>
  <c r="H83" i="32" s="1"/>
  <c r="H84" i="32" s="1"/>
  <c r="H85" i="32" s="1"/>
  <c r="H86" i="32" s="1"/>
  <c r="H87" i="32" s="1"/>
  <c r="H88" i="32" s="1"/>
  <c r="H89" i="32" s="1"/>
  <c r="H90" i="32" s="1"/>
  <c r="H82" i="33"/>
  <c r="H83" i="33" s="1"/>
  <c r="H84" i="33" s="1"/>
  <c r="H85" i="33" s="1"/>
  <c r="H86" i="33" s="1"/>
  <c r="H87" i="33" s="1"/>
  <c r="H88" i="33" s="1"/>
  <c r="H89" i="33" s="1"/>
  <c r="H90" i="33" s="1"/>
  <c r="H72" i="54"/>
  <c r="H73" i="54" s="1"/>
  <c r="H74" i="54" s="1"/>
  <c r="H75" i="54" s="1"/>
  <c r="H76" i="54" s="1"/>
  <c r="H77" i="54" s="1"/>
  <c r="H78" i="54" s="1"/>
  <c r="H79" i="54" s="1"/>
  <c r="H80" i="54" s="1"/>
  <c r="H72" i="55"/>
  <c r="H73" i="55" s="1"/>
  <c r="H74" i="55" s="1"/>
  <c r="H75" i="55" s="1"/>
  <c r="H76" i="55" s="1"/>
  <c r="H77" i="55" s="1"/>
  <c r="H78" i="55" s="1"/>
  <c r="H79" i="55" s="1"/>
  <c r="H80" i="55" s="1"/>
  <c r="H102" i="59"/>
  <c r="H103" i="59" s="1"/>
  <c r="H104" i="59" s="1"/>
  <c r="H105" i="59" s="1"/>
  <c r="H106" i="59" s="1"/>
  <c r="H107" i="59" s="1"/>
  <c r="H108" i="59" s="1"/>
  <c r="H109" i="59" s="1"/>
  <c r="H110" i="59" s="1"/>
  <c r="H102" i="60"/>
  <c r="H103" i="60" s="1"/>
  <c r="H104" i="60" s="1"/>
  <c r="H105" i="60" s="1"/>
  <c r="H106" i="60" s="1"/>
  <c r="H107" i="60" s="1"/>
  <c r="H108" i="60" s="1"/>
  <c r="H109" i="60" s="1"/>
  <c r="H110" i="60" s="1"/>
  <c r="H82" i="73"/>
  <c r="H83" i="73" s="1"/>
  <c r="H84" i="73" s="1"/>
  <c r="H85" i="73" s="1"/>
  <c r="H86" i="73" s="1"/>
  <c r="H87" i="73" s="1"/>
  <c r="H88" i="73" s="1"/>
  <c r="H89" i="73" s="1"/>
  <c r="H90" i="73" s="1"/>
  <c r="H72" i="37"/>
  <c r="H73" i="37" s="1"/>
  <c r="H74" i="37" s="1"/>
  <c r="H75" i="37" s="1"/>
  <c r="H76" i="37" s="1"/>
  <c r="H77" i="37" s="1"/>
  <c r="H78" i="37" s="1"/>
  <c r="H79" i="37" s="1"/>
  <c r="H80" i="37" s="1"/>
  <c r="H72" i="41"/>
  <c r="H73" i="41" s="1"/>
  <c r="H74" i="41" s="1"/>
  <c r="H75" i="41" s="1"/>
  <c r="H76" i="41" s="1"/>
  <c r="H77" i="41" s="1"/>
  <c r="H78" i="41" s="1"/>
  <c r="H79" i="41" s="1"/>
  <c r="H80" i="41" s="1"/>
  <c r="H42" i="42"/>
  <c r="H43" i="42" s="1"/>
  <c r="H44" i="42" s="1"/>
  <c r="H45" i="42" s="1"/>
  <c r="H46" i="42" s="1"/>
  <c r="H47" i="42" s="1"/>
  <c r="H48" i="42" s="1"/>
  <c r="H49" i="42" s="1"/>
  <c r="H50" i="42" s="1"/>
  <c r="H82" i="48"/>
  <c r="H83" i="48" s="1"/>
  <c r="H84" i="48" s="1"/>
  <c r="H85" i="48" s="1"/>
  <c r="H86" i="48" s="1"/>
  <c r="H87" i="48" s="1"/>
  <c r="H88" i="48" s="1"/>
  <c r="H89" i="48" s="1"/>
  <c r="H90" i="48" s="1"/>
  <c r="H32" i="49"/>
  <c r="H33" i="49" s="1"/>
  <c r="H34" i="49" s="1"/>
  <c r="H35" i="49" s="1"/>
  <c r="H36" i="49" s="1"/>
  <c r="H37" i="49" s="1"/>
  <c r="H38" i="49" s="1"/>
  <c r="H39" i="49" s="1"/>
  <c r="H40" i="49" s="1"/>
  <c r="H22" i="50"/>
  <c r="H23" i="50" s="1"/>
  <c r="H24" i="50" s="1"/>
  <c r="H25" i="50" s="1"/>
  <c r="H26" i="50" s="1"/>
  <c r="H27" i="50" s="1"/>
  <c r="H28" i="50" s="1"/>
  <c r="H29" i="50" s="1"/>
  <c r="H30" i="50" s="1"/>
  <c r="H62" i="59"/>
  <c r="H63" i="59" s="1"/>
  <c r="H64" i="59" s="1"/>
  <c r="H65" i="59" s="1"/>
  <c r="H66" i="59" s="1"/>
  <c r="H67" i="59" s="1"/>
  <c r="H68" i="59" s="1"/>
  <c r="H69" i="59" s="1"/>
  <c r="H70" i="59" s="1"/>
  <c r="H62" i="69"/>
  <c r="H63" i="69" s="1"/>
  <c r="H64" i="69" s="1"/>
  <c r="H65" i="69" s="1"/>
  <c r="H66" i="69" s="1"/>
  <c r="H67" i="69" s="1"/>
  <c r="H68" i="69" s="1"/>
  <c r="H69" i="69" s="1"/>
  <c r="H70" i="69" s="1"/>
  <c r="H52" i="30"/>
  <c r="H53" i="30" s="1"/>
  <c r="H54" i="30" s="1"/>
  <c r="H55" i="30" s="1"/>
  <c r="H56" i="30" s="1"/>
  <c r="H57" i="30" s="1"/>
  <c r="H58" i="30" s="1"/>
  <c r="H59" i="30" s="1"/>
  <c r="H60" i="30" s="1"/>
  <c r="H72" i="34"/>
  <c r="H73" i="34" s="1"/>
  <c r="H74" i="34" s="1"/>
  <c r="H75" i="34" s="1"/>
  <c r="H76" i="34" s="1"/>
  <c r="H77" i="34" s="1"/>
  <c r="H78" i="34" s="1"/>
  <c r="H79" i="34" s="1"/>
  <c r="H80" i="34" s="1"/>
  <c r="H42" i="35"/>
  <c r="H43" i="35" s="1"/>
  <c r="H44" i="35" s="1"/>
  <c r="H45" i="35" s="1"/>
  <c r="H46" i="35" s="1"/>
  <c r="H47" i="35" s="1"/>
  <c r="H48" i="35" s="1"/>
  <c r="H49" i="35" s="1"/>
  <c r="H50" i="35" s="1"/>
  <c r="H72" i="35"/>
  <c r="H73" i="35" s="1"/>
  <c r="H74" i="35" s="1"/>
  <c r="H75" i="35" s="1"/>
  <c r="H76" i="35" s="1"/>
  <c r="H77" i="35" s="1"/>
  <c r="H78" i="35" s="1"/>
  <c r="H79" i="35" s="1"/>
  <c r="H80" i="35" s="1"/>
  <c r="H102" i="37"/>
  <c r="H103" i="37" s="1"/>
  <c r="H104" i="37" s="1"/>
  <c r="H105" i="37" s="1"/>
  <c r="H106" i="37" s="1"/>
  <c r="H107" i="37" s="1"/>
  <c r="H108" i="37" s="1"/>
  <c r="H109" i="37" s="1"/>
  <c r="H110" i="37" s="1"/>
  <c r="H52" i="40"/>
  <c r="H53" i="40" s="1"/>
  <c r="H54" i="40" s="1"/>
  <c r="H55" i="40" s="1"/>
  <c r="H56" i="40" s="1"/>
  <c r="H57" i="40" s="1"/>
  <c r="H58" i="40" s="1"/>
  <c r="H59" i="40" s="1"/>
  <c r="H60" i="40" s="1"/>
  <c r="H22" i="64"/>
  <c r="H23" i="64" s="1"/>
  <c r="H24" i="64" s="1"/>
  <c r="H25" i="64" s="1"/>
  <c r="H26" i="64" s="1"/>
  <c r="H27" i="64" s="1"/>
  <c r="H28" i="64" s="1"/>
  <c r="H29" i="64" s="1"/>
  <c r="H30" i="64" s="1"/>
  <c r="H92" i="64"/>
  <c r="H93" i="64" s="1"/>
  <c r="H94" i="64" s="1"/>
  <c r="H95" i="64" s="1"/>
  <c r="H96" i="64" s="1"/>
  <c r="H97" i="64" s="1"/>
  <c r="H98" i="64" s="1"/>
  <c r="H99" i="64" s="1"/>
  <c r="H100" i="64" s="1"/>
  <c r="H22" i="68"/>
  <c r="H23" i="68" s="1"/>
  <c r="H24" i="68" s="1"/>
  <c r="H25" i="68" s="1"/>
  <c r="H26" i="68" s="1"/>
  <c r="H27" i="68" s="1"/>
  <c r="H28" i="68" s="1"/>
  <c r="H29" i="68" s="1"/>
  <c r="H30" i="68" s="1"/>
  <c r="H22" i="69"/>
  <c r="H23" i="69" s="1"/>
  <c r="H24" i="69" s="1"/>
  <c r="H25" i="69" s="1"/>
  <c r="H26" i="69" s="1"/>
  <c r="H27" i="69" s="1"/>
  <c r="H28" i="69" s="1"/>
  <c r="H29" i="69" s="1"/>
  <c r="H30" i="69" s="1"/>
  <c r="H32" i="71"/>
  <c r="H33" i="71" s="1"/>
  <c r="H34" i="71" s="1"/>
  <c r="H35" i="71" s="1"/>
  <c r="H36" i="71" s="1"/>
  <c r="H37" i="71" s="1"/>
  <c r="H38" i="71" s="1"/>
  <c r="H39" i="71" s="1"/>
  <c r="H40" i="71" s="1"/>
  <c r="H82" i="72"/>
  <c r="H83" i="72" s="1"/>
  <c r="H84" i="72" s="1"/>
  <c r="H85" i="72" s="1"/>
  <c r="H86" i="72" s="1"/>
  <c r="H87" i="72" s="1"/>
  <c r="H88" i="72" s="1"/>
  <c r="H89" i="72" s="1"/>
  <c r="H90" i="72" s="1"/>
  <c r="H22" i="29"/>
  <c r="H23" i="29" s="1"/>
  <c r="H24" i="29" s="1"/>
  <c r="H25" i="29" s="1"/>
  <c r="H26" i="29" s="1"/>
  <c r="H27" i="29" s="1"/>
  <c r="H28" i="29" s="1"/>
  <c r="H29" i="29" s="1"/>
  <c r="H30" i="29" s="1"/>
  <c r="H52" i="29"/>
  <c r="H53" i="29" s="1"/>
  <c r="H54" i="29" s="1"/>
  <c r="H55" i="29" s="1"/>
  <c r="H56" i="29" s="1"/>
  <c r="H57" i="29" s="1"/>
  <c r="H58" i="29" s="1"/>
  <c r="H59" i="29" s="1"/>
  <c r="H60" i="29" s="1"/>
  <c r="H82" i="30"/>
  <c r="H83" i="30" s="1"/>
  <c r="H84" i="30" s="1"/>
  <c r="H85" i="30" s="1"/>
  <c r="H86" i="30" s="1"/>
  <c r="H87" i="30" s="1"/>
  <c r="H88" i="30" s="1"/>
  <c r="H89" i="30" s="1"/>
  <c r="H90" i="30" s="1"/>
  <c r="H22" i="34"/>
  <c r="H23" i="34" s="1"/>
  <c r="H24" i="34" s="1"/>
  <c r="H25" i="34" s="1"/>
  <c r="H26" i="34" s="1"/>
  <c r="H27" i="34" s="1"/>
  <c r="H28" i="34" s="1"/>
  <c r="H29" i="34" s="1"/>
  <c r="H30" i="34" s="1"/>
  <c r="H82" i="38"/>
  <c r="H83" i="38" s="1"/>
  <c r="H84" i="38" s="1"/>
  <c r="H85" i="38" s="1"/>
  <c r="H86" i="38" s="1"/>
  <c r="H87" i="38" s="1"/>
  <c r="H88" i="38" s="1"/>
  <c r="H89" i="38" s="1"/>
  <c r="H90" i="38" s="1"/>
  <c r="H82" i="39"/>
  <c r="H83" i="39" s="1"/>
  <c r="H84" i="39" s="1"/>
  <c r="H85" i="39" s="1"/>
  <c r="H86" i="39" s="1"/>
  <c r="H87" i="39" s="1"/>
  <c r="H88" i="39" s="1"/>
  <c r="H89" i="39" s="1"/>
  <c r="H90" i="39" s="1"/>
  <c r="H82" i="40"/>
  <c r="H83" i="40" s="1"/>
  <c r="H84" i="40" s="1"/>
  <c r="H85" i="40" s="1"/>
  <c r="H86" i="40" s="1"/>
  <c r="H87" i="40" s="1"/>
  <c r="H88" i="40" s="1"/>
  <c r="H89" i="40" s="1"/>
  <c r="H90" i="40" s="1"/>
  <c r="H82" i="41"/>
  <c r="H83" i="41" s="1"/>
  <c r="H84" i="41" s="1"/>
  <c r="H85" i="41" s="1"/>
  <c r="H86" i="41" s="1"/>
  <c r="H87" i="41" s="1"/>
  <c r="H88" i="41" s="1"/>
  <c r="H89" i="41" s="1"/>
  <c r="H90" i="41" s="1"/>
  <c r="H82" i="42"/>
  <c r="H83" i="42" s="1"/>
  <c r="H84" i="42" s="1"/>
  <c r="H85" i="42" s="1"/>
  <c r="H86" i="42" s="1"/>
  <c r="H87" i="42" s="1"/>
  <c r="H88" i="42" s="1"/>
  <c r="H89" i="42" s="1"/>
  <c r="H90" i="42" s="1"/>
  <c r="H62" i="48"/>
  <c r="H63" i="48" s="1"/>
  <c r="H64" i="48" s="1"/>
  <c r="H65" i="48" s="1"/>
  <c r="H66" i="48" s="1"/>
  <c r="H67" i="48" s="1"/>
  <c r="H68" i="48" s="1"/>
  <c r="H69" i="48" s="1"/>
  <c r="H70" i="48" s="1"/>
  <c r="H62" i="49"/>
  <c r="H63" i="49" s="1"/>
  <c r="H64" i="49" s="1"/>
  <c r="H65" i="49" s="1"/>
  <c r="H66" i="49" s="1"/>
  <c r="H67" i="49" s="1"/>
  <c r="H68" i="49" s="1"/>
  <c r="H69" i="49" s="1"/>
  <c r="H70" i="49" s="1"/>
  <c r="H62" i="76"/>
  <c r="H63" i="76" s="1"/>
  <c r="H64" i="76" s="1"/>
  <c r="H65" i="76" s="1"/>
  <c r="H66" i="76" s="1"/>
  <c r="H67" i="76" s="1"/>
  <c r="H68" i="76" s="1"/>
  <c r="H69" i="76" s="1"/>
  <c r="H70" i="76" s="1"/>
  <c r="H72" i="63"/>
  <c r="H73" i="63" s="1"/>
  <c r="H74" i="63" s="1"/>
  <c r="H75" i="63" s="1"/>
  <c r="H76" i="63" s="1"/>
  <c r="H77" i="63" s="1"/>
  <c r="H78" i="63" s="1"/>
  <c r="H79" i="63" s="1"/>
  <c r="H80" i="63" s="1"/>
  <c r="H42" i="64"/>
  <c r="H43" i="64" s="1"/>
  <c r="H44" i="64" s="1"/>
  <c r="H45" i="64" s="1"/>
  <c r="H46" i="64" s="1"/>
  <c r="H47" i="64" s="1"/>
  <c r="H48" i="64" s="1"/>
  <c r="H49" i="64" s="1"/>
  <c r="H50" i="64" s="1"/>
  <c r="H72" i="64"/>
  <c r="H73" i="64" s="1"/>
  <c r="H74" i="64" s="1"/>
  <c r="H75" i="64" s="1"/>
  <c r="H76" i="64" s="1"/>
  <c r="H77" i="64" s="1"/>
  <c r="H78" i="64" s="1"/>
  <c r="H79" i="64" s="1"/>
  <c r="H80" i="64" s="1"/>
  <c r="H42" i="67"/>
  <c r="H43" i="67" s="1"/>
  <c r="H44" i="67" s="1"/>
  <c r="H45" i="67" s="1"/>
  <c r="H46" i="67" s="1"/>
  <c r="H47" i="67" s="1"/>
  <c r="H48" i="67" s="1"/>
  <c r="H49" i="67" s="1"/>
  <c r="H50" i="67" s="1"/>
  <c r="H52" i="71"/>
  <c r="H53" i="71" s="1"/>
  <c r="H54" i="71" s="1"/>
  <c r="H55" i="71" s="1"/>
  <c r="H56" i="71" s="1"/>
  <c r="H57" i="71" s="1"/>
  <c r="H58" i="71" s="1"/>
  <c r="H59" i="71" s="1"/>
  <c r="H60" i="71" s="1"/>
  <c r="H102" i="71"/>
  <c r="H103" i="71" s="1"/>
  <c r="H104" i="71" s="1"/>
  <c r="H105" i="71" s="1"/>
  <c r="H106" i="71" s="1"/>
  <c r="H107" i="71" s="1"/>
  <c r="H108" i="71" s="1"/>
  <c r="H109" i="71" s="1"/>
  <c r="H110" i="71" s="1"/>
  <c r="H52" i="72"/>
  <c r="H53" i="72" s="1"/>
  <c r="H54" i="72" s="1"/>
  <c r="H55" i="72" s="1"/>
  <c r="H56" i="72" s="1"/>
  <c r="H57" i="72" s="1"/>
  <c r="H58" i="72" s="1"/>
  <c r="H59" i="72" s="1"/>
  <c r="H60" i="72" s="1"/>
  <c r="H32" i="29"/>
  <c r="H33" i="29" s="1"/>
  <c r="H34" i="29" s="1"/>
  <c r="H35" i="29" s="1"/>
  <c r="H36" i="29" s="1"/>
  <c r="H37" i="29" s="1"/>
  <c r="H38" i="29" s="1"/>
  <c r="H39" i="29" s="1"/>
  <c r="H40" i="29" s="1"/>
  <c r="H102" i="29"/>
  <c r="H103" i="29" s="1"/>
  <c r="H104" i="29" s="1"/>
  <c r="H105" i="29" s="1"/>
  <c r="H106" i="29" s="1"/>
  <c r="H107" i="29" s="1"/>
  <c r="H108" i="29" s="1"/>
  <c r="H109" i="29" s="1"/>
  <c r="H110" i="29" s="1"/>
  <c r="H52" i="31"/>
  <c r="H53" i="31" s="1"/>
  <c r="H54" i="31" s="1"/>
  <c r="H55" i="31" s="1"/>
  <c r="H56" i="31" s="1"/>
  <c r="H57" i="31" s="1"/>
  <c r="H58" i="31" s="1"/>
  <c r="H59" i="31" s="1"/>
  <c r="H60" i="31" s="1"/>
  <c r="H32" i="33"/>
  <c r="H33" i="33" s="1"/>
  <c r="H34" i="33" s="1"/>
  <c r="H35" i="33" s="1"/>
  <c r="H36" i="33" s="1"/>
  <c r="H37" i="33" s="1"/>
  <c r="H38" i="33" s="1"/>
  <c r="H39" i="33" s="1"/>
  <c r="H40" i="33" s="1"/>
  <c r="H102" i="34"/>
  <c r="H103" i="34" s="1"/>
  <c r="H104" i="34" s="1"/>
  <c r="H105" i="34" s="1"/>
  <c r="H106" i="34" s="1"/>
  <c r="H107" i="34" s="1"/>
  <c r="H108" i="34" s="1"/>
  <c r="H109" i="34" s="1"/>
  <c r="H110" i="34" s="1"/>
  <c r="H102" i="35"/>
  <c r="H103" i="35" s="1"/>
  <c r="H104" i="35" s="1"/>
  <c r="H105" i="35" s="1"/>
  <c r="H106" i="35" s="1"/>
  <c r="H107" i="35" s="1"/>
  <c r="H108" i="35" s="1"/>
  <c r="H109" i="35" s="1"/>
  <c r="H110" i="35" s="1"/>
  <c r="H102" i="38"/>
  <c r="H103" i="38" s="1"/>
  <c r="H104" i="38" s="1"/>
  <c r="H105" i="38" s="1"/>
  <c r="H106" i="38" s="1"/>
  <c r="H107" i="38" s="1"/>
  <c r="H108" i="38" s="1"/>
  <c r="H109" i="38" s="1"/>
  <c r="H110" i="38" s="1"/>
  <c r="H102" i="39"/>
  <c r="H103" i="39" s="1"/>
  <c r="H104" i="39" s="1"/>
  <c r="H105" i="39" s="1"/>
  <c r="H106" i="39" s="1"/>
  <c r="H107" i="39" s="1"/>
  <c r="H108" i="39" s="1"/>
  <c r="H109" i="39" s="1"/>
  <c r="H110" i="39" s="1"/>
  <c r="H102" i="40"/>
  <c r="H103" i="40" s="1"/>
  <c r="H104" i="40" s="1"/>
  <c r="H105" i="40" s="1"/>
  <c r="H106" i="40" s="1"/>
  <c r="H107" i="40" s="1"/>
  <c r="H108" i="40" s="1"/>
  <c r="H109" i="40" s="1"/>
  <c r="H110" i="40" s="1"/>
  <c r="I18" i="29"/>
  <c r="I19" i="29" s="1"/>
  <c r="H62" i="55"/>
  <c r="H63" i="55" s="1"/>
  <c r="H64" i="55" s="1"/>
  <c r="H65" i="55" s="1"/>
  <c r="H66" i="55" s="1"/>
  <c r="H67" i="55" s="1"/>
  <c r="H68" i="55" s="1"/>
  <c r="H69" i="55" s="1"/>
  <c r="H70" i="55" s="1"/>
  <c r="H62" i="63"/>
  <c r="H63" i="63" s="1"/>
  <c r="H64" i="63" s="1"/>
  <c r="H65" i="63" s="1"/>
  <c r="H66" i="63" s="1"/>
  <c r="H67" i="63" s="1"/>
  <c r="H68" i="63" s="1"/>
  <c r="H69" i="63" s="1"/>
  <c r="H70" i="63" s="1"/>
  <c r="H62" i="29"/>
  <c r="H63" i="29" s="1"/>
  <c r="H64" i="29" s="1"/>
  <c r="H65" i="29" s="1"/>
  <c r="H66" i="29" s="1"/>
  <c r="H67" i="29" s="1"/>
  <c r="H68" i="29" s="1"/>
  <c r="H69" i="29" s="1"/>
  <c r="H70" i="29" s="1"/>
  <c r="H82" i="29"/>
  <c r="H83" i="29" s="1"/>
  <c r="H84" i="29" s="1"/>
  <c r="H85" i="29" s="1"/>
  <c r="H86" i="29" s="1"/>
  <c r="H87" i="29" s="1"/>
  <c r="H88" i="29" s="1"/>
  <c r="H89" i="29" s="1"/>
  <c r="H90" i="29" s="1"/>
  <c r="H102" i="30"/>
  <c r="H103" i="30" s="1"/>
  <c r="H104" i="30" s="1"/>
  <c r="H105" i="30" s="1"/>
  <c r="H106" i="30" s="1"/>
  <c r="H107" i="30" s="1"/>
  <c r="H108" i="30" s="1"/>
  <c r="H109" i="30" s="1"/>
  <c r="H110" i="30" s="1"/>
  <c r="H82" i="31"/>
  <c r="H83" i="31" s="1"/>
  <c r="H84" i="31" s="1"/>
  <c r="H85" i="31" s="1"/>
  <c r="H86" i="31" s="1"/>
  <c r="H87" i="31" s="1"/>
  <c r="H88" i="31" s="1"/>
  <c r="H89" i="31" s="1"/>
  <c r="H90" i="31" s="1"/>
  <c r="H32" i="35"/>
  <c r="H33" i="35" s="1"/>
  <c r="H34" i="35" s="1"/>
  <c r="H35" i="35" s="1"/>
  <c r="H36" i="35" s="1"/>
  <c r="H37" i="35" s="1"/>
  <c r="H38" i="35" s="1"/>
  <c r="H39" i="35" s="1"/>
  <c r="H40" i="35" s="1"/>
  <c r="H32" i="39"/>
  <c r="H33" i="39" s="1"/>
  <c r="H34" i="39" s="1"/>
  <c r="H35" i="39" s="1"/>
  <c r="H36" i="39" s="1"/>
  <c r="H37" i="39" s="1"/>
  <c r="H38" i="39" s="1"/>
  <c r="H39" i="39" s="1"/>
  <c r="H40" i="39" s="1"/>
  <c r="H32" i="41"/>
  <c r="H33" i="41" s="1"/>
  <c r="H34" i="41" s="1"/>
  <c r="H35" i="41" s="1"/>
  <c r="H36" i="41" s="1"/>
  <c r="H37" i="41" s="1"/>
  <c r="H38" i="41" s="1"/>
  <c r="H39" i="41" s="1"/>
  <c r="H40" i="41" s="1"/>
  <c r="H32" i="42"/>
  <c r="H33" i="42" s="1"/>
  <c r="H34" i="42" s="1"/>
  <c r="H35" i="42" s="1"/>
  <c r="H36" i="42" s="1"/>
  <c r="H37" i="42" s="1"/>
  <c r="H38" i="42" s="1"/>
  <c r="H39" i="42" s="1"/>
  <c r="H40" i="42" s="1"/>
  <c r="H22" i="43"/>
  <c r="H23" i="43" s="1"/>
  <c r="H24" i="43" s="1"/>
  <c r="H25" i="43" s="1"/>
  <c r="H26" i="43" s="1"/>
  <c r="H27" i="43" s="1"/>
  <c r="H28" i="43" s="1"/>
  <c r="H29" i="43" s="1"/>
  <c r="H30" i="43" s="1"/>
  <c r="H17" i="43"/>
  <c r="H18" i="43" s="1"/>
  <c r="H19" i="43" s="1"/>
  <c r="H20" i="43" s="1"/>
  <c r="H92" i="48"/>
  <c r="H93" i="48" s="1"/>
  <c r="H94" i="48" s="1"/>
  <c r="H95" i="48" s="1"/>
  <c r="H96" i="48" s="1"/>
  <c r="H97" i="48" s="1"/>
  <c r="H98" i="48" s="1"/>
  <c r="H99" i="48" s="1"/>
  <c r="H100" i="48" s="1"/>
  <c r="H22" i="49"/>
  <c r="H23" i="49" s="1"/>
  <c r="H24" i="49" s="1"/>
  <c r="H25" i="49" s="1"/>
  <c r="H26" i="49" s="1"/>
  <c r="H27" i="49" s="1"/>
  <c r="H28" i="49" s="1"/>
  <c r="H29" i="49" s="1"/>
  <c r="H30" i="49" s="1"/>
  <c r="H92" i="49"/>
  <c r="H93" i="49" s="1"/>
  <c r="H94" i="49" s="1"/>
  <c r="H95" i="49" s="1"/>
  <c r="H96" i="49" s="1"/>
  <c r="H97" i="49" s="1"/>
  <c r="H98" i="49" s="1"/>
  <c r="H99" i="49" s="1"/>
  <c r="H100" i="49" s="1"/>
  <c r="H52" i="50"/>
  <c r="H53" i="50" s="1"/>
  <c r="H54" i="50" s="1"/>
  <c r="H55" i="50" s="1"/>
  <c r="H56" i="50" s="1"/>
  <c r="H57" i="50" s="1"/>
  <c r="H58" i="50" s="1"/>
  <c r="H59" i="50" s="1"/>
  <c r="H60" i="50" s="1"/>
  <c r="H32" i="55"/>
  <c r="H33" i="55" s="1"/>
  <c r="H34" i="55" s="1"/>
  <c r="H35" i="55" s="1"/>
  <c r="H36" i="55" s="1"/>
  <c r="H37" i="55" s="1"/>
  <c r="H38" i="55" s="1"/>
  <c r="H39" i="55" s="1"/>
  <c r="H40" i="55" s="1"/>
  <c r="H92" i="76"/>
  <c r="H93" i="76" s="1"/>
  <c r="H94" i="76" s="1"/>
  <c r="H95" i="76" s="1"/>
  <c r="H96" i="76" s="1"/>
  <c r="H97" i="76" s="1"/>
  <c r="H98" i="76" s="1"/>
  <c r="H99" i="76" s="1"/>
  <c r="H100" i="76" s="1"/>
  <c r="H22" i="59"/>
  <c r="H23" i="59" s="1"/>
  <c r="H24" i="59" s="1"/>
  <c r="H25" i="59" s="1"/>
  <c r="H26" i="59" s="1"/>
  <c r="H27" i="59" s="1"/>
  <c r="H28" i="59" s="1"/>
  <c r="H29" i="59" s="1"/>
  <c r="H30" i="59" s="1"/>
  <c r="H22" i="60"/>
  <c r="H23" i="60" s="1"/>
  <c r="H24" i="60" s="1"/>
  <c r="H25" i="60" s="1"/>
  <c r="H26" i="60" s="1"/>
  <c r="H27" i="60" s="1"/>
  <c r="H28" i="60" s="1"/>
  <c r="H29" i="60" s="1"/>
  <c r="H30" i="60" s="1"/>
  <c r="H52" i="63"/>
  <c r="H53" i="63" s="1"/>
  <c r="H54" i="63" s="1"/>
  <c r="H55" i="63" s="1"/>
  <c r="H56" i="63" s="1"/>
  <c r="H57" i="63" s="1"/>
  <c r="H58" i="63" s="1"/>
  <c r="H59" i="63" s="1"/>
  <c r="H60" i="63" s="1"/>
  <c r="H102" i="63"/>
  <c r="H103" i="63" s="1"/>
  <c r="H104" i="63" s="1"/>
  <c r="H105" i="63" s="1"/>
  <c r="H106" i="63" s="1"/>
  <c r="H107" i="63" s="1"/>
  <c r="H108" i="63" s="1"/>
  <c r="H109" i="63" s="1"/>
  <c r="H110" i="63" s="1"/>
  <c r="H32" i="68"/>
  <c r="H33" i="68" s="1"/>
  <c r="H34" i="68" s="1"/>
  <c r="H35" i="68" s="1"/>
  <c r="H36" i="68" s="1"/>
  <c r="H37" i="68" s="1"/>
  <c r="H38" i="68" s="1"/>
  <c r="H39" i="68" s="1"/>
  <c r="H40" i="68" s="1"/>
  <c r="H82" i="68"/>
  <c r="H83" i="68" s="1"/>
  <c r="H84" i="68" s="1"/>
  <c r="H85" i="68" s="1"/>
  <c r="H86" i="68" s="1"/>
  <c r="H87" i="68" s="1"/>
  <c r="H88" i="68" s="1"/>
  <c r="H89" i="68" s="1"/>
  <c r="H90" i="68" s="1"/>
  <c r="H72" i="71"/>
  <c r="H73" i="71" s="1"/>
  <c r="H74" i="71" s="1"/>
  <c r="H75" i="71" s="1"/>
  <c r="H76" i="71" s="1"/>
  <c r="H77" i="71" s="1"/>
  <c r="H78" i="71" s="1"/>
  <c r="H79" i="71" s="1"/>
  <c r="H80" i="71" s="1"/>
  <c r="H42" i="72"/>
  <c r="H43" i="72" s="1"/>
  <c r="H44" i="72" s="1"/>
  <c r="H45" i="72" s="1"/>
  <c r="H46" i="72" s="1"/>
  <c r="H47" i="72" s="1"/>
  <c r="H48" i="72" s="1"/>
  <c r="H49" i="72" s="1"/>
  <c r="H50" i="72" s="1"/>
  <c r="H72" i="72"/>
  <c r="H73" i="72" s="1"/>
  <c r="H74" i="72" s="1"/>
  <c r="H75" i="72" s="1"/>
  <c r="H76" i="72" s="1"/>
  <c r="H77" i="72" s="1"/>
  <c r="H78" i="72" s="1"/>
  <c r="H79" i="72" s="1"/>
  <c r="H80" i="72" s="1"/>
  <c r="H52" i="74"/>
  <c r="H53" i="74" s="1"/>
  <c r="H54" i="74" s="1"/>
  <c r="H55" i="74" s="1"/>
  <c r="H56" i="74" s="1"/>
  <c r="H57" i="74" s="1"/>
  <c r="H58" i="74" s="1"/>
  <c r="H59" i="74" s="1"/>
  <c r="H60" i="74" s="1"/>
  <c r="H62" i="74"/>
  <c r="H63" i="74" s="1"/>
  <c r="H64" i="74" s="1"/>
  <c r="H65" i="74" s="1"/>
  <c r="H66" i="74" s="1"/>
  <c r="H67" i="74" s="1"/>
  <c r="H68" i="74" s="1"/>
  <c r="H69" i="74" s="1"/>
  <c r="H70" i="74" s="1"/>
  <c r="H32" i="30"/>
  <c r="H33" i="30" s="1"/>
  <c r="H34" i="30" s="1"/>
  <c r="H35" i="30" s="1"/>
  <c r="H36" i="30" s="1"/>
  <c r="H37" i="30" s="1"/>
  <c r="H38" i="30" s="1"/>
  <c r="H39" i="30" s="1"/>
  <c r="H40" i="30" s="1"/>
  <c r="H42" i="31"/>
  <c r="H43" i="31" s="1"/>
  <c r="H44" i="31" s="1"/>
  <c r="H45" i="31" s="1"/>
  <c r="H46" i="31" s="1"/>
  <c r="H47" i="31" s="1"/>
  <c r="H48" i="31" s="1"/>
  <c r="H49" i="31" s="1"/>
  <c r="H50" i="31" s="1"/>
  <c r="H22" i="33"/>
  <c r="H23" i="33" s="1"/>
  <c r="H24" i="33" s="1"/>
  <c r="H25" i="33" s="1"/>
  <c r="H26" i="33" s="1"/>
  <c r="H27" i="33" s="1"/>
  <c r="H28" i="33" s="1"/>
  <c r="H29" i="33" s="1"/>
  <c r="H30" i="33" s="1"/>
  <c r="H62" i="33"/>
  <c r="H63" i="33" s="1"/>
  <c r="H64" i="33" s="1"/>
  <c r="H65" i="33" s="1"/>
  <c r="H66" i="33" s="1"/>
  <c r="H67" i="33" s="1"/>
  <c r="H68" i="33" s="1"/>
  <c r="H69" i="33" s="1"/>
  <c r="H70" i="33" s="1"/>
  <c r="H32" i="37"/>
  <c r="H33" i="37" s="1"/>
  <c r="H34" i="37" s="1"/>
  <c r="H35" i="37" s="1"/>
  <c r="H36" i="37" s="1"/>
  <c r="H37" i="37" s="1"/>
  <c r="H38" i="37" s="1"/>
  <c r="H39" i="37" s="1"/>
  <c r="H40" i="37" s="1"/>
  <c r="H22" i="38"/>
  <c r="H23" i="38" s="1"/>
  <c r="H24" i="38" s="1"/>
  <c r="H25" i="38" s="1"/>
  <c r="H26" i="38" s="1"/>
  <c r="H27" i="38" s="1"/>
  <c r="H28" i="38" s="1"/>
  <c r="H29" i="38" s="1"/>
  <c r="H30" i="38" s="1"/>
  <c r="H62" i="38"/>
  <c r="H63" i="38" s="1"/>
  <c r="H64" i="38" s="1"/>
  <c r="H65" i="38" s="1"/>
  <c r="H66" i="38" s="1"/>
  <c r="H67" i="38" s="1"/>
  <c r="H68" i="38" s="1"/>
  <c r="H69" i="38" s="1"/>
  <c r="H70" i="38" s="1"/>
  <c r="H92" i="38"/>
  <c r="H93" i="38" s="1"/>
  <c r="H94" i="38" s="1"/>
  <c r="H95" i="38" s="1"/>
  <c r="H96" i="38" s="1"/>
  <c r="H97" i="38" s="1"/>
  <c r="H98" i="38" s="1"/>
  <c r="H99" i="38" s="1"/>
  <c r="H100" i="38" s="1"/>
  <c r="H22" i="39"/>
  <c r="H23" i="39" s="1"/>
  <c r="H24" i="39" s="1"/>
  <c r="H25" i="39" s="1"/>
  <c r="H26" i="39" s="1"/>
  <c r="H27" i="39" s="1"/>
  <c r="H28" i="39" s="1"/>
  <c r="H29" i="39" s="1"/>
  <c r="H30" i="39" s="1"/>
  <c r="H62" i="39"/>
  <c r="H63" i="39" s="1"/>
  <c r="H64" i="39" s="1"/>
  <c r="H65" i="39" s="1"/>
  <c r="H66" i="39" s="1"/>
  <c r="H67" i="39" s="1"/>
  <c r="H68" i="39" s="1"/>
  <c r="H69" i="39" s="1"/>
  <c r="H70" i="39" s="1"/>
  <c r="H92" i="39"/>
  <c r="H93" i="39" s="1"/>
  <c r="H94" i="39" s="1"/>
  <c r="H95" i="39" s="1"/>
  <c r="H96" i="39" s="1"/>
  <c r="H97" i="39" s="1"/>
  <c r="H98" i="39" s="1"/>
  <c r="H99" i="39" s="1"/>
  <c r="H100" i="39" s="1"/>
  <c r="H22" i="40"/>
  <c r="H23" i="40" s="1"/>
  <c r="H24" i="40" s="1"/>
  <c r="H25" i="40" s="1"/>
  <c r="H26" i="40" s="1"/>
  <c r="H27" i="40" s="1"/>
  <c r="H28" i="40" s="1"/>
  <c r="H29" i="40" s="1"/>
  <c r="H30" i="40" s="1"/>
  <c r="H62" i="40"/>
  <c r="H63" i="40" s="1"/>
  <c r="H64" i="40" s="1"/>
  <c r="H65" i="40" s="1"/>
  <c r="H66" i="40" s="1"/>
  <c r="H67" i="40" s="1"/>
  <c r="H68" i="40" s="1"/>
  <c r="H69" i="40" s="1"/>
  <c r="H70" i="40" s="1"/>
  <c r="H92" i="40"/>
  <c r="H93" i="40" s="1"/>
  <c r="H94" i="40" s="1"/>
  <c r="H95" i="40" s="1"/>
  <c r="H96" i="40" s="1"/>
  <c r="H97" i="40" s="1"/>
  <c r="H98" i="40" s="1"/>
  <c r="H99" i="40" s="1"/>
  <c r="H100" i="40" s="1"/>
  <c r="H62" i="41"/>
  <c r="H63" i="41" s="1"/>
  <c r="H64" i="41" s="1"/>
  <c r="H65" i="41" s="1"/>
  <c r="H66" i="41" s="1"/>
  <c r="H67" i="41" s="1"/>
  <c r="H68" i="41" s="1"/>
  <c r="H69" i="41" s="1"/>
  <c r="H70" i="41" s="1"/>
  <c r="H62" i="42"/>
  <c r="H63" i="42" s="1"/>
  <c r="H64" i="42" s="1"/>
  <c r="H65" i="42" s="1"/>
  <c r="H66" i="42" s="1"/>
  <c r="H67" i="42" s="1"/>
  <c r="H68" i="42" s="1"/>
  <c r="H69" i="42" s="1"/>
  <c r="H70" i="42" s="1"/>
  <c r="H92" i="42"/>
  <c r="H93" i="42" s="1"/>
  <c r="H94" i="42" s="1"/>
  <c r="H95" i="42" s="1"/>
  <c r="H96" i="42" s="1"/>
  <c r="H97" i="42" s="1"/>
  <c r="H98" i="42" s="1"/>
  <c r="H99" i="42" s="1"/>
  <c r="H100" i="42" s="1"/>
  <c r="H42" i="43"/>
  <c r="H43" i="43" s="1"/>
  <c r="H44" i="43" s="1"/>
  <c r="H45" i="43" s="1"/>
  <c r="H46" i="43" s="1"/>
  <c r="H47" i="43" s="1"/>
  <c r="H48" i="43" s="1"/>
  <c r="H49" i="43" s="1"/>
  <c r="H50" i="43" s="1"/>
  <c r="H42" i="48"/>
  <c r="H43" i="48" s="1"/>
  <c r="H44" i="48" s="1"/>
  <c r="H45" i="48" s="1"/>
  <c r="H46" i="48" s="1"/>
  <c r="H47" i="48" s="1"/>
  <c r="H48" i="48" s="1"/>
  <c r="H49" i="48" s="1"/>
  <c r="H50" i="48" s="1"/>
  <c r="H52" i="54"/>
  <c r="H53" i="54" s="1"/>
  <c r="H54" i="54" s="1"/>
  <c r="H55" i="54" s="1"/>
  <c r="H56" i="54" s="1"/>
  <c r="H57" i="54" s="1"/>
  <c r="H58" i="54" s="1"/>
  <c r="H59" i="54" s="1"/>
  <c r="H60" i="54" s="1"/>
  <c r="H52" i="55"/>
  <c r="H53" i="55" s="1"/>
  <c r="H54" i="55" s="1"/>
  <c r="H55" i="55" s="1"/>
  <c r="H56" i="55" s="1"/>
  <c r="H57" i="55" s="1"/>
  <c r="H58" i="55" s="1"/>
  <c r="H59" i="55" s="1"/>
  <c r="H60" i="55" s="1"/>
  <c r="H102" i="55"/>
  <c r="H103" i="55" s="1"/>
  <c r="H104" i="55" s="1"/>
  <c r="H105" i="55" s="1"/>
  <c r="H106" i="55" s="1"/>
  <c r="H107" i="55" s="1"/>
  <c r="H108" i="55" s="1"/>
  <c r="H109" i="55" s="1"/>
  <c r="H110" i="55" s="1"/>
  <c r="H72" i="59"/>
  <c r="H73" i="59" s="1"/>
  <c r="H74" i="59" s="1"/>
  <c r="H75" i="59" s="1"/>
  <c r="H76" i="59" s="1"/>
  <c r="H77" i="59" s="1"/>
  <c r="H78" i="59" s="1"/>
  <c r="H79" i="59" s="1"/>
  <c r="H80" i="59" s="1"/>
  <c r="H42" i="63"/>
  <c r="H43" i="63" s="1"/>
  <c r="H44" i="63" s="1"/>
  <c r="H45" i="63" s="1"/>
  <c r="H46" i="63" s="1"/>
  <c r="H47" i="63" s="1"/>
  <c r="H48" i="63" s="1"/>
  <c r="H49" i="63" s="1"/>
  <c r="H50" i="63" s="1"/>
  <c r="H32" i="64"/>
  <c r="H33" i="64" s="1"/>
  <c r="H34" i="64" s="1"/>
  <c r="H35" i="64" s="1"/>
  <c r="H36" i="64" s="1"/>
  <c r="H37" i="64" s="1"/>
  <c r="H38" i="64" s="1"/>
  <c r="H39" i="64" s="1"/>
  <c r="H40" i="64" s="1"/>
  <c r="H82" i="64"/>
  <c r="H83" i="64" s="1"/>
  <c r="H84" i="64" s="1"/>
  <c r="H85" i="64" s="1"/>
  <c r="H86" i="64" s="1"/>
  <c r="H87" i="64" s="1"/>
  <c r="H88" i="64" s="1"/>
  <c r="H89" i="64" s="1"/>
  <c r="H90" i="64" s="1"/>
  <c r="H102" i="67"/>
  <c r="H103" i="67" s="1"/>
  <c r="H104" i="67" s="1"/>
  <c r="H105" i="67" s="1"/>
  <c r="H106" i="67" s="1"/>
  <c r="H107" i="67" s="1"/>
  <c r="H108" i="67" s="1"/>
  <c r="H109" i="67" s="1"/>
  <c r="H110" i="67" s="1"/>
  <c r="H52" i="68"/>
  <c r="H53" i="68" s="1"/>
  <c r="H54" i="68" s="1"/>
  <c r="H55" i="68" s="1"/>
  <c r="H56" i="68" s="1"/>
  <c r="H57" i="68" s="1"/>
  <c r="H58" i="68" s="1"/>
  <c r="H59" i="68" s="1"/>
  <c r="H60" i="68" s="1"/>
  <c r="H102" i="68"/>
  <c r="H103" i="68" s="1"/>
  <c r="H104" i="68" s="1"/>
  <c r="H105" i="68" s="1"/>
  <c r="H106" i="68" s="1"/>
  <c r="H107" i="68" s="1"/>
  <c r="H108" i="68" s="1"/>
  <c r="H109" i="68" s="1"/>
  <c r="H110" i="68" s="1"/>
  <c r="H52" i="69"/>
  <c r="H53" i="69" s="1"/>
  <c r="H54" i="69" s="1"/>
  <c r="H55" i="69" s="1"/>
  <c r="H56" i="69" s="1"/>
  <c r="H57" i="69" s="1"/>
  <c r="H58" i="69" s="1"/>
  <c r="H59" i="69" s="1"/>
  <c r="H60" i="69" s="1"/>
  <c r="H32" i="70"/>
  <c r="H33" i="70" s="1"/>
  <c r="H34" i="70" s="1"/>
  <c r="H35" i="70" s="1"/>
  <c r="H36" i="70" s="1"/>
  <c r="H37" i="70" s="1"/>
  <c r="H38" i="70" s="1"/>
  <c r="H39" i="70" s="1"/>
  <c r="H40" i="70" s="1"/>
  <c r="H82" i="70"/>
  <c r="H83" i="70" s="1"/>
  <c r="H84" i="70" s="1"/>
  <c r="H85" i="70" s="1"/>
  <c r="H86" i="70" s="1"/>
  <c r="H87" i="70" s="1"/>
  <c r="H88" i="70" s="1"/>
  <c r="H89" i="70" s="1"/>
  <c r="H90" i="70" s="1"/>
  <c r="H62" i="71"/>
  <c r="H63" i="71" s="1"/>
  <c r="H64" i="71" s="1"/>
  <c r="H65" i="71" s="1"/>
  <c r="H66" i="71" s="1"/>
  <c r="H67" i="71" s="1"/>
  <c r="H68" i="71" s="1"/>
  <c r="H69" i="71" s="1"/>
  <c r="H70" i="71" s="1"/>
  <c r="H92" i="71"/>
  <c r="H93" i="71" s="1"/>
  <c r="H94" i="71" s="1"/>
  <c r="H95" i="71" s="1"/>
  <c r="H96" i="71" s="1"/>
  <c r="H97" i="71" s="1"/>
  <c r="H98" i="71" s="1"/>
  <c r="H99" i="71" s="1"/>
  <c r="H100" i="71" s="1"/>
  <c r="H22" i="72"/>
  <c r="H23" i="72" s="1"/>
  <c r="H24" i="72" s="1"/>
  <c r="H25" i="72" s="1"/>
  <c r="H26" i="72" s="1"/>
  <c r="H27" i="72" s="1"/>
  <c r="H28" i="72" s="1"/>
  <c r="H29" i="72" s="1"/>
  <c r="H30" i="72" s="1"/>
  <c r="H42" i="73"/>
  <c r="H43" i="73" s="1"/>
  <c r="H44" i="73" s="1"/>
  <c r="H45" i="73" s="1"/>
  <c r="H46" i="73" s="1"/>
  <c r="H47" i="73" s="1"/>
  <c r="H48" i="73" s="1"/>
  <c r="H49" i="73" s="1"/>
  <c r="H50" i="73" s="1"/>
  <c r="H82" i="74"/>
  <c r="H83" i="74" s="1"/>
  <c r="H84" i="74" s="1"/>
  <c r="H85" i="74" s="1"/>
  <c r="H86" i="74" s="1"/>
  <c r="H87" i="74" s="1"/>
  <c r="H88" i="74" s="1"/>
  <c r="H89" i="74" s="1"/>
  <c r="H90" i="74" s="1"/>
  <c r="H17" i="30"/>
  <c r="H18" i="30" s="1"/>
  <c r="H19" i="30" s="1"/>
  <c r="H20" i="30" s="1"/>
  <c r="H112" i="30"/>
  <c r="H113" i="30" s="1"/>
  <c r="H114" i="30" s="1"/>
  <c r="H115" i="30" s="1"/>
  <c r="H116" i="30" s="1"/>
  <c r="H117" i="30" s="1"/>
  <c r="H118" i="30" s="1"/>
  <c r="H119" i="30" s="1"/>
  <c r="H120" i="30" s="1"/>
  <c r="H62" i="30"/>
  <c r="H63" i="30" s="1"/>
  <c r="H64" i="30" s="1"/>
  <c r="H65" i="30" s="1"/>
  <c r="H66" i="30" s="1"/>
  <c r="H67" i="30" s="1"/>
  <c r="H68" i="30" s="1"/>
  <c r="H69" i="30" s="1"/>
  <c r="H70" i="30" s="1"/>
  <c r="H42" i="30"/>
  <c r="H43" i="30" s="1"/>
  <c r="H44" i="30" s="1"/>
  <c r="H45" i="30" s="1"/>
  <c r="H46" i="30" s="1"/>
  <c r="H47" i="30" s="1"/>
  <c r="H48" i="30" s="1"/>
  <c r="H49" i="30" s="1"/>
  <c r="H50" i="30" s="1"/>
  <c r="H92" i="30"/>
  <c r="H93" i="30" s="1"/>
  <c r="H94" i="30" s="1"/>
  <c r="H95" i="30" s="1"/>
  <c r="H96" i="30" s="1"/>
  <c r="H97" i="30" s="1"/>
  <c r="H98" i="30" s="1"/>
  <c r="H99" i="30" s="1"/>
  <c r="H100" i="30" s="1"/>
  <c r="H22" i="31"/>
  <c r="H23" i="31" s="1"/>
  <c r="H24" i="31" s="1"/>
  <c r="H25" i="31" s="1"/>
  <c r="H26" i="31" s="1"/>
  <c r="H27" i="31" s="1"/>
  <c r="H28" i="31" s="1"/>
  <c r="H29" i="31" s="1"/>
  <c r="H30" i="31" s="1"/>
  <c r="H102" i="31"/>
  <c r="H103" i="31" s="1"/>
  <c r="H104" i="31" s="1"/>
  <c r="H105" i="31" s="1"/>
  <c r="H106" i="31" s="1"/>
  <c r="H107" i="31" s="1"/>
  <c r="H108" i="31" s="1"/>
  <c r="H109" i="31" s="1"/>
  <c r="H110" i="31" s="1"/>
  <c r="H112" i="32"/>
  <c r="H113" i="32" s="1"/>
  <c r="H114" i="32" s="1"/>
  <c r="H115" i="32" s="1"/>
  <c r="H116" i="32" s="1"/>
  <c r="H117" i="32" s="1"/>
  <c r="H118" i="32" s="1"/>
  <c r="H119" i="32" s="1"/>
  <c r="H120" i="32" s="1"/>
  <c r="H32" i="32"/>
  <c r="H33" i="32" s="1"/>
  <c r="H34" i="32" s="1"/>
  <c r="H35" i="32" s="1"/>
  <c r="H36" i="32" s="1"/>
  <c r="H37" i="32" s="1"/>
  <c r="H38" i="32" s="1"/>
  <c r="H39" i="32" s="1"/>
  <c r="H40" i="32" s="1"/>
  <c r="H52" i="32"/>
  <c r="H53" i="32" s="1"/>
  <c r="H54" i="32" s="1"/>
  <c r="H55" i="32" s="1"/>
  <c r="H56" i="32" s="1"/>
  <c r="H57" i="32" s="1"/>
  <c r="H58" i="32" s="1"/>
  <c r="H59" i="32" s="1"/>
  <c r="H60" i="32" s="1"/>
  <c r="H102" i="32"/>
  <c r="H103" i="32" s="1"/>
  <c r="H104" i="32" s="1"/>
  <c r="H105" i="32" s="1"/>
  <c r="H106" i="32" s="1"/>
  <c r="H107" i="32" s="1"/>
  <c r="H108" i="32" s="1"/>
  <c r="H109" i="32" s="1"/>
  <c r="H110" i="32" s="1"/>
  <c r="H17" i="33"/>
  <c r="H18" i="33" s="1"/>
  <c r="H19" i="33" s="1"/>
  <c r="H20" i="33" s="1"/>
  <c r="H42" i="33"/>
  <c r="H43" i="33" s="1"/>
  <c r="H44" i="33" s="1"/>
  <c r="H45" i="33" s="1"/>
  <c r="H46" i="33" s="1"/>
  <c r="H47" i="33" s="1"/>
  <c r="H48" i="33" s="1"/>
  <c r="H49" i="33" s="1"/>
  <c r="H50" i="33" s="1"/>
  <c r="H102" i="33"/>
  <c r="H103" i="33" s="1"/>
  <c r="H104" i="33" s="1"/>
  <c r="H105" i="33" s="1"/>
  <c r="H106" i="33" s="1"/>
  <c r="H107" i="33" s="1"/>
  <c r="H108" i="33" s="1"/>
  <c r="H109" i="33" s="1"/>
  <c r="H110" i="33" s="1"/>
  <c r="H52" i="33"/>
  <c r="H53" i="33" s="1"/>
  <c r="H54" i="33" s="1"/>
  <c r="H55" i="33" s="1"/>
  <c r="H56" i="33" s="1"/>
  <c r="H57" i="33" s="1"/>
  <c r="H58" i="33" s="1"/>
  <c r="H59" i="33" s="1"/>
  <c r="H60" i="33" s="1"/>
  <c r="H42" i="34"/>
  <c r="H43" i="34" s="1"/>
  <c r="H44" i="34" s="1"/>
  <c r="H45" i="34" s="1"/>
  <c r="H46" i="34" s="1"/>
  <c r="H47" i="34" s="1"/>
  <c r="H48" i="34" s="1"/>
  <c r="H49" i="34" s="1"/>
  <c r="H50" i="34" s="1"/>
  <c r="I18" i="34"/>
  <c r="I19" i="34" s="1"/>
  <c r="H112" i="34"/>
  <c r="H113" i="34" s="1"/>
  <c r="H114" i="34" s="1"/>
  <c r="H115" i="34" s="1"/>
  <c r="H116" i="34" s="1"/>
  <c r="H117" i="34" s="1"/>
  <c r="H118" i="34" s="1"/>
  <c r="H119" i="34" s="1"/>
  <c r="H120" i="34" s="1"/>
  <c r="H32" i="34"/>
  <c r="H33" i="34" s="1"/>
  <c r="H34" i="34" s="1"/>
  <c r="H35" i="34" s="1"/>
  <c r="H36" i="34" s="1"/>
  <c r="H37" i="34" s="1"/>
  <c r="H38" i="34" s="1"/>
  <c r="H39" i="34" s="1"/>
  <c r="H40" i="34" s="1"/>
  <c r="H92" i="34"/>
  <c r="H93" i="34" s="1"/>
  <c r="H94" i="34" s="1"/>
  <c r="H95" i="34" s="1"/>
  <c r="H96" i="34" s="1"/>
  <c r="H97" i="34" s="1"/>
  <c r="H98" i="34" s="1"/>
  <c r="H99" i="34" s="1"/>
  <c r="H100" i="34" s="1"/>
  <c r="H132" i="34"/>
  <c r="H133" i="34" s="1"/>
  <c r="H134" i="34" s="1"/>
  <c r="H135" i="34" s="1"/>
  <c r="H136" i="34" s="1"/>
  <c r="H137" i="34" s="1"/>
  <c r="H138" i="34" s="1"/>
  <c r="H139" i="34" s="1"/>
  <c r="H140" i="34" s="1"/>
  <c r="H22" i="35"/>
  <c r="H23" i="35" s="1"/>
  <c r="H24" i="35" s="1"/>
  <c r="H25" i="35" s="1"/>
  <c r="H26" i="35" s="1"/>
  <c r="H27" i="35" s="1"/>
  <c r="H28" i="35" s="1"/>
  <c r="H29" i="35" s="1"/>
  <c r="H30" i="35" s="1"/>
  <c r="H52" i="35"/>
  <c r="H53" i="35" s="1"/>
  <c r="H54" i="35" s="1"/>
  <c r="H55" i="35" s="1"/>
  <c r="H56" i="35" s="1"/>
  <c r="H57" i="35" s="1"/>
  <c r="H58" i="35" s="1"/>
  <c r="H59" i="35" s="1"/>
  <c r="H60" i="35" s="1"/>
  <c r="H82" i="35"/>
  <c r="H83" i="35" s="1"/>
  <c r="H84" i="35" s="1"/>
  <c r="H85" i="35" s="1"/>
  <c r="H86" i="35" s="1"/>
  <c r="H87" i="35" s="1"/>
  <c r="H88" i="35" s="1"/>
  <c r="H89" i="35" s="1"/>
  <c r="H90" i="35" s="1"/>
  <c r="H22" i="37"/>
  <c r="H23" i="37" s="1"/>
  <c r="H24" i="37" s="1"/>
  <c r="H25" i="37" s="1"/>
  <c r="H26" i="37" s="1"/>
  <c r="H27" i="37" s="1"/>
  <c r="H28" i="37" s="1"/>
  <c r="H29" i="37" s="1"/>
  <c r="H30" i="37" s="1"/>
  <c r="H17" i="37"/>
  <c r="H18" i="37" s="1"/>
  <c r="H19" i="37" s="1"/>
  <c r="H20" i="37" s="1"/>
  <c r="H42" i="37"/>
  <c r="H43" i="37" s="1"/>
  <c r="H44" i="37" s="1"/>
  <c r="H45" i="37" s="1"/>
  <c r="H46" i="37" s="1"/>
  <c r="H47" i="37" s="1"/>
  <c r="H48" i="37" s="1"/>
  <c r="H49" i="37" s="1"/>
  <c r="H50" i="37" s="1"/>
  <c r="H82" i="37"/>
  <c r="H83" i="37" s="1"/>
  <c r="H84" i="37" s="1"/>
  <c r="H85" i="37" s="1"/>
  <c r="H86" i="37" s="1"/>
  <c r="H87" i="37" s="1"/>
  <c r="H88" i="37" s="1"/>
  <c r="H89" i="37" s="1"/>
  <c r="H90" i="37" s="1"/>
  <c r="H52" i="37"/>
  <c r="H53" i="37" s="1"/>
  <c r="H54" i="37" s="1"/>
  <c r="H55" i="37" s="1"/>
  <c r="H56" i="37" s="1"/>
  <c r="H57" i="37" s="1"/>
  <c r="H58" i="37" s="1"/>
  <c r="H59" i="37" s="1"/>
  <c r="H60" i="37" s="1"/>
  <c r="H132" i="37"/>
  <c r="H133" i="37" s="1"/>
  <c r="H134" i="37" s="1"/>
  <c r="H135" i="37" s="1"/>
  <c r="H136" i="37" s="1"/>
  <c r="H137" i="37" s="1"/>
  <c r="H138" i="37" s="1"/>
  <c r="H139" i="37" s="1"/>
  <c r="H140" i="37" s="1"/>
  <c r="H52" i="38"/>
  <c r="H53" i="38" s="1"/>
  <c r="H54" i="38" s="1"/>
  <c r="H55" i="38" s="1"/>
  <c r="H56" i="38" s="1"/>
  <c r="H57" i="38" s="1"/>
  <c r="H58" i="38" s="1"/>
  <c r="H59" i="38" s="1"/>
  <c r="H60" i="38" s="1"/>
  <c r="H32" i="38"/>
  <c r="H33" i="38" s="1"/>
  <c r="H34" i="38" s="1"/>
  <c r="H35" i="38" s="1"/>
  <c r="H36" i="38" s="1"/>
  <c r="H37" i="38" s="1"/>
  <c r="H38" i="38" s="1"/>
  <c r="H39" i="38" s="1"/>
  <c r="H40" i="38" s="1"/>
  <c r="H72" i="38"/>
  <c r="H73" i="38" s="1"/>
  <c r="H74" i="38" s="1"/>
  <c r="H75" i="38" s="1"/>
  <c r="H76" i="38" s="1"/>
  <c r="H77" i="38" s="1"/>
  <c r="H78" i="38" s="1"/>
  <c r="H79" i="38" s="1"/>
  <c r="H80" i="38" s="1"/>
  <c r="H17" i="39"/>
  <c r="H18" i="39" s="1"/>
  <c r="H19" i="39" s="1"/>
  <c r="H20" i="39" s="1"/>
  <c r="H52" i="39"/>
  <c r="H53" i="39" s="1"/>
  <c r="H54" i="39" s="1"/>
  <c r="H55" i="39" s="1"/>
  <c r="H56" i="39" s="1"/>
  <c r="H57" i="39" s="1"/>
  <c r="H58" i="39" s="1"/>
  <c r="H59" i="39" s="1"/>
  <c r="H60" i="39" s="1"/>
  <c r="H122" i="39"/>
  <c r="H123" i="39" s="1"/>
  <c r="H124" i="39" s="1"/>
  <c r="H125" i="39" s="1"/>
  <c r="H126" i="39" s="1"/>
  <c r="H127" i="39" s="1"/>
  <c r="H128" i="39" s="1"/>
  <c r="H129" i="39" s="1"/>
  <c r="H130" i="39" s="1"/>
  <c r="H42" i="39"/>
  <c r="H43" i="39" s="1"/>
  <c r="H44" i="39" s="1"/>
  <c r="H45" i="39" s="1"/>
  <c r="H46" i="39" s="1"/>
  <c r="H47" i="39" s="1"/>
  <c r="H48" i="39" s="1"/>
  <c r="H49" i="39" s="1"/>
  <c r="H50" i="39" s="1"/>
  <c r="H72" i="39"/>
  <c r="H73" i="39" s="1"/>
  <c r="H74" i="39" s="1"/>
  <c r="H75" i="39" s="1"/>
  <c r="H76" i="39" s="1"/>
  <c r="H77" i="39" s="1"/>
  <c r="H78" i="39" s="1"/>
  <c r="H79" i="39" s="1"/>
  <c r="H80" i="39" s="1"/>
  <c r="H122" i="40"/>
  <c r="H123" i="40" s="1"/>
  <c r="H124" i="40" s="1"/>
  <c r="H125" i="40" s="1"/>
  <c r="H126" i="40" s="1"/>
  <c r="H127" i="40" s="1"/>
  <c r="H128" i="40" s="1"/>
  <c r="H129" i="40" s="1"/>
  <c r="H130" i="40" s="1"/>
  <c r="H32" i="40"/>
  <c r="H33" i="40" s="1"/>
  <c r="H34" i="40" s="1"/>
  <c r="H35" i="40" s="1"/>
  <c r="H36" i="40" s="1"/>
  <c r="H37" i="40" s="1"/>
  <c r="H38" i="40" s="1"/>
  <c r="H39" i="40" s="1"/>
  <c r="H40" i="40" s="1"/>
  <c r="H42" i="40"/>
  <c r="H43" i="40" s="1"/>
  <c r="H44" i="40" s="1"/>
  <c r="H45" i="40" s="1"/>
  <c r="H46" i="40" s="1"/>
  <c r="H47" i="40" s="1"/>
  <c r="H48" i="40" s="1"/>
  <c r="H49" i="40" s="1"/>
  <c r="H50" i="40" s="1"/>
  <c r="H72" i="40"/>
  <c r="H73" i="40" s="1"/>
  <c r="H74" i="40" s="1"/>
  <c r="H75" i="40" s="1"/>
  <c r="H76" i="40" s="1"/>
  <c r="H77" i="40" s="1"/>
  <c r="H78" i="40" s="1"/>
  <c r="H79" i="40" s="1"/>
  <c r="H80" i="40" s="1"/>
  <c r="H52" i="41"/>
  <c r="H53" i="41" s="1"/>
  <c r="H54" i="41" s="1"/>
  <c r="H55" i="41" s="1"/>
  <c r="H56" i="41" s="1"/>
  <c r="H57" i="41" s="1"/>
  <c r="H58" i="41" s="1"/>
  <c r="H59" i="41" s="1"/>
  <c r="H60" i="41" s="1"/>
  <c r="H42" i="41"/>
  <c r="H43" i="41" s="1"/>
  <c r="H44" i="41" s="1"/>
  <c r="H45" i="41" s="1"/>
  <c r="H46" i="41" s="1"/>
  <c r="H47" i="41" s="1"/>
  <c r="H48" i="41" s="1"/>
  <c r="H49" i="41" s="1"/>
  <c r="H50" i="41" s="1"/>
  <c r="H92" i="41"/>
  <c r="H93" i="41" s="1"/>
  <c r="H94" i="41" s="1"/>
  <c r="H95" i="41" s="1"/>
  <c r="H96" i="41" s="1"/>
  <c r="H97" i="41" s="1"/>
  <c r="H98" i="41" s="1"/>
  <c r="H99" i="41" s="1"/>
  <c r="H100" i="41" s="1"/>
  <c r="H22" i="41"/>
  <c r="H23" i="41" s="1"/>
  <c r="H24" i="41" s="1"/>
  <c r="H25" i="41" s="1"/>
  <c r="H26" i="41" s="1"/>
  <c r="H27" i="41" s="1"/>
  <c r="H28" i="41" s="1"/>
  <c r="H29" i="41" s="1"/>
  <c r="H30" i="41" s="1"/>
  <c r="H102" i="41"/>
  <c r="H103" i="41" s="1"/>
  <c r="H104" i="41" s="1"/>
  <c r="H105" i="41" s="1"/>
  <c r="H106" i="41" s="1"/>
  <c r="H107" i="41" s="1"/>
  <c r="H108" i="41" s="1"/>
  <c r="H109" i="41" s="1"/>
  <c r="H110" i="41" s="1"/>
  <c r="H122" i="41"/>
  <c r="H123" i="41" s="1"/>
  <c r="H124" i="41" s="1"/>
  <c r="H125" i="41" s="1"/>
  <c r="H126" i="41" s="1"/>
  <c r="H127" i="41" s="1"/>
  <c r="H128" i="41" s="1"/>
  <c r="H129" i="41" s="1"/>
  <c r="H130" i="41" s="1"/>
  <c r="H22" i="42"/>
  <c r="H23" i="42" s="1"/>
  <c r="H24" i="42" s="1"/>
  <c r="H25" i="42" s="1"/>
  <c r="H26" i="42" s="1"/>
  <c r="H27" i="42" s="1"/>
  <c r="H28" i="42" s="1"/>
  <c r="H29" i="42" s="1"/>
  <c r="H30" i="42" s="1"/>
  <c r="H72" i="42"/>
  <c r="H73" i="42" s="1"/>
  <c r="H74" i="42" s="1"/>
  <c r="H75" i="42" s="1"/>
  <c r="H76" i="42" s="1"/>
  <c r="H77" i="42" s="1"/>
  <c r="H78" i="42" s="1"/>
  <c r="H79" i="42" s="1"/>
  <c r="H80" i="42" s="1"/>
  <c r="H52" i="42"/>
  <c r="H53" i="42" s="1"/>
  <c r="H54" i="42" s="1"/>
  <c r="H55" i="42" s="1"/>
  <c r="H56" i="42" s="1"/>
  <c r="H57" i="42" s="1"/>
  <c r="H58" i="42" s="1"/>
  <c r="H59" i="42" s="1"/>
  <c r="H60" i="42" s="1"/>
  <c r="H102" i="42"/>
  <c r="H103" i="42" s="1"/>
  <c r="H104" i="42" s="1"/>
  <c r="H105" i="42" s="1"/>
  <c r="H106" i="42" s="1"/>
  <c r="H107" i="42" s="1"/>
  <c r="H108" i="42" s="1"/>
  <c r="H109" i="42" s="1"/>
  <c r="H110" i="42" s="1"/>
  <c r="H52" i="43"/>
  <c r="H53" i="43" s="1"/>
  <c r="H54" i="43" s="1"/>
  <c r="H55" i="43" s="1"/>
  <c r="H56" i="43" s="1"/>
  <c r="H57" i="43" s="1"/>
  <c r="H58" i="43" s="1"/>
  <c r="H59" i="43" s="1"/>
  <c r="H60" i="43" s="1"/>
  <c r="H72" i="43"/>
  <c r="H73" i="43" s="1"/>
  <c r="H74" i="43" s="1"/>
  <c r="H75" i="43" s="1"/>
  <c r="H76" i="43" s="1"/>
  <c r="H77" i="43" s="1"/>
  <c r="H78" i="43" s="1"/>
  <c r="H79" i="43" s="1"/>
  <c r="H80" i="43" s="1"/>
  <c r="H112" i="43"/>
  <c r="H113" i="43" s="1"/>
  <c r="H114" i="43" s="1"/>
  <c r="H115" i="43" s="1"/>
  <c r="H116" i="43" s="1"/>
  <c r="H117" i="43" s="1"/>
  <c r="H118" i="43" s="1"/>
  <c r="H119" i="43" s="1"/>
  <c r="H120" i="43" s="1"/>
  <c r="I18" i="43"/>
  <c r="I19" i="43" s="1"/>
  <c r="H32" i="43"/>
  <c r="H33" i="43" s="1"/>
  <c r="H34" i="43" s="1"/>
  <c r="H35" i="43" s="1"/>
  <c r="H36" i="43" s="1"/>
  <c r="H37" i="43" s="1"/>
  <c r="H38" i="43" s="1"/>
  <c r="H39" i="43" s="1"/>
  <c r="H40" i="43" s="1"/>
  <c r="H92" i="43"/>
  <c r="H93" i="43" s="1"/>
  <c r="H94" i="43" s="1"/>
  <c r="H95" i="43" s="1"/>
  <c r="H96" i="43" s="1"/>
  <c r="H97" i="43" s="1"/>
  <c r="H98" i="43" s="1"/>
  <c r="H99" i="43" s="1"/>
  <c r="H100" i="43" s="1"/>
  <c r="H17" i="46"/>
  <c r="H18" i="46" s="1"/>
  <c r="H19" i="46" s="1"/>
  <c r="H20" i="46" s="1"/>
  <c r="H32" i="48"/>
  <c r="H33" i="48" s="1"/>
  <c r="H34" i="48" s="1"/>
  <c r="H35" i="48" s="1"/>
  <c r="H36" i="48" s="1"/>
  <c r="H37" i="48" s="1"/>
  <c r="H38" i="48" s="1"/>
  <c r="H39" i="48" s="1"/>
  <c r="H40" i="48" s="1"/>
  <c r="H122" i="48"/>
  <c r="H123" i="48" s="1"/>
  <c r="H124" i="48" s="1"/>
  <c r="H125" i="48" s="1"/>
  <c r="H126" i="48" s="1"/>
  <c r="H127" i="48" s="1"/>
  <c r="H128" i="48" s="1"/>
  <c r="H129" i="48" s="1"/>
  <c r="H130" i="48" s="1"/>
  <c r="H52" i="48"/>
  <c r="H53" i="48" s="1"/>
  <c r="H54" i="48" s="1"/>
  <c r="H55" i="48" s="1"/>
  <c r="H56" i="48" s="1"/>
  <c r="H57" i="48" s="1"/>
  <c r="H58" i="48" s="1"/>
  <c r="H59" i="48" s="1"/>
  <c r="H60" i="48" s="1"/>
  <c r="H22" i="48"/>
  <c r="H23" i="48" s="1"/>
  <c r="H24" i="48" s="1"/>
  <c r="H25" i="48" s="1"/>
  <c r="H26" i="48" s="1"/>
  <c r="H27" i="48" s="1"/>
  <c r="H28" i="48" s="1"/>
  <c r="H29" i="48" s="1"/>
  <c r="H30" i="48" s="1"/>
  <c r="H72" i="48"/>
  <c r="H73" i="48" s="1"/>
  <c r="H74" i="48" s="1"/>
  <c r="H75" i="48" s="1"/>
  <c r="H76" i="48" s="1"/>
  <c r="H77" i="48" s="1"/>
  <c r="H78" i="48" s="1"/>
  <c r="H79" i="48" s="1"/>
  <c r="H80" i="48" s="1"/>
  <c r="H102" i="49"/>
  <c r="H103" i="49" s="1"/>
  <c r="H104" i="49" s="1"/>
  <c r="H105" i="49" s="1"/>
  <c r="H106" i="49" s="1"/>
  <c r="H107" i="49" s="1"/>
  <c r="H108" i="49" s="1"/>
  <c r="H109" i="49" s="1"/>
  <c r="H110" i="49" s="1"/>
  <c r="H72" i="49"/>
  <c r="H73" i="49" s="1"/>
  <c r="H74" i="49" s="1"/>
  <c r="H75" i="49" s="1"/>
  <c r="H76" i="49" s="1"/>
  <c r="H77" i="49" s="1"/>
  <c r="H78" i="49" s="1"/>
  <c r="H79" i="49" s="1"/>
  <c r="H80" i="49" s="1"/>
  <c r="H112" i="50"/>
  <c r="H113" i="50" s="1"/>
  <c r="H114" i="50" s="1"/>
  <c r="H115" i="50" s="1"/>
  <c r="H116" i="50" s="1"/>
  <c r="H117" i="50" s="1"/>
  <c r="H118" i="50" s="1"/>
  <c r="H119" i="50" s="1"/>
  <c r="H120" i="50" s="1"/>
  <c r="H32" i="50"/>
  <c r="H33" i="50" s="1"/>
  <c r="H34" i="50" s="1"/>
  <c r="H35" i="50" s="1"/>
  <c r="H36" i="50" s="1"/>
  <c r="H37" i="50" s="1"/>
  <c r="H38" i="50" s="1"/>
  <c r="H39" i="50" s="1"/>
  <c r="H40" i="50" s="1"/>
  <c r="H92" i="50"/>
  <c r="H93" i="50" s="1"/>
  <c r="H94" i="50" s="1"/>
  <c r="H95" i="50" s="1"/>
  <c r="H96" i="50" s="1"/>
  <c r="H97" i="50" s="1"/>
  <c r="H98" i="50" s="1"/>
  <c r="H99" i="50" s="1"/>
  <c r="H100" i="50" s="1"/>
  <c r="H42" i="50"/>
  <c r="H43" i="50" s="1"/>
  <c r="H44" i="50" s="1"/>
  <c r="H45" i="50" s="1"/>
  <c r="H46" i="50" s="1"/>
  <c r="H47" i="50" s="1"/>
  <c r="H48" i="50" s="1"/>
  <c r="H49" i="50" s="1"/>
  <c r="H50" i="50" s="1"/>
  <c r="H72" i="50"/>
  <c r="H73" i="50" s="1"/>
  <c r="H74" i="50" s="1"/>
  <c r="H75" i="50" s="1"/>
  <c r="H76" i="50" s="1"/>
  <c r="H77" i="50" s="1"/>
  <c r="H78" i="50" s="1"/>
  <c r="H79" i="50" s="1"/>
  <c r="H80" i="50" s="1"/>
  <c r="H102" i="50"/>
  <c r="H103" i="50" s="1"/>
  <c r="H104" i="50" s="1"/>
  <c r="H105" i="50" s="1"/>
  <c r="H106" i="50" s="1"/>
  <c r="H107" i="50" s="1"/>
  <c r="H108" i="50" s="1"/>
  <c r="H109" i="50" s="1"/>
  <c r="H110" i="50" s="1"/>
  <c r="H102" i="53"/>
  <c r="H103" i="53" s="1"/>
  <c r="H104" i="53" s="1"/>
  <c r="H105" i="53" s="1"/>
  <c r="H106" i="53" s="1"/>
  <c r="H107" i="53" s="1"/>
  <c r="H108" i="53" s="1"/>
  <c r="H109" i="53" s="1"/>
  <c r="H110" i="53" s="1"/>
  <c r="H22" i="53"/>
  <c r="H23" i="53" s="1"/>
  <c r="H24" i="53" s="1"/>
  <c r="H25" i="53" s="1"/>
  <c r="H26" i="53" s="1"/>
  <c r="H27" i="53" s="1"/>
  <c r="H28" i="53" s="1"/>
  <c r="H29" i="53" s="1"/>
  <c r="H30" i="53" s="1"/>
  <c r="H62" i="53"/>
  <c r="H63" i="53" s="1"/>
  <c r="H64" i="53" s="1"/>
  <c r="H65" i="53" s="1"/>
  <c r="H66" i="53" s="1"/>
  <c r="H67" i="53" s="1"/>
  <c r="H68" i="53" s="1"/>
  <c r="H69" i="53" s="1"/>
  <c r="H70" i="53" s="1"/>
  <c r="H82" i="53"/>
  <c r="H83" i="53" s="1"/>
  <c r="H84" i="53" s="1"/>
  <c r="H85" i="53" s="1"/>
  <c r="H86" i="53" s="1"/>
  <c r="H87" i="53" s="1"/>
  <c r="H88" i="53" s="1"/>
  <c r="H89" i="53" s="1"/>
  <c r="H90" i="53" s="1"/>
  <c r="H32" i="53"/>
  <c r="H33" i="53" s="1"/>
  <c r="H34" i="53" s="1"/>
  <c r="H35" i="53" s="1"/>
  <c r="H36" i="53" s="1"/>
  <c r="H37" i="53" s="1"/>
  <c r="H38" i="53" s="1"/>
  <c r="H39" i="53" s="1"/>
  <c r="H40" i="53" s="1"/>
  <c r="H132" i="53"/>
  <c r="H133" i="53" s="1"/>
  <c r="H134" i="53" s="1"/>
  <c r="H135" i="53" s="1"/>
  <c r="H136" i="53" s="1"/>
  <c r="H137" i="53" s="1"/>
  <c r="H138" i="53" s="1"/>
  <c r="H139" i="53" s="1"/>
  <c r="H140" i="53" s="1"/>
  <c r="H32" i="54"/>
  <c r="H33" i="54" s="1"/>
  <c r="H34" i="54" s="1"/>
  <c r="H35" i="54" s="1"/>
  <c r="H36" i="54" s="1"/>
  <c r="H37" i="54" s="1"/>
  <c r="H38" i="54" s="1"/>
  <c r="H39" i="54" s="1"/>
  <c r="H40" i="54" s="1"/>
  <c r="H42" i="54"/>
  <c r="H43" i="54" s="1"/>
  <c r="H44" i="54" s="1"/>
  <c r="H45" i="54" s="1"/>
  <c r="H46" i="54" s="1"/>
  <c r="H47" i="54" s="1"/>
  <c r="H48" i="54" s="1"/>
  <c r="H49" i="54" s="1"/>
  <c r="H50" i="54" s="1"/>
  <c r="H132" i="54"/>
  <c r="H133" i="54" s="1"/>
  <c r="H134" i="54" s="1"/>
  <c r="H135" i="54" s="1"/>
  <c r="H136" i="54" s="1"/>
  <c r="H137" i="54" s="1"/>
  <c r="H138" i="54" s="1"/>
  <c r="H139" i="54" s="1"/>
  <c r="H140" i="54" s="1"/>
  <c r="H92" i="55"/>
  <c r="H93" i="55" s="1"/>
  <c r="H94" i="55" s="1"/>
  <c r="H95" i="55" s="1"/>
  <c r="H96" i="55" s="1"/>
  <c r="H97" i="55" s="1"/>
  <c r="H98" i="55" s="1"/>
  <c r="H99" i="55" s="1"/>
  <c r="H100" i="55" s="1"/>
  <c r="H132" i="55"/>
  <c r="H133" i="55" s="1"/>
  <c r="H134" i="55" s="1"/>
  <c r="H135" i="55" s="1"/>
  <c r="H136" i="55" s="1"/>
  <c r="H137" i="55" s="1"/>
  <c r="H138" i="55" s="1"/>
  <c r="H139" i="55" s="1"/>
  <c r="H140" i="55" s="1"/>
  <c r="H42" i="76"/>
  <c r="H43" i="76" s="1"/>
  <c r="H44" i="76" s="1"/>
  <c r="H45" i="76" s="1"/>
  <c r="H46" i="76" s="1"/>
  <c r="H47" i="76" s="1"/>
  <c r="H48" i="76" s="1"/>
  <c r="H49" i="76" s="1"/>
  <c r="H50" i="76" s="1"/>
  <c r="H17" i="56"/>
  <c r="H18" i="56" s="1"/>
  <c r="H19" i="56" s="1"/>
  <c r="H20" i="56" s="1"/>
  <c r="H112" i="58"/>
  <c r="H113" i="58" s="1"/>
  <c r="H114" i="58" s="1"/>
  <c r="H115" i="58" s="1"/>
  <c r="H116" i="58" s="1"/>
  <c r="H117" i="58" s="1"/>
  <c r="H118" i="58" s="1"/>
  <c r="H119" i="58" s="1"/>
  <c r="H120" i="58" s="1"/>
  <c r="H52" i="58"/>
  <c r="H53" i="58" s="1"/>
  <c r="H54" i="58" s="1"/>
  <c r="H55" i="58" s="1"/>
  <c r="H56" i="58" s="1"/>
  <c r="H57" i="58" s="1"/>
  <c r="H58" i="58" s="1"/>
  <c r="H59" i="58" s="1"/>
  <c r="H60" i="58" s="1"/>
  <c r="H32" i="58"/>
  <c r="H33" i="58" s="1"/>
  <c r="H34" i="58" s="1"/>
  <c r="H35" i="58" s="1"/>
  <c r="H36" i="58" s="1"/>
  <c r="H37" i="58" s="1"/>
  <c r="H38" i="58" s="1"/>
  <c r="H39" i="58" s="1"/>
  <c r="H40" i="58" s="1"/>
  <c r="H102" i="58"/>
  <c r="H103" i="58" s="1"/>
  <c r="H104" i="58" s="1"/>
  <c r="H105" i="58" s="1"/>
  <c r="H106" i="58" s="1"/>
  <c r="H107" i="58" s="1"/>
  <c r="H108" i="58" s="1"/>
  <c r="H109" i="58" s="1"/>
  <c r="H110" i="58" s="1"/>
  <c r="H92" i="59"/>
  <c r="H93" i="59" s="1"/>
  <c r="H94" i="59" s="1"/>
  <c r="H95" i="59" s="1"/>
  <c r="H96" i="59" s="1"/>
  <c r="H97" i="59" s="1"/>
  <c r="H98" i="59" s="1"/>
  <c r="H99" i="59" s="1"/>
  <c r="H100" i="59" s="1"/>
  <c r="H32" i="59"/>
  <c r="H33" i="59" s="1"/>
  <c r="H34" i="59" s="1"/>
  <c r="H35" i="59" s="1"/>
  <c r="H36" i="59" s="1"/>
  <c r="H37" i="59" s="1"/>
  <c r="H38" i="59" s="1"/>
  <c r="H39" i="59" s="1"/>
  <c r="H40" i="59" s="1"/>
  <c r="H112" i="59"/>
  <c r="H113" i="59" s="1"/>
  <c r="H114" i="59" s="1"/>
  <c r="H115" i="59" s="1"/>
  <c r="H116" i="59" s="1"/>
  <c r="H117" i="59" s="1"/>
  <c r="H118" i="59" s="1"/>
  <c r="H119" i="59" s="1"/>
  <c r="H120" i="59" s="1"/>
  <c r="H42" i="59"/>
  <c r="H43" i="59" s="1"/>
  <c r="H44" i="59" s="1"/>
  <c r="H45" i="59" s="1"/>
  <c r="H46" i="59" s="1"/>
  <c r="H47" i="59" s="1"/>
  <c r="H48" i="59" s="1"/>
  <c r="H49" i="59" s="1"/>
  <c r="H50" i="59" s="1"/>
  <c r="H82" i="59"/>
  <c r="H83" i="59" s="1"/>
  <c r="H84" i="59" s="1"/>
  <c r="H85" i="59" s="1"/>
  <c r="H86" i="59" s="1"/>
  <c r="H87" i="59" s="1"/>
  <c r="H88" i="59" s="1"/>
  <c r="H89" i="59" s="1"/>
  <c r="H90" i="59" s="1"/>
  <c r="H132" i="59"/>
  <c r="H133" i="59" s="1"/>
  <c r="H134" i="59" s="1"/>
  <c r="H135" i="59" s="1"/>
  <c r="H136" i="59" s="1"/>
  <c r="H137" i="59" s="1"/>
  <c r="H138" i="59" s="1"/>
  <c r="H139" i="59" s="1"/>
  <c r="H140" i="59" s="1"/>
  <c r="H32" i="60"/>
  <c r="H33" i="60" s="1"/>
  <c r="H34" i="60" s="1"/>
  <c r="H35" i="60" s="1"/>
  <c r="H36" i="60" s="1"/>
  <c r="H37" i="60" s="1"/>
  <c r="H38" i="60" s="1"/>
  <c r="H39" i="60" s="1"/>
  <c r="H40" i="60" s="1"/>
  <c r="H62" i="60"/>
  <c r="H63" i="60" s="1"/>
  <c r="H64" i="60" s="1"/>
  <c r="H65" i="60" s="1"/>
  <c r="H66" i="60" s="1"/>
  <c r="H67" i="60" s="1"/>
  <c r="H68" i="60" s="1"/>
  <c r="H69" i="60" s="1"/>
  <c r="H70" i="60" s="1"/>
  <c r="H82" i="60"/>
  <c r="H83" i="60" s="1"/>
  <c r="H84" i="60" s="1"/>
  <c r="H85" i="60" s="1"/>
  <c r="H86" i="60" s="1"/>
  <c r="H87" i="60" s="1"/>
  <c r="H88" i="60" s="1"/>
  <c r="H89" i="60" s="1"/>
  <c r="H90" i="60" s="1"/>
  <c r="H42" i="60"/>
  <c r="H43" i="60" s="1"/>
  <c r="H44" i="60" s="1"/>
  <c r="H45" i="60" s="1"/>
  <c r="H46" i="60" s="1"/>
  <c r="H47" i="60" s="1"/>
  <c r="H48" i="60" s="1"/>
  <c r="H49" i="60" s="1"/>
  <c r="H50" i="60" s="1"/>
  <c r="H132" i="60"/>
  <c r="H133" i="60" s="1"/>
  <c r="H134" i="60" s="1"/>
  <c r="H135" i="60" s="1"/>
  <c r="H136" i="60" s="1"/>
  <c r="H137" i="60" s="1"/>
  <c r="H138" i="60" s="1"/>
  <c r="H139" i="60" s="1"/>
  <c r="H140" i="60" s="1"/>
  <c r="H17" i="61"/>
  <c r="H18" i="61" s="1"/>
  <c r="H19" i="61" s="1"/>
  <c r="H20" i="61" s="1"/>
  <c r="H92" i="63"/>
  <c r="H93" i="63" s="1"/>
  <c r="H94" i="63" s="1"/>
  <c r="H95" i="63" s="1"/>
  <c r="H96" i="63" s="1"/>
  <c r="H97" i="63" s="1"/>
  <c r="H98" i="63" s="1"/>
  <c r="H99" i="63" s="1"/>
  <c r="H100" i="63" s="1"/>
  <c r="H32" i="63"/>
  <c r="H33" i="63" s="1"/>
  <c r="H34" i="63" s="1"/>
  <c r="H35" i="63" s="1"/>
  <c r="H36" i="63" s="1"/>
  <c r="H37" i="63" s="1"/>
  <c r="H38" i="63" s="1"/>
  <c r="H39" i="63" s="1"/>
  <c r="H40" i="63" s="1"/>
  <c r="H82" i="63"/>
  <c r="H83" i="63" s="1"/>
  <c r="H84" i="63" s="1"/>
  <c r="H85" i="63" s="1"/>
  <c r="H86" i="63" s="1"/>
  <c r="H87" i="63" s="1"/>
  <c r="H88" i="63" s="1"/>
  <c r="H89" i="63" s="1"/>
  <c r="H90" i="63" s="1"/>
  <c r="H132" i="63"/>
  <c r="H133" i="63" s="1"/>
  <c r="H134" i="63" s="1"/>
  <c r="H135" i="63" s="1"/>
  <c r="H136" i="63" s="1"/>
  <c r="H137" i="63" s="1"/>
  <c r="H138" i="63" s="1"/>
  <c r="H139" i="63" s="1"/>
  <c r="H140" i="63" s="1"/>
  <c r="H62" i="64"/>
  <c r="H63" i="64" s="1"/>
  <c r="H64" i="64" s="1"/>
  <c r="H65" i="64" s="1"/>
  <c r="H66" i="64" s="1"/>
  <c r="H67" i="64" s="1"/>
  <c r="H68" i="64" s="1"/>
  <c r="H69" i="64" s="1"/>
  <c r="H70" i="64" s="1"/>
  <c r="H52" i="64"/>
  <c r="H53" i="64" s="1"/>
  <c r="H54" i="64" s="1"/>
  <c r="H55" i="64" s="1"/>
  <c r="H56" i="64" s="1"/>
  <c r="H57" i="64" s="1"/>
  <c r="H58" i="64" s="1"/>
  <c r="H59" i="64" s="1"/>
  <c r="H60" i="64" s="1"/>
  <c r="H102" i="64"/>
  <c r="H103" i="64" s="1"/>
  <c r="H104" i="64" s="1"/>
  <c r="H105" i="64" s="1"/>
  <c r="H106" i="64" s="1"/>
  <c r="H107" i="64" s="1"/>
  <c r="H108" i="64" s="1"/>
  <c r="H109" i="64" s="1"/>
  <c r="H110" i="64" s="1"/>
  <c r="H132" i="64"/>
  <c r="H133" i="64" s="1"/>
  <c r="H134" i="64" s="1"/>
  <c r="H135" i="64" s="1"/>
  <c r="H136" i="64" s="1"/>
  <c r="H137" i="64" s="1"/>
  <c r="H138" i="64" s="1"/>
  <c r="H139" i="64" s="1"/>
  <c r="H140" i="64" s="1"/>
  <c r="H32" i="67"/>
  <c r="H33" i="67" s="1"/>
  <c r="H34" i="67" s="1"/>
  <c r="H35" i="67" s="1"/>
  <c r="H36" i="67" s="1"/>
  <c r="H37" i="67" s="1"/>
  <c r="H38" i="67" s="1"/>
  <c r="H39" i="67" s="1"/>
  <c r="H40" i="67" s="1"/>
  <c r="H62" i="67"/>
  <c r="H63" i="67" s="1"/>
  <c r="H64" i="67" s="1"/>
  <c r="H65" i="67" s="1"/>
  <c r="H66" i="67" s="1"/>
  <c r="H67" i="67" s="1"/>
  <c r="H68" i="67" s="1"/>
  <c r="H69" i="67" s="1"/>
  <c r="H70" i="67" s="1"/>
  <c r="H82" i="67"/>
  <c r="H83" i="67" s="1"/>
  <c r="H84" i="67" s="1"/>
  <c r="H85" i="67" s="1"/>
  <c r="H86" i="67" s="1"/>
  <c r="H87" i="67" s="1"/>
  <c r="H88" i="67" s="1"/>
  <c r="H89" i="67" s="1"/>
  <c r="H90" i="67" s="1"/>
  <c r="H22" i="67"/>
  <c r="H23" i="67" s="1"/>
  <c r="H24" i="67" s="1"/>
  <c r="H25" i="67" s="1"/>
  <c r="H26" i="67" s="1"/>
  <c r="H27" i="67" s="1"/>
  <c r="H28" i="67" s="1"/>
  <c r="H29" i="67" s="1"/>
  <c r="H30" i="67" s="1"/>
  <c r="H132" i="67"/>
  <c r="H133" i="67" s="1"/>
  <c r="H134" i="67" s="1"/>
  <c r="H135" i="67" s="1"/>
  <c r="H136" i="67" s="1"/>
  <c r="H137" i="67" s="1"/>
  <c r="H138" i="67" s="1"/>
  <c r="H139" i="67" s="1"/>
  <c r="H140" i="67" s="1"/>
  <c r="H17" i="68"/>
  <c r="H18" i="68" s="1"/>
  <c r="H19" i="68" s="1"/>
  <c r="H20" i="68" s="1"/>
  <c r="H42" i="68"/>
  <c r="H43" i="68" s="1"/>
  <c r="H44" i="68" s="1"/>
  <c r="H45" i="68" s="1"/>
  <c r="H46" i="68" s="1"/>
  <c r="H47" i="68" s="1"/>
  <c r="H48" i="68" s="1"/>
  <c r="H49" i="68" s="1"/>
  <c r="H50" i="68" s="1"/>
  <c r="H132" i="68"/>
  <c r="H133" i="68" s="1"/>
  <c r="H134" i="68" s="1"/>
  <c r="H135" i="68" s="1"/>
  <c r="H136" i="68" s="1"/>
  <c r="H137" i="68" s="1"/>
  <c r="H138" i="68" s="1"/>
  <c r="H139" i="68" s="1"/>
  <c r="H140" i="68" s="1"/>
  <c r="H82" i="69"/>
  <c r="H83" i="69" s="1"/>
  <c r="H84" i="69" s="1"/>
  <c r="H85" i="69" s="1"/>
  <c r="H86" i="69" s="1"/>
  <c r="H87" i="69" s="1"/>
  <c r="H88" i="69" s="1"/>
  <c r="H89" i="69" s="1"/>
  <c r="H90" i="69" s="1"/>
  <c r="H32" i="69"/>
  <c r="H33" i="69" s="1"/>
  <c r="H34" i="69" s="1"/>
  <c r="H35" i="69" s="1"/>
  <c r="H36" i="69" s="1"/>
  <c r="H37" i="69" s="1"/>
  <c r="H38" i="69" s="1"/>
  <c r="H39" i="69" s="1"/>
  <c r="H40" i="69" s="1"/>
  <c r="H102" i="69"/>
  <c r="H103" i="69" s="1"/>
  <c r="H104" i="69" s="1"/>
  <c r="H105" i="69" s="1"/>
  <c r="H106" i="69" s="1"/>
  <c r="H107" i="69" s="1"/>
  <c r="H108" i="69" s="1"/>
  <c r="H109" i="69" s="1"/>
  <c r="H110" i="69" s="1"/>
  <c r="H42" i="69"/>
  <c r="H43" i="69" s="1"/>
  <c r="H44" i="69" s="1"/>
  <c r="H45" i="69" s="1"/>
  <c r="H46" i="69" s="1"/>
  <c r="H47" i="69" s="1"/>
  <c r="H48" i="69" s="1"/>
  <c r="H49" i="69" s="1"/>
  <c r="H50" i="69" s="1"/>
  <c r="H22" i="70"/>
  <c r="H23" i="70" s="1"/>
  <c r="H24" i="70" s="1"/>
  <c r="H25" i="70" s="1"/>
  <c r="H26" i="70" s="1"/>
  <c r="H27" i="70" s="1"/>
  <c r="H28" i="70" s="1"/>
  <c r="H29" i="70" s="1"/>
  <c r="H30" i="70" s="1"/>
  <c r="H17" i="70"/>
  <c r="H18" i="70" s="1"/>
  <c r="H19" i="70" s="1"/>
  <c r="H20" i="70" s="1"/>
  <c r="H112" i="70"/>
  <c r="H113" i="70" s="1"/>
  <c r="H114" i="70" s="1"/>
  <c r="H115" i="70" s="1"/>
  <c r="H116" i="70" s="1"/>
  <c r="H117" i="70" s="1"/>
  <c r="H118" i="70" s="1"/>
  <c r="H119" i="70" s="1"/>
  <c r="H120" i="70" s="1"/>
  <c r="H62" i="70"/>
  <c r="H63" i="70" s="1"/>
  <c r="H64" i="70" s="1"/>
  <c r="H65" i="70" s="1"/>
  <c r="H66" i="70" s="1"/>
  <c r="H67" i="70" s="1"/>
  <c r="H68" i="70" s="1"/>
  <c r="H69" i="70" s="1"/>
  <c r="H70" i="70" s="1"/>
  <c r="H42" i="70"/>
  <c r="H43" i="70" s="1"/>
  <c r="H44" i="70" s="1"/>
  <c r="H45" i="70" s="1"/>
  <c r="H46" i="70" s="1"/>
  <c r="H47" i="70" s="1"/>
  <c r="H48" i="70" s="1"/>
  <c r="H49" i="70" s="1"/>
  <c r="H50" i="70" s="1"/>
  <c r="H102" i="70"/>
  <c r="H103" i="70" s="1"/>
  <c r="H104" i="70" s="1"/>
  <c r="H105" i="70" s="1"/>
  <c r="H106" i="70" s="1"/>
  <c r="H107" i="70" s="1"/>
  <c r="H108" i="70" s="1"/>
  <c r="H109" i="70" s="1"/>
  <c r="H110" i="70" s="1"/>
  <c r="H82" i="71"/>
  <c r="H83" i="71" s="1"/>
  <c r="H84" i="71" s="1"/>
  <c r="H85" i="71" s="1"/>
  <c r="H86" i="71" s="1"/>
  <c r="H87" i="71" s="1"/>
  <c r="H88" i="71" s="1"/>
  <c r="H89" i="71" s="1"/>
  <c r="H90" i="71" s="1"/>
  <c r="H132" i="71"/>
  <c r="H133" i="71" s="1"/>
  <c r="H134" i="71" s="1"/>
  <c r="H135" i="71" s="1"/>
  <c r="H136" i="71" s="1"/>
  <c r="H137" i="71" s="1"/>
  <c r="H138" i="71" s="1"/>
  <c r="H139" i="71" s="1"/>
  <c r="H140" i="71" s="1"/>
  <c r="H17" i="72"/>
  <c r="H18" i="72" s="1"/>
  <c r="H19" i="72" s="1"/>
  <c r="H20" i="72" s="1"/>
  <c r="H102" i="72"/>
  <c r="H103" i="72" s="1"/>
  <c r="H104" i="72" s="1"/>
  <c r="H105" i="72" s="1"/>
  <c r="H106" i="72" s="1"/>
  <c r="H107" i="72" s="1"/>
  <c r="H108" i="72" s="1"/>
  <c r="H109" i="72" s="1"/>
  <c r="H110" i="72" s="1"/>
  <c r="H32" i="72"/>
  <c r="H33" i="72" s="1"/>
  <c r="H34" i="72" s="1"/>
  <c r="H35" i="72" s="1"/>
  <c r="H36" i="72" s="1"/>
  <c r="H37" i="72" s="1"/>
  <c r="H38" i="72" s="1"/>
  <c r="H39" i="72" s="1"/>
  <c r="H40" i="72" s="1"/>
  <c r="H112" i="73"/>
  <c r="H113" i="73" s="1"/>
  <c r="H114" i="73" s="1"/>
  <c r="H115" i="73" s="1"/>
  <c r="H116" i="73" s="1"/>
  <c r="H117" i="73" s="1"/>
  <c r="H118" i="73" s="1"/>
  <c r="H119" i="73" s="1"/>
  <c r="H120" i="73" s="1"/>
  <c r="H22" i="73"/>
  <c r="H23" i="73" s="1"/>
  <c r="H24" i="73" s="1"/>
  <c r="H25" i="73" s="1"/>
  <c r="H26" i="73" s="1"/>
  <c r="H27" i="73" s="1"/>
  <c r="H28" i="73" s="1"/>
  <c r="H29" i="73" s="1"/>
  <c r="H30" i="73" s="1"/>
  <c r="H102" i="73"/>
  <c r="H103" i="73" s="1"/>
  <c r="H104" i="73" s="1"/>
  <c r="H105" i="73" s="1"/>
  <c r="H106" i="73" s="1"/>
  <c r="H107" i="73" s="1"/>
  <c r="H108" i="73" s="1"/>
  <c r="H109" i="73" s="1"/>
  <c r="H110" i="73" s="1"/>
  <c r="H22" i="74"/>
  <c r="H23" i="74" s="1"/>
  <c r="H24" i="74" s="1"/>
  <c r="H25" i="74" s="1"/>
  <c r="H26" i="74" s="1"/>
  <c r="H27" i="74" s="1"/>
  <c r="H28" i="74" s="1"/>
  <c r="H29" i="74" s="1"/>
  <c r="H30" i="74" s="1"/>
  <c r="H32" i="74"/>
  <c r="H33" i="74" s="1"/>
  <c r="H34" i="74" s="1"/>
  <c r="H35" i="74" s="1"/>
  <c r="H36" i="74" s="1"/>
  <c r="H37" i="74" s="1"/>
  <c r="H38" i="74" s="1"/>
  <c r="H39" i="74" s="1"/>
  <c r="H40" i="74" s="1"/>
  <c r="H42" i="74"/>
  <c r="H43" i="74" s="1"/>
  <c r="H44" i="74" s="1"/>
  <c r="H45" i="74" s="1"/>
  <c r="H46" i="74" s="1"/>
  <c r="H47" i="74" s="1"/>
  <c r="H48" i="74" s="1"/>
  <c r="H49" i="74" s="1"/>
  <c r="H50" i="74" s="1"/>
  <c r="H72" i="74"/>
  <c r="H73" i="74" s="1"/>
  <c r="H74" i="74" s="1"/>
  <c r="H75" i="74" s="1"/>
  <c r="H76" i="74" s="1"/>
  <c r="H77" i="74" s="1"/>
  <c r="H78" i="74" s="1"/>
  <c r="H79" i="74" s="1"/>
  <c r="H80" i="74" s="1"/>
  <c r="H132" i="74"/>
  <c r="H133" i="74" s="1"/>
  <c r="H134" i="74" s="1"/>
  <c r="H135" i="74" s="1"/>
  <c r="H136" i="74" s="1"/>
  <c r="H137" i="74" s="1"/>
  <c r="H138" i="74" s="1"/>
  <c r="H139" i="74" s="1"/>
  <c r="H140" i="74" s="1"/>
  <c r="I19" i="66"/>
  <c r="I19" i="65"/>
  <c r="I20" i="62"/>
  <c r="I19" i="61"/>
  <c r="I19" i="57"/>
  <c r="I19" i="56"/>
  <c r="I19" i="52"/>
  <c r="I19" i="51"/>
  <c r="I19" i="47"/>
  <c r="I19" i="46"/>
  <c r="I19" i="45"/>
  <c r="I19" i="44"/>
  <c r="I19" i="74"/>
  <c r="H112" i="74"/>
  <c r="H113" i="74" s="1"/>
  <c r="H114" i="74" s="1"/>
  <c r="H115" i="74" s="1"/>
  <c r="H116" i="74" s="1"/>
  <c r="H117" i="74" s="1"/>
  <c r="H118" i="74" s="1"/>
  <c r="H119" i="74" s="1"/>
  <c r="H120" i="74" s="1"/>
  <c r="I19" i="73"/>
  <c r="H17" i="73"/>
  <c r="H18" i="73" s="1"/>
  <c r="H19" i="73" s="1"/>
  <c r="H20" i="73" s="1"/>
  <c r="H52" i="73"/>
  <c r="H53" i="73" s="1"/>
  <c r="H54" i="73" s="1"/>
  <c r="H55" i="73" s="1"/>
  <c r="H56" i="73" s="1"/>
  <c r="H57" i="73" s="1"/>
  <c r="H58" i="73" s="1"/>
  <c r="H59" i="73" s="1"/>
  <c r="H60" i="73" s="1"/>
  <c r="H72" i="73"/>
  <c r="H73" i="73" s="1"/>
  <c r="H74" i="73" s="1"/>
  <c r="H75" i="73" s="1"/>
  <c r="H76" i="73" s="1"/>
  <c r="H77" i="73" s="1"/>
  <c r="H78" i="73" s="1"/>
  <c r="H79" i="73" s="1"/>
  <c r="H80" i="73" s="1"/>
  <c r="H92" i="73"/>
  <c r="H93" i="73" s="1"/>
  <c r="H94" i="73" s="1"/>
  <c r="H95" i="73" s="1"/>
  <c r="H96" i="73" s="1"/>
  <c r="H97" i="73" s="1"/>
  <c r="H98" i="73" s="1"/>
  <c r="H99" i="73" s="1"/>
  <c r="H100" i="73" s="1"/>
  <c r="I19" i="72"/>
  <c r="H62" i="72"/>
  <c r="H63" i="72" s="1"/>
  <c r="H64" i="72" s="1"/>
  <c r="H65" i="72" s="1"/>
  <c r="H66" i="72" s="1"/>
  <c r="H67" i="72" s="1"/>
  <c r="H68" i="72" s="1"/>
  <c r="H69" i="72" s="1"/>
  <c r="H70" i="72" s="1"/>
  <c r="I19" i="71"/>
  <c r="H22" i="71"/>
  <c r="H23" i="71" s="1"/>
  <c r="H24" i="71" s="1"/>
  <c r="H25" i="71" s="1"/>
  <c r="H26" i="71" s="1"/>
  <c r="H27" i="71" s="1"/>
  <c r="H28" i="71" s="1"/>
  <c r="H29" i="71" s="1"/>
  <c r="H30" i="71" s="1"/>
  <c r="H42" i="71"/>
  <c r="H43" i="71" s="1"/>
  <c r="H44" i="71" s="1"/>
  <c r="H45" i="71" s="1"/>
  <c r="H46" i="71" s="1"/>
  <c r="H47" i="71" s="1"/>
  <c r="H48" i="71" s="1"/>
  <c r="H49" i="71" s="1"/>
  <c r="H50" i="71" s="1"/>
  <c r="I19" i="70"/>
  <c r="H52" i="70"/>
  <c r="H53" i="70" s="1"/>
  <c r="H54" i="70" s="1"/>
  <c r="H55" i="70" s="1"/>
  <c r="H56" i="70" s="1"/>
  <c r="H57" i="70" s="1"/>
  <c r="H58" i="70" s="1"/>
  <c r="H59" i="70" s="1"/>
  <c r="H60" i="70" s="1"/>
  <c r="H72" i="70"/>
  <c r="H73" i="70" s="1"/>
  <c r="H74" i="70" s="1"/>
  <c r="H75" i="70" s="1"/>
  <c r="H76" i="70" s="1"/>
  <c r="H77" i="70" s="1"/>
  <c r="H78" i="70" s="1"/>
  <c r="H79" i="70" s="1"/>
  <c r="H80" i="70" s="1"/>
  <c r="H92" i="70"/>
  <c r="H93" i="70" s="1"/>
  <c r="H94" i="70" s="1"/>
  <c r="H95" i="70" s="1"/>
  <c r="H96" i="70" s="1"/>
  <c r="H97" i="70" s="1"/>
  <c r="H98" i="70" s="1"/>
  <c r="H99" i="70" s="1"/>
  <c r="H100" i="70" s="1"/>
  <c r="I19" i="69"/>
  <c r="H17" i="69"/>
  <c r="H18" i="69" s="1"/>
  <c r="H19" i="69" s="1"/>
  <c r="H20" i="69" s="1"/>
  <c r="H72" i="69"/>
  <c r="H73" i="69" s="1"/>
  <c r="H74" i="69" s="1"/>
  <c r="H75" i="69" s="1"/>
  <c r="H76" i="69" s="1"/>
  <c r="H77" i="69" s="1"/>
  <c r="H78" i="69" s="1"/>
  <c r="H79" i="69" s="1"/>
  <c r="H80" i="69" s="1"/>
  <c r="H92" i="69"/>
  <c r="H93" i="69" s="1"/>
  <c r="H94" i="69" s="1"/>
  <c r="H95" i="69" s="1"/>
  <c r="H96" i="69" s="1"/>
  <c r="H97" i="69" s="1"/>
  <c r="H98" i="69" s="1"/>
  <c r="H99" i="69" s="1"/>
  <c r="H100" i="69" s="1"/>
  <c r="I19" i="68"/>
  <c r="H62" i="68"/>
  <c r="H63" i="68" s="1"/>
  <c r="H64" i="68" s="1"/>
  <c r="H65" i="68" s="1"/>
  <c r="H66" i="68" s="1"/>
  <c r="H67" i="68" s="1"/>
  <c r="H68" i="68" s="1"/>
  <c r="H69" i="68" s="1"/>
  <c r="H70" i="68" s="1"/>
  <c r="H72" i="68"/>
  <c r="H73" i="68" s="1"/>
  <c r="H74" i="68" s="1"/>
  <c r="H75" i="68" s="1"/>
  <c r="H76" i="68" s="1"/>
  <c r="H77" i="68" s="1"/>
  <c r="H78" i="68" s="1"/>
  <c r="H79" i="68" s="1"/>
  <c r="H80" i="68" s="1"/>
  <c r="H92" i="68"/>
  <c r="H93" i="68" s="1"/>
  <c r="H94" i="68" s="1"/>
  <c r="H95" i="68" s="1"/>
  <c r="H96" i="68" s="1"/>
  <c r="H97" i="68" s="1"/>
  <c r="H98" i="68" s="1"/>
  <c r="H99" i="68" s="1"/>
  <c r="H100" i="68" s="1"/>
  <c r="I19" i="67"/>
  <c r="H52" i="67"/>
  <c r="H53" i="67" s="1"/>
  <c r="H54" i="67" s="1"/>
  <c r="H55" i="67" s="1"/>
  <c r="H56" i="67" s="1"/>
  <c r="H57" i="67" s="1"/>
  <c r="H58" i="67" s="1"/>
  <c r="H59" i="67" s="1"/>
  <c r="H60" i="67" s="1"/>
  <c r="H72" i="67"/>
  <c r="H73" i="67" s="1"/>
  <c r="H74" i="67" s="1"/>
  <c r="H75" i="67" s="1"/>
  <c r="H76" i="67" s="1"/>
  <c r="H77" i="67" s="1"/>
  <c r="H78" i="67" s="1"/>
  <c r="H79" i="67" s="1"/>
  <c r="H80" i="67" s="1"/>
  <c r="H92" i="67"/>
  <c r="H93" i="67" s="1"/>
  <c r="H94" i="67" s="1"/>
  <c r="H95" i="67" s="1"/>
  <c r="H96" i="67" s="1"/>
  <c r="H97" i="67" s="1"/>
  <c r="H98" i="67" s="1"/>
  <c r="H99" i="67" s="1"/>
  <c r="H100" i="67" s="1"/>
  <c r="H17" i="64"/>
  <c r="H18" i="64" s="1"/>
  <c r="H19" i="64" s="1"/>
  <c r="H20" i="64" s="1"/>
  <c r="I19" i="64"/>
  <c r="I19" i="63"/>
  <c r="H22" i="63"/>
  <c r="H23" i="63" s="1"/>
  <c r="H24" i="63" s="1"/>
  <c r="H25" i="63" s="1"/>
  <c r="H26" i="63" s="1"/>
  <c r="H27" i="63" s="1"/>
  <c r="H28" i="63" s="1"/>
  <c r="H29" i="63" s="1"/>
  <c r="H30" i="63" s="1"/>
  <c r="H17" i="60"/>
  <c r="H18" i="60" s="1"/>
  <c r="H19" i="60" s="1"/>
  <c r="H20" i="60" s="1"/>
  <c r="I19" i="60"/>
  <c r="H72" i="60"/>
  <c r="H73" i="60" s="1"/>
  <c r="H74" i="60" s="1"/>
  <c r="H75" i="60" s="1"/>
  <c r="H76" i="60" s="1"/>
  <c r="H77" i="60" s="1"/>
  <c r="H78" i="60" s="1"/>
  <c r="H79" i="60" s="1"/>
  <c r="H80" i="60" s="1"/>
  <c r="H92" i="60"/>
  <c r="H93" i="60" s="1"/>
  <c r="H94" i="60" s="1"/>
  <c r="H95" i="60" s="1"/>
  <c r="H96" i="60" s="1"/>
  <c r="H97" i="60" s="1"/>
  <c r="H98" i="60" s="1"/>
  <c r="H99" i="60" s="1"/>
  <c r="H100" i="60" s="1"/>
  <c r="H17" i="59"/>
  <c r="H18" i="59" s="1"/>
  <c r="H19" i="59" s="1"/>
  <c r="H20" i="59" s="1"/>
  <c r="I19" i="59"/>
  <c r="H82" i="58"/>
  <c r="H83" i="58" s="1"/>
  <c r="H84" i="58" s="1"/>
  <c r="H85" i="58" s="1"/>
  <c r="H86" i="58" s="1"/>
  <c r="H87" i="58" s="1"/>
  <c r="H88" i="58" s="1"/>
  <c r="H89" i="58" s="1"/>
  <c r="H90" i="58" s="1"/>
  <c r="H22" i="58"/>
  <c r="H23" i="58" s="1"/>
  <c r="H24" i="58" s="1"/>
  <c r="H25" i="58" s="1"/>
  <c r="H26" i="58" s="1"/>
  <c r="H27" i="58" s="1"/>
  <c r="H28" i="58" s="1"/>
  <c r="H29" i="58" s="1"/>
  <c r="H30" i="58" s="1"/>
  <c r="H42" i="58"/>
  <c r="H43" i="58" s="1"/>
  <c r="H44" i="58" s="1"/>
  <c r="H45" i="58" s="1"/>
  <c r="H46" i="58" s="1"/>
  <c r="H47" i="58" s="1"/>
  <c r="H48" i="58" s="1"/>
  <c r="H49" i="58" s="1"/>
  <c r="H50" i="58" s="1"/>
  <c r="H72" i="58"/>
  <c r="H73" i="58" s="1"/>
  <c r="H74" i="58" s="1"/>
  <c r="H75" i="58" s="1"/>
  <c r="H76" i="58" s="1"/>
  <c r="H77" i="58" s="1"/>
  <c r="H78" i="58" s="1"/>
  <c r="H79" i="58" s="1"/>
  <c r="H80" i="58" s="1"/>
  <c r="I18" i="58"/>
  <c r="H62" i="58"/>
  <c r="H63" i="58" s="1"/>
  <c r="H64" i="58" s="1"/>
  <c r="H65" i="58" s="1"/>
  <c r="H66" i="58" s="1"/>
  <c r="H67" i="58" s="1"/>
  <c r="H68" i="58" s="1"/>
  <c r="H69" i="58" s="1"/>
  <c r="H70" i="58" s="1"/>
  <c r="I19" i="76"/>
  <c r="H22" i="76"/>
  <c r="H23" i="76" s="1"/>
  <c r="H24" i="76" s="1"/>
  <c r="H25" i="76" s="1"/>
  <c r="H26" i="76" s="1"/>
  <c r="H27" i="76" s="1"/>
  <c r="H28" i="76" s="1"/>
  <c r="H29" i="76" s="1"/>
  <c r="H30" i="76" s="1"/>
  <c r="H17" i="76"/>
  <c r="H18" i="76" s="1"/>
  <c r="H19" i="76" s="1"/>
  <c r="H20" i="76" s="1"/>
  <c r="H82" i="76"/>
  <c r="H83" i="76" s="1"/>
  <c r="H84" i="76" s="1"/>
  <c r="H85" i="76" s="1"/>
  <c r="H86" i="76" s="1"/>
  <c r="H87" i="76" s="1"/>
  <c r="H88" i="76" s="1"/>
  <c r="H89" i="76" s="1"/>
  <c r="H90" i="76" s="1"/>
  <c r="H102" i="76"/>
  <c r="H103" i="76" s="1"/>
  <c r="H104" i="76" s="1"/>
  <c r="H105" i="76" s="1"/>
  <c r="H106" i="76" s="1"/>
  <c r="H107" i="76" s="1"/>
  <c r="H108" i="76" s="1"/>
  <c r="H109" i="76" s="1"/>
  <c r="H110" i="76" s="1"/>
  <c r="H72" i="76"/>
  <c r="H73" i="76" s="1"/>
  <c r="H74" i="76" s="1"/>
  <c r="H75" i="76" s="1"/>
  <c r="H76" i="76" s="1"/>
  <c r="H77" i="76" s="1"/>
  <c r="H78" i="76" s="1"/>
  <c r="H79" i="76" s="1"/>
  <c r="H80" i="76" s="1"/>
  <c r="H82" i="55"/>
  <c r="H83" i="55" s="1"/>
  <c r="H84" i="55" s="1"/>
  <c r="H85" i="55" s="1"/>
  <c r="H86" i="55" s="1"/>
  <c r="H87" i="55" s="1"/>
  <c r="H88" i="55" s="1"/>
  <c r="H89" i="55" s="1"/>
  <c r="H90" i="55" s="1"/>
  <c r="H17" i="55"/>
  <c r="H18" i="55" s="1"/>
  <c r="H19" i="55" s="1"/>
  <c r="H20" i="55" s="1"/>
  <c r="I19" i="55"/>
  <c r="H42" i="55"/>
  <c r="H43" i="55" s="1"/>
  <c r="H44" i="55" s="1"/>
  <c r="H45" i="55" s="1"/>
  <c r="H46" i="55" s="1"/>
  <c r="H47" i="55" s="1"/>
  <c r="H48" i="55" s="1"/>
  <c r="H49" i="55" s="1"/>
  <c r="H50" i="55" s="1"/>
  <c r="H62" i="54"/>
  <c r="H63" i="54" s="1"/>
  <c r="H64" i="54" s="1"/>
  <c r="H65" i="54" s="1"/>
  <c r="H66" i="54" s="1"/>
  <c r="H67" i="54" s="1"/>
  <c r="H68" i="54" s="1"/>
  <c r="H69" i="54" s="1"/>
  <c r="H70" i="54" s="1"/>
  <c r="H17" i="54"/>
  <c r="H18" i="54" s="1"/>
  <c r="H19" i="54" s="1"/>
  <c r="H20" i="54" s="1"/>
  <c r="H82" i="54"/>
  <c r="H83" i="54" s="1"/>
  <c r="H84" i="54" s="1"/>
  <c r="H85" i="54" s="1"/>
  <c r="H86" i="54" s="1"/>
  <c r="H87" i="54" s="1"/>
  <c r="H88" i="54" s="1"/>
  <c r="H89" i="54" s="1"/>
  <c r="H90" i="54" s="1"/>
  <c r="H102" i="54"/>
  <c r="H103" i="54" s="1"/>
  <c r="H104" i="54" s="1"/>
  <c r="H105" i="54" s="1"/>
  <c r="H106" i="54" s="1"/>
  <c r="H107" i="54" s="1"/>
  <c r="H108" i="54" s="1"/>
  <c r="H109" i="54" s="1"/>
  <c r="H110" i="54" s="1"/>
  <c r="I19" i="54"/>
  <c r="I19" i="53"/>
  <c r="H42" i="53"/>
  <c r="H43" i="53" s="1"/>
  <c r="H44" i="53" s="1"/>
  <c r="H45" i="53" s="1"/>
  <c r="H46" i="53" s="1"/>
  <c r="H47" i="53" s="1"/>
  <c r="H48" i="53" s="1"/>
  <c r="H49" i="53" s="1"/>
  <c r="H50" i="53" s="1"/>
  <c r="H52" i="53"/>
  <c r="H53" i="53" s="1"/>
  <c r="H54" i="53" s="1"/>
  <c r="H55" i="53" s="1"/>
  <c r="H56" i="53" s="1"/>
  <c r="H57" i="53" s="1"/>
  <c r="H58" i="53" s="1"/>
  <c r="H59" i="53" s="1"/>
  <c r="H60" i="53" s="1"/>
  <c r="H72" i="53"/>
  <c r="H73" i="53" s="1"/>
  <c r="H74" i="53" s="1"/>
  <c r="H75" i="53" s="1"/>
  <c r="H76" i="53" s="1"/>
  <c r="H77" i="53" s="1"/>
  <c r="H78" i="53" s="1"/>
  <c r="H79" i="53" s="1"/>
  <c r="H80" i="53" s="1"/>
  <c r="H92" i="53"/>
  <c r="H93" i="53" s="1"/>
  <c r="H94" i="53" s="1"/>
  <c r="H95" i="53" s="1"/>
  <c r="H96" i="53" s="1"/>
  <c r="H97" i="53" s="1"/>
  <c r="H98" i="53" s="1"/>
  <c r="H99" i="53" s="1"/>
  <c r="H100" i="53" s="1"/>
  <c r="I19" i="50"/>
  <c r="H62" i="50"/>
  <c r="H63" i="50" s="1"/>
  <c r="H64" i="50" s="1"/>
  <c r="H65" i="50" s="1"/>
  <c r="H66" i="50" s="1"/>
  <c r="H67" i="50" s="1"/>
  <c r="H68" i="50" s="1"/>
  <c r="H69" i="50" s="1"/>
  <c r="H70" i="50" s="1"/>
  <c r="H17" i="50"/>
  <c r="H18" i="50" s="1"/>
  <c r="H19" i="50" s="1"/>
  <c r="H20" i="50" s="1"/>
  <c r="H42" i="49"/>
  <c r="H43" i="49" s="1"/>
  <c r="H44" i="49" s="1"/>
  <c r="H45" i="49" s="1"/>
  <c r="H46" i="49" s="1"/>
  <c r="H47" i="49" s="1"/>
  <c r="H48" i="49" s="1"/>
  <c r="H49" i="49" s="1"/>
  <c r="H50" i="49" s="1"/>
  <c r="H17" i="49"/>
  <c r="H18" i="49" s="1"/>
  <c r="H19" i="49" s="1"/>
  <c r="H20" i="49" s="1"/>
  <c r="H82" i="49"/>
  <c r="H83" i="49" s="1"/>
  <c r="H84" i="49" s="1"/>
  <c r="H85" i="49" s="1"/>
  <c r="H86" i="49" s="1"/>
  <c r="H87" i="49" s="1"/>
  <c r="H88" i="49" s="1"/>
  <c r="H89" i="49" s="1"/>
  <c r="H90" i="49" s="1"/>
  <c r="I19" i="49"/>
  <c r="I19" i="48"/>
  <c r="H17" i="48"/>
  <c r="H18" i="48" s="1"/>
  <c r="H19" i="48" s="1"/>
  <c r="H20" i="48" s="1"/>
  <c r="H62" i="43"/>
  <c r="H63" i="43" s="1"/>
  <c r="H64" i="43" s="1"/>
  <c r="H65" i="43" s="1"/>
  <c r="H66" i="43" s="1"/>
  <c r="H67" i="43" s="1"/>
  <c r="H68" i="43" s="1"/>
  <c r="H69" i="43" s="1"/>
  <c r="H70" i="43" s="1"/>
  <c r="H82" i="43"/>
  <c r="H83" i="43" s="1"/>
  <c r="H84" i="43" s="1"/>
  <c r="H85" i="43" s="1"/>
  <c r="H86" i="43" s="1"/>
  <c r="H87" i="43" s="1"/>
  <c r="H88" i="43" s="1"/>
  <c r="H89" i="43" s="1"/>
  <c r="H90" i="43" s="1"/>
  <c r="H102" i="43"/>
  <c r="H103" i="43" s="1"/>
  <c r="H104" i="43" s="1"/>
  <c r="H105" i="43" s="1"/>
  <c r="H106" i="43" s="1"/>
  <c r="H107" i="43" s="1"/>
  <c r="H108" i="43" s="1"/>
  <c r="H109" i="43" s="1"/>
  <c r="H110" i="43" s="1"/>
  <c r="I19" i="42"/>
  <c r="H17" i="42"/>
  <c r="H18" i="42" s="1"/>
  <c r="H19" i="42" s="1"/>
  <c r="H20" i="42" s="1"/>
  <c r="H17" i="41"/>
  <c r="H18" i="41" s="1"/>
  <c r="H19" i="41" s="1"/>
  <c r="H20" i="41" s="1"/>
  <c r="I19" i="41"/>
  <c r="I19" i="40"/>
  <c r="H17" i="40"/>
  <c r="H18" i="40" s="1"/>
  <c r="H19" i="40" s="1"/>
  <c r="H20" i="40" s="1"/>
  <c r="I19" i="39"/>
  <c r="H17" i="38"/>
  <c r="H18" i="38" s="1"/>
  <c r="H19" i="38" s="1"/>
  <c r="H20" i="38" s="1"/>
  <c r="I19" i="38"/>
  <c r="I19" i="37"/>
  <c r="H62" i="37"/>
  <c r="H63" i="37" s="1"/>
  <c r="H64" i="37" s="1"/>
  <c r="H65" i="37" s="1"/>
  <c r="H66" i="37" s="1"/>
  <c r="H67" i="37" s="1"/>
  <c r="H68" i="37" s="1"/>
  <c r="H69" i="37" s="1"/>
  <c r="H70" i="37" s="1"/>
  <c r="H92" i="37"/>
  <c r="H93" i="37" s="1"/>
  <c r="H94" i="37" s="1"/>
  <c r="H95" i="37" s="1"/>
  <c r="H96" i="37" s="1"/>
  <c r="H97" i="37" s="1"/>
  <c r="H98" i="37" s="1"/>
  <c r="H99" i="37" s="1"/>
  <c r="H100" i="37" s="1"/>
  <c r="I19" i="36"/>
  <c r="I19" i="35"/>
  <c r="H62" i="35"/>
  <c r="H63" i="35" s="1"/>
  <c r="H64" i="35" s="1"/>
  <c r="H65" i="35" s="1"/>
  <c r="H66" i="35" s="1"/>
  <c r="H67" i="35" s="1"/>
  <c r="H68" i="35" s="1"/>
  <c r="H69" i="35" s="1"/>
  <c r="H70" i="35" s="1"/>
  <c r="H92" i="35"/>
  <c r="H93" i="35" s="1"/>
  <c r="H94" i="35" s="1"/>
  <c r="H95" i="35" s="1"/>
  <c r="H96" i="35" s="1"/>
  <c r="H97" i="35" s="1"/>
  <c r="H98" i="35" s="1"/>
  <c r="H99" i="35" s="1"/>
  <c r="H100" i="35" s="1"/>
  <c r="H62" i="34"/>
  <c r="H63" i="34" s="1"/>
  <c r="H64" i="34" s="1"/>
  <c r="H65" i="34" s="1"/>
  <c r="H66" i="34" s="1"/>
  <c r="H67" i="34" s="1"/>
  <c r="H68" i="34" s="1"/>
  <c r="H69" i="34" s="1"/>
  <c r="H70" i="34" s="1"/>
  <c r="H82" i="34"/>
  <c r="H83" i="34" s="1"/>
  <c r="H84" i="34" s="1"/>
  <c r="H85" i="34" s="1"/>
  <c r="H86" i="34" s="1"/>
  <c r="H87" i="34" s="1"/>
  <c r="H88" i="34" s="1"/>
  <c r="H89" i="34" s="1"/>
  <c r="H90" i="34" s="1"/>
  <c r="H52" i="34"/>
  <c r="H53" i="34" s="1"/>
  <c r="H54" i="34" s="1"/>
  <c r="H55" i="34" s="1"/>
  <c r="H56" i="34" s="1"/>
  <c r="H57" i="34" s="1"/>
  <c r="H58" i="34" s="1"/>
  <c r="H59" i="34" s="1"/>
  <c r="H60" i="34" s="1"/>
  <c r="I19" i="33"/>
  <c r="H72" i="33"/>
  <c r="H73" i="33" s="1"/>
  <c r="H74" i="33" s="1"/>
  <c r="H75" i="33" s="1"/>
  <c r="H76" i="33" s="1"/>
  <c r="H77" i="33" s="1"/>
  <c r="H78" i="33" s="1"/>
  <c r="H79" i="33" s="1"/>
  <c r="H80" i="33" s="1"/>
  <c r="H92" i="33"/>
  <c r="H93" i="33" s="1"/>
  <c r="H94" i="33" s="1"/>
  <c r="H95" i="33" s="1"/>
  <c r="H96" i="33" s="1"/>
  <c r="H97" i="33" s="1"/>
  <c r="H98" i="33" s="1"/>
  <c r="H99" i="33" s="1"/>
  <c r="H100" i="33" s="1"/>
  <c r="H17" i="32"/>
  <c r="H18" i="32" s="1"/>
  <c r="H19" i="32" s="1"/>
  <c r="H20" i="32" s="1"/>
  <c r="H22" i="32"/>
  <c r="H23" i="32" s="1"/>
  <c r="H24" i="32" s="1"/>
  <c r="H25" i="32" s="1"/>
  <c r="H26" i="32" s="1"/>
  <c r="H27" i="32" s="1"/>
  <c r="H28" i="32" s="1"/>
  <c r="H29" i="32" s="1"/>
  <c r="H30" i="32" s="1"/>
  <c r="H42" i="32"/>
  <c r="H43" i="32" s="1"/>
  <c r="H44" i="32" s="1"/>
  <c r="H45" i="32" s="1"/>
  <c r="H46" i="32" s="1"/>
  <c r="H47" i="32" s="1"/>
  <c r="H48" i="32" s="1"/>
  <c r="H49" i="32" s="1"/>
  <c r="H50" i="32" s="1"/>
  <c r="I19" i="32"/>
  <c r="H62" i="32"/>
  <c r="H63" i="32" s="1"/>
  <c r="H64" i="32" s="1"/>
  <c r="H65" i="32" s="1"/>
  <c r="H66" i="32" s="1"/>
  <c r="H67" i="32" s="1"/>
  <c r="H68" i="32" s="1"/>
  <c r="H69" i="32" s="1"/>
  <c r="H70" i="32" s="1"/>
  <c r="H72" i="32"/>
  <c r="H73" i="32" s="1"/>
  <c r="H74" i="32" s="1"/>
  <c r="H75" i="32" s="1"/>
  <c r="H76" i="32" s="1"/>
  <c r="H77" i="32" s="1"/>
  <c r="H78" i="32" s="1"/>
  <c r="H79" i="32" s="1"/>
  <c r="H80" i="32" s="1"/>
  <c r="H92" i="32"/>
  <c r="H93" i="32" s="1"/>
  <c r="H94" i="32" s="1"/>
  <c r="H95" i="32" s="1"/>
  <c r="H96" i="32" s="1"/>
  <c r="H97" i="32" s="1"/>
  <c r="H98" i="32" s="1"/>
  <c r="H99" i="32" s="1"/>
  <c r="H100" i="32" s="1"/>
  <c r="H62" i="31"/>
  <c r="H63" i="31" s="1"/>
  <c r="H64" i="31" s="1"/>
  <c r="H65" i="31" s="1"/>
  <c r="H66" i="31" s="1"/>
  <c r="H67" i="31" s="1"/>
  <c r="H68" i="31" s="1"/>
  <c r="H69" i="31" s="1"/>
  <c r="H70" i="31" s="1"/>
  <c r="I19" i="31"/>
  <c r="H72" i="31"/>
  <c r="H73" i="31" s="1"/>
  <c r="H74" i="31" s="1"/>
  <c r="H75" i="31" s="1"/>
  <c r="H76" i="31" s="1"/>
  <c r="H77" i="31" s="1"/>
  <c r="H78" i="31" s="1"/>
  <c r="H79" i="31" s="1"/>
  <c r="H80" i="31" s="1"/>
  <c r="H92" i="31"/>
  <c r="H93" i="31" s="1"/>
  <c r="H94" i="31" s="1"/>
  <c r="H95" i="31" s="1"/>
  <c r="H96" i="31" s="1"/>
  <c r="H97" i="31" s="1"/>
  <c r="H98" i="31" s="1"/>
  <c r="H99" i="31" s="1"/>
  <c r="H100" i="31" s="1"/>
  <c r="I20" i="30"/>
  <c r="K18" i="29"/>
  <c r="H72" i="29"/>
  <c r="H73" i="29" s="1"/>
  <c r="H74" i="29" s="1"/>
  <c r="H75" i="29" s="1"/>
  <c r="H76" i="29" s="1"/>
  <c r="H77" i="29" s="1"/>
  <c r="H78" i="29" s="1"/>
  <c r="H79" i="29" s="1"/>
  <c r="H80" i="29" s="1"/>
  <c r="H92" i="29"/>
  <c r="H93" i="29" s="1"/>
  <c r="H94" i="29" s="1"/>
  <c r="H95" i="29" s="1"/>
  <c r="H96" i="29" s="1"/>
  <c r="H97" i="29" s="1"/>
  <c r="H98" i="29" s="1"/>
  <c r="H99" i="29" s="1"/>
  <c r="H100" i="29" s="1"/>
  <c r="H141" i="28"/>
  <c r="H131" i="28"/>
  <c r="H132" i="28" s="1"/>
  <c r="H133" i="28" s="1"/>
  <c r="H134" i="28" s="1"/>
  <c r="H135" i="28" s="1"/>
  <c r="H136" i="28" s="1"/>
  <c r="H137" i="28" s="1"/>
  <c r="H138" i="28" s="1"/>
  <c r="H139" i="28" s="1"/>
  <c r="H140" i="28" s="1"/>
  <c r="H121" i="28"/>
  <c r="H122" i="28" s="1"/>
  <c r="H123" i="28" s="1"/>
  <c r="H124" i="28" s="1"/>
  <c r="H125" i="28" s="1"/>
  <c r="H126" i="28" s="1"/>
  <c r="H127" i="28" s="1"/>
  <c r="H128" i="28" s="1"/>
  <c r="H129" i="28" s="1"/>
  <c r="H130" i="28" s="1"/>
  <c r="K116" i="28"/>
  <c r="G116" i="28"/>
  <c r="K115" i="28"/>
  <c r="G115" i="28"/>
  <c r="K114" i="28"/>
  <c r="G114" i="28"/>
  <c r="K113" i="28"/>
  <c r="G113" i="28"/>
  <c r="K112" i="28"/>
  <c r="G112" i="28"/>
  <c r="K111" i="28"/>
  <c r="H111" i="28"/>
  <c r="H112" i="28" s="1"/>
  <c r="H113" i="28" s="1"/>
  <c r="H114" i="28" s="1"/>
  <c r="H115" i="28" s="1"/>
  <c r="H116" i="28" s="1"/>
  <c r="H117" i="28" s="1"/>
  <c r="H118" i="28" s="1"/>
  <c r="H119" i="28" s="1"/>
  <c r="H120" i="28" s="1"/>
  <c r="G111" i="28"/>
  <c r="K110" i="28"/>
  <c r="G110" i="28"/>
  <c r="K109" i="28"/>
  <c r="G109" i="28"/>
  <c r="K108" i="28"/>
  <c r="G108" i="28"/>
  <c r="K107" i="28"/>
  <c r="G107" i="28"/>
  <c r="K106" i="28"/>
  <c r="G106" i="28"/>
  <c r="K105" i="28"/>
  <c r="G105" i="28"/>
  <c r="K104" i="28"/>
  <c r="G104" i="28"/>
  <c r="K103" i="28"/>
  <c r="G103" i="28"/>
  <c r="K102" i="28"/>
  <c r="G102" i="28"/>
  <c r="K101" i="28"/>
  <c r="H101" i="28"/>
  <c r="G101" i="28"/>
  <c r="K100" i="28"/>
  <c r="G100" i="28"/>
  <c r="K99" i="28"/>
  <c r="G99" i="28"/>
  <c r="K98" i="28"/>
  <c r="G98" i="28"/>
  <c r="K97" i="28"/>
  <c r="G97" i="28"/>
  <c r="K96" i="28"/>
  <c r="G96" i="28"/>
  <c r="K95" i="28"/>
  <c r="G95" i="28"/>
  <c r="K94" i="28"/>
  <c r="G94" i="28"/>
  <c r="K93" i="28"/>
  <c r="G93" i="28"/>
  <c r="K92" i="28"/>
  <c r="G92" i="28"/>
  <c r="K91" i="28"/>
  <c r="H91" i="28"/>
  <c r="G91" i="28"/>
  <c r="K90" i="28"/>
  <c r="G90" i="28"/>
  <c r="K89" i="28"/>
  <c r="G89" i="28"/>
  <c r="K88" i="28"/>
  <c r="G88" i="28"/>
  <c r="K87" i="28"/>
  <c r="G87" i="28"/>
  <c r="K86" i="28"/>
  <c r="G86" i="28"/>
  <c r="K85" i="28"/>
  <c r="G85" i="28"/>
  <c r="K84" i="28"/>
  <c r="G84" i="28"/>
  <c r="K83" i="28"/>
  <c r="G83" i="28"/>
  <c r="K82" i="28"/>
  <c r="G82" i="28"/>
  <c r="K81" i="28"/>
  <c r="H81" i="28"/>
  <c r="G81" i="28"/>
  <c r="K80" i="28"/>
  <c r="G80" i="28"/>
  <c r="K79" i="28"/>
  <c r="G79" i="28"/>
  <c r="K78" i="28"/>
  <c r="G78" i="28"/>
  <c r="K77" i="28"/>
  <c r="G77" i="28"/>
  <c r="K76" i="28"/>
  <c r="G76" i="28"/>
  <c r="K75" i="28"/>
  <c r="G75" i="28"/>
  <c r="K74" i="28"/>
  <c r="G74" i="28"/>
  <c r="K73" i="28"/>
  <c r="G73" i="28"/>
  <c r="K72" i="28"/>
  <c r="G72" i="28"/>
  <c r="K71" i="28"/>
  <c r="H71" i="28"/>
  <c r="G71" i="28"/>
  <c r="K70" i="28"/>
  <c r="G70" i="28"/>
  <c r="K69" i="28"/>
  <c r="G69" i="28"/>
  <c r="K68" i="28"/>
  <c r="G68" i="28"/>
  <c r="K67" i="28"/>
  <c r="G67" i="28"/>
  <c r="G66" i="28"/>
  <c r="G65" i="28"/>
  <c r="G64" i="28"/>
  <c r="G63" i="28"/>
  <c r="G62" i="28"/>
  <c r="H61" i="28"/>
  <c r="G61" i="28"/>
  <c r="G60" i="28"/>
  <c r="G59" i="28"/>
  <c r="G58" i="28"/>
  <c r="G57" i="28"/>
  <c r="G56" i="28"/>
  <c r="G55" i="28"/>
  <c r="G54" i="28"/>
  <c r="G53" i="28"/>
  <c r="G52" i="28"/>
  <c r="H51" i="28"/>
  <c r="G51" i="28"/>
  <c r="G50" i="28"/>
  <c r="G49" i="28"/>
  <c r="G48" i="28"/>
  <c r="G47" i="28"/>
  <c r="G46" i="28"/>
  <c r="G45" i="28"/>
  <c r="G44" i="28"/>
  <c r="G43" i="28"/>
  <c r="G42" i="28"/>
  <c r="H41" i="28"/>
  <c r="G41" i="28"/>
  <c r="G40" i="28"/>
  <c r="G39" i="28"/>
  <c r="G38" i="28"/>
  <c r="G37" i="28"/>
  <c r="G36" i="28"/>
  <c r="G35" i="28"/>
  <c r="G34" i="28"/>
  <c r="G33" i="28"/>
  <c r="G32" i="28"/>
  <c r="H31" i="28"/>
  <c r="G31" i="28"/>
  <c r="G30" i="28"/>
  <c r="G29" i="28"/>
  <c r="G28" i="28"/>
  <c r="G27" i="28"/>
  <c r="G26" i="28"/>
  <c r="G25" i="28"/>
  <c r="G24" i="28"/>
  <c r="G23" i="28"/>
  <c r="G22" i="28"/>
  <c r="H21" i="28"/>
  <c r="G21" i="28"/>
  <c r="G20" i="28"/>
  <c r="G19" i="28"/>
  <c r="G18" i="28"/>
  <c r="K17" i="28"/>
  <c r="I17" i="28"/>
  <c r="I18" i="28" s="1"/>
  <c r="I19" i="28" s="1"/>
  <c r="G17" i="28"/>
  <c r="H141" i="27"/>
  <c r="H131" i="27"/>
  <c r="H132" i="27" s="1"/>
  <c r="H133" i="27" s="1"/>
  <c r="H134" i="27" s="1"/>
  <c r="H135" i="27" s="1"/>
  <c r="H136" i="27" s="1"/>
  <c r="H137" i="27" s="1"/>
  <c r="H138" i="27" s="1"/>
  <c r="H139" i="27" s="1"/>
  <c r="H140" i="27" s="1"/>
  <c r="H122" i="27"/>
  <c r="H123" i="27" s="1"/>
  <c r="H124" i="27" s="1"/>
  <c r="H125" i="27" s="1"/>
  <c r="H126" i="27" s="1"/>
  <c r="H127" i="27" s="1"/>
  <c r="H128" i="27" s="1"/>
  <c r="H129" i="27" s="1"/>
  <c r="H130" i="27" s="1"/>
  <c r="H121" i="27"/>
  <c r="K116" i="27"/>
  <c r="G116" i="27"/>
  <c r="K115" i="27"/>
  <c r="G115" i="27"/>
  <c r="K114" i="27"/>
  <c r="G114" i="27"/>
  <c r="K113" i="27"/>
  <c r="G113" i="27"/>
  <c r="K112" i="27"/>
  <c r="G112" i="27"/>
  <c r="K111" i="27"/>
  <c r="H111" i="27"/>
  <c r="H112" i="27" s="1"/>
  <c r="H113" i="27" s="1"/>
  <c r="H114" i="27" s="1"/>
  <c r="H115" i="27" s="1"/>
  <c r="H116" i="27" s="1"/>
  <c r="H117" i="27" s="1"/>
  <c r="H118" i="27" s="1"/>
  <c r="H119" i="27" s="1"/>
  <c r="H120" i="27" s="1"/>
  <c r="G111" i="27"/>
  <c r="K110" i="27"/>
  <c r="G110" i="27"/>
  <c r="K109" i="27"/>
  <c r="G109" i="27"/>
  <c r="K108" i="27"/>
  <c r="G108" i="27"/>
  <c r="K107" i="27"/>
  <c r="G107" i="27"/>
  <c r="K106" i="27"/>
  <c r="G106" i="27"/>
  <c r="K105" i="27"/>
  <c r="G105" i="27"/>
  <c r="K104" i="27"/>
  <c r="G104" i="27"/>
  <c r="K103" i="27"/>
  <c r="G103" i="27"/>
  <c r="K102" i="27"/>
  <c r="G102" i="27"/>
  <c r="K101" i="27"/>
  <c r="H101" i="27"/>
  <c r="G101" i="27"/>
  <c r="K100" i="27"/>
  <c r="G100" i="27"/>
  <c r="K99" i="27"/>
  <c r="G99" i="27"/>
  <c r="K98" i="27"/>
  <c r="G98" i="27"/>
  <c r="K97" i="27"/>
  <c r="G97" i="27"/>
  <c r="K96" i="27"/>
  <c r="G96" i="27"/>
  <c r="K95" i="27"/>
  <c r="G95" i="27"/>
  <c r="K94" i="27"/>
  <c r="G94" i="27"/>
  <c r="K93" i="27"/>
  <c r="G93" i="27"/>
  <c r="K92" i="27"/>
  <c r="G92" i="27"/>
  <c r="K91" i="27"/>
  <c r="H91" i="27"/>
  <c r="G91" i="27"/>
  <c r="K90" i="27"/>
  <c r="G90" i="27"/>
  <c r="K89" i="27"/>
  <c r="G89" i="27"/>
  <c r="K88" i="27"/>
  <c r="G88" i="27"/>
  <c r="K87" i="27"/>
  <c r="G87" i="27"/>
  <c r="K86" i="27"/>
  <c r="G86" i="27"/>
  <c r="K85" i="27"/>
  <c r="G85" i="27"/>
  <c r="K84" i="27"/>
  <c r="G84" i="27"/>
  <c r="K83" i="27"/>
  <c r="G83" i="27"/>
  <c r="K82" i="27"/>
  <c r="G82" i="27"/>
  <c r="K81" i="27"/>
  <c r="H81" i="27"/>
  <c r="G81" i="27"/>
  <c r="K80" i="27"/>
  <c r="G80" i="27"/>
  <c r="K79" i="27"/>
  <c r="G79" i="27"/>
  <c r="K78" i="27"/>
  <c r="G78" i="27"/>
  <c r="K77" i="27"/>
  <c r="G77" i="27"/>
  <c r="K76" i="27"/>
  <c r="G76" i="27"/>
  <c r="K75" i="27"/>
  <c r="G75" i="27"/>
  <c r="K74" i="27"/>
  <c r="G74" i="27"/>
  <c r="K73" i="27"/>
  <c r="G73" i="27"/>
  <c r="K72" i="27"/>
  <c r="G72" i="27"/>
  <c r="K71" i="27"/>
  <c r="H71" i="27"/>
  <c r="G71" i="27"/>
  <c r="K70" i="27"/>
  <c r="G70" i="27"/>
  <c r="K69" i="27"/>
  <c r="G69" i="27"/>
  <c r="K68" i="27"/>
  <c r="G68" i="27"/>
  <c r="K67" i="27"/>
  <c r="G67" i="27"/>
  <c r="G66" i="27"/>
  <c r="G65" i="27"/>
  <c r="G64" i="27"/>
  <c r="G63" i="27"/>
  <c r="G62" i="27"/>
  <c r="H61" i="27"/>
  <c r="G61" i="27"/>
  <c r="G60" i="27"/>
  <c r="G59" i="27"/>
  <c r="G58" i="27"/>
  <c r="G57" i="27"/>
  <c r="G56" i="27"/>
  <c r="G55" i="27"/>
  <c r="G54" i="27"/>
  <c r="G53" i="27"/>
  <c r="G52" i="27"/>
  <c r="H51" i="27"/>
  <c r="G51" i="27"/>
  <c r="G50" i="27"/>
  <c r="G49" i="27"/>
  <c r="G48" i="27"/>
  <c r="G47" i="27"/>
  <c r="G46" i="27"/>
  <c r="G45" i="27"/>
  <c r="G44" i="27"/>
  <c r="G43" i="27"/>
  <c r="G42" i="27"/>
  <c r="H41" i="27"/>
  <c r="G41" i="27"/>
  <c r="G40" i="27"/>
  <c r="G39" i="27"/>
  <c r="G38" i="27"/>
  <c r="G37" i="27"/>
  <c r="G36" i="27"/>
  <c r="G35" i="27"/>
  <c r="G34" i="27"/>
  <c r="G33" i="27"/>
  <c r="G32" i="27"/>
  <c r="H31" i="27"/>
  <c r="G31" i="27"/>
  <c r="G30" i="27"/>
  <c r="G29" i="27"/>
  <c r="G28" i="27"/>
  <c r="G27" i="27"/>
  <c r="G26" i="27"/>
  <c r="G25" i="27"/>
  <c r="G24" i="27"/>
  <c r="G23" i="27"/>
  <c r="G22" i="27"/>
  <c r="H21" i="27"/>
  <c r="H17" i="27" s="1"/>
  <c r="H18" i="27" s="1"/>
  <c r="H19" i="27" s="1"/>
  <c r="H20" i="27" s="1"/>
  <c r="G21" i="27"/>
  <c r="G20" i="27"/>
  <c r="G19" i="27"/>
  <c r="G18" i="27"/>
  <c r="K17" i="27"/>
  <c r="I17" i="27"/>
  <c r="I18" i="27" s="1"/>
  <c r="G17" i="27"/>
  <c r="H141" i="9"/>
  <c r="H131" i="9"/>
  <c r="H132" i="9" s="1"/>
  <c r="H133" i="9" s="1"/>
  <c r="H134" i="9" s="1"/>
  <c r="H135" i="9" s="1"/>
  <c r="H136" i="9" s="1"/>
  <c r="H137" i="9" s="1"/>
  <c r="H138" i="9" s="1"/>
  <c r="H139" i="9" s="1"/>
  <c r="H140" i="9" s="1"/>
  <c r="H122" i="9"/>
  <c r="H123" i="9" s="1"/>
  <c r="H124" i="9" s="1"/>
  <c r="H125" i="9" s="1"/>
  <c r="H126" i="9" s="1"/>
  <c r="H127" i="9" s="1"/>
  <c r="H128" i="9" s="1"/>
  <c r="H129" i="9" s="1"/>
  <c r="H130" i="9" s="1"/>
  <c r="H121" i="9"/>
  <c r="K116" i="9"/>
  <c r="G116" i="9"/>
  <c r="K115" i="9"/>
  <c r="G115" i="9"/>
  <c r="K114" i="9"/>
  <c r="G114" i="9"/>
  <c r="K113" i="9"/>
  <c r="G113" i="9"/>
  <c r="K112" i="9"/>
  <c r="G112" i="9"/>
  <c r="K111" i="9"/>
  <c r="H111" i="9"/>
  <c r="H112" i="9" s="1"/>
  <c r="H113" i="9" s="1"/>
  <c r="H114" i="9" s="1"/>
  <c r="H115" i="9" s="1"/>
  <c r="H116" i="9" s="1"/>
  <c r="H117" i="9" s="1"/>
  <c r="H118" i="9" s="1"/>
  <c r="H119" i="9" s="1"/>
  <c r="H120" i="9" s="1"/>
  <c r="G111" i="9"/>
  <c r="K110" i="9"/>
  <c r="G110" i="9"/>
  <c r="K109" i="9"/>
  <c r="G109" i="9"/>
  <c r="K108" i="9"/>
  <c r="G108" i="9"/>
  <c r="K107" i="9"/>
  <c r="G107" i="9"/>
  <c r="K106" i="9"/>
  <c r="G106" i="9"/>
  <c r="K105" i="9"/>
  <c r="G105" i="9"/>
  <c r="K104" i="9"/>
  <c r="G104" i="9"/>
  <c r="K103" i="9"/>
  <c r="G103" i="9"/>
  <c r="K102" i="9"/>
  <c r="G102" i="9"/>
  <c r="K101" i="9"/>
  <c r="H101" i="9"/>
  <c r="G101" i="9"/>
  <c r="K100" i="9"/>
  <c r="G100" i="9"/>
  <c r="K99" i="9"/>
  <c r="G99" i="9"/>
  <c r="K98" i="9"/>
  <c r="G98" i="9"/>
  <c r="K97" i="9"/>
  <c r="G97" i="9"/>
  <c r="K96" i="9"/>
  <c r="G96" i="9"/>
  <c r="K95" i="9"/>
  <c r="G95" i="9"/>
  <c r="K94" i="9"/>
  <c r="G94" i="9"/>
  <c r="K93" i="9"/>
  <c r="G93" i="9"/>
  <c r="K92" i="9"/>
  <c r="G92" i="9"/>
  <c r="K91" i="9"/>
  <c r="H91" i="9"/>
  <c r="G91" i="9"/>
  <c r="K90" i="9"/>
  <c r="G90" i="9"/>
  <c r="K89" i="9"/>
  <c r="G89" i="9"/>
  <c r="K88" i="9"/>
  <c r="G88" i="9"/>
  <c r="K87" i="9"/>
  <c r="G87" i="9"/>
  <c r="K86" i="9"/>
  <c r="G86" i="9"/>
  <c r="K85" i="9"/>
  <c r="G85" i="9"/>
  <c r="K84" i="9"/>
  <c r="G84" i="9"/>
  <c r="K83" i="9"/>
  <c r="G83" i="9"/>
  <c r="K82" i="9"/>
  <c r="G82" i="9"/>
  <c r="K81" i="9"/>
  <c r="H81" i="9"/>
  <c r="G81" i="9"/>
  <c r="K80" i="9"/>
  <c r="G80" i="9"/>
  <c r="K79" i="9"/>
  <c r="G79" i="9"/>
  <c r="K78" i="9"/>
  <c r="G78" i="9"/>
  <c r="K77" i="9"/>
  <c r="G77" i="9"/>
  <c r="K76" i="9"/>
  <c r="G76" i="9"/>
  <c r="K75" i="9"/>
  <c r="G75" i="9"/>
  <c r="K74" i="9"/>
  <c r="G74" i="9"/>
  <c r="K73" i="9"/>
  <c r="G73" i="9"/>
  <c r="K72" i="9"/>
  <c r="G72" i="9"/>
  <c r="K71" i="9"/>
  <c r="H71" i="9"/>
  <c r="G71" i="9"/>
  <c r="K70" i="9"/>
  <c r="G70" i="9"/>
  <c r="K69" i="9"/>
  <c r="G69" i="9"/>
  <c r="K68" i="9"/>
  <c r="G68" i="9"/>
  <c r="K67" i="9"/>
  <c r="G67" i="9"/>
  <c r="G66" i="9"/>
  <c r="G65" i="9"/>
  <c r="G64" i="9"/>
  <c r="G63" i="9"/>
  <c r="G62" i="9"/>
  <c r="H61" i="9"/>
  <c r="G61" i="9"/>
  <c r="G60" i="9"/>
  <c r="G59" i="9"/>
  <c r="G58" i="9"/>
  <c r="G57" i="9"/>
  <c r="G56" i="9"/>
  <c r="G55" i="9"/>
  <c r="G54" i="9"/>
  <c r="G53" i="9"/>
  <c r="G52" i="9"/>
  <c r="H51" i="9"/>
  <c r="G51" i="9"/>
  <c r="G50" i="9"/>
  <c r="G49" i="9"/>
  <c r="G48" i="9"/>
  <c r="G47" i="9"/>
  <c r="G46" i="9"/>
  <c r="G45" i="9"/>
  <c r="G44" i="9"/>
  <c r="G43" i="9"/>
  <c r="G42" i="9"/>
  <c r="H41" i="9"/>
  <c r="G41" i="9"/>
  <c r="G40" i="9"/>
  <c r="G39" i="9"/>
  <c r="G38" i="9"/>
  <c r="G37" i="9"/>
  <c r="G36" i="9"/>
  <c r="G35" i="9"/>
  <c r="G34" i="9"/>
  <c r="G33" i="9"/>
  <c r="G32" i="9"/>
  <c r="H31" i="9"/>
  <c r="G31" i="9"/>
  <c r="G30" i="9"/>
  <c r="G29" i="9"/>
  <c r="G28" i="9"/>
  <c r="G27" i="9"/>
  <c r="G26" i="9"/>
  <c r="G25" i="9"/>
  <c r="G24" i="9"/>
  <c r="G23" i="9"/>
  <c r="G22" i="9"/>
  <c r="H21" i="9"/>
  <c r="H17" i="9" s="1"/>
  <c r="H18" i="9" s="1"/>
  <c r="H19" i="9" s="1"/>
  <c r="H20" i="9" s="1"/>
  <c r="G21" i="9"/>
  <c r="G20" i="9"/>
  <c r="G19" i="9"/>
  <c r="G18" i="9"/>
  <c r="I17" i="9"/>
  <c r="K17" i="9" s="1"/>
  <c r="G17" i="9"/>
  <c r="C88" i="80"/>
  <c r="I17" i="7"/>
  <c r="I18" i="7" s="1"/>
  <c r="I19" i="7" s="1"/>
  <c r="I20" i="7" s="1"/>
  <c r="I21" i="7" s="1"/>
  <c r="I22" i="7" s="1"/>
  <c r="I23" i="7" s="1"/>
  <c r="I24" i="7" s="1"/>
  <c r="I25" i="7" s="1"/>
  <c r="I26" i="7" s="1"/>
  <c r="I27" i="7" s="1"/>
  <c r="I28" i="7" s="1"/>
  <c r="I29" i="7" s="1"/>
  <c r="I30" i="7" s="1"/>
  <c r="I31" i="7" s="1"/>
  <c r="I32" i="7" s="1"/>
  <c r="I33" i="7" s="1"/>
  <c r="I34" i="7" s="1"/>
  <c r="I35" i="7" s="1"/>
  <c r="I36" i="7" s="1"/>
  <c r="I37" i="7" s="1"/>
  <c r="I38" i="7" s="1"/>
  <c r="I39" i="7" s="1"/>
  <c r="I40" i="7" s="1"/>
  <c r="I41" i="7" s="1"/>
  <c r="I42" i="7" s="1"/>
  <c r="I43" i="7" s="1"/>
  <c r="I44" i="7" s="1"/>
  <c r="I45" i="7" s="1"/>
  <c r="I46" i="7" s="1"/>
  <c r="I47" i="7" s="1"/>
  <c r="I48" i="7" s="1"/>
  <c r="I49" i="7" s="1"/>
  <c r="I50" i="7" s="1"/>
  <c r="I51" i="7" s="1"/>
  <c r="I52" i="7" s="1"/>
  <c r="I53" i="7" s="1"/>
  <c r="I54" i="7" s="1"/>
  <c r="I55" i="7" s="1"/>
  <c r="I56" i="7" s="1"/>
  <c r="I57" i="7" s="1"/>
  <c r="I58" i="7" s="1"/>
  <c r="I59" i="7" s="1"/>
  <c r="I60" i="7" s="1"/>
  <c r="I61" i="7" s="1"/>
  <c r="I62" i="7" s="1"/>
  <c r="I63" i="7" s="1"/>
  <c r="I64" i="7" s="1"/>
  <c r="I65" i="7" s="1"/>
  <c r="I66" i="7" s="1"/>
  <c r="K111" i="7"/>
  <c r="K101" i="7"/>
  <c r="K91" i="7"/>
  <c r="K81" i="7"/>
  <c r="K71" i="7"/>
  <c r="F15" i="83"/>
  <c r="F16" i="83"/>
  <c r="F17" i="83"/>
  <c r="F18" i="83"/>
  <c r="F19" i="83"/>
  <c r="H52" i="27" l="1"/>
  <c r="H53" i="27" s="1"/>
  <c r="H54" i="27" s="1"/>
  <c r="H55" i="27" s="1"/>
  <c r="H56" i="27" s="1"/>
  <c r="H57" i="27" s="1"/>
  <c r="H58" i="27" s="1"/>
  <c r="H59" i="27" s="1"/>
  <c r="H60" i="27" s="1"/>
  <c r="H92" i="28"/>
  <c r="H93" i="28" s="1"/>
  <c r="H94" i="28" s="1"/>
  <c r="H95" i="28" s="1"/>
  <c r="H96" i="28" s="1"/>
  <c r="H97" i="28" s="1"/>
  <c r="H98" i="28" s="1"/>
  <c r="H99" i="28" s="1"/>
  <c r="H100" i="28" s="1"/>
  <c r="H32" i="28"/>
  <c r="H33" i="28" s="1"/>
  <c r="H34" i="28" s="1"/>
  <c r="H35" i="28" s="1"/>
  <c r="H36" i="28" s="1"/>
  <c r="H37" i="28" s="1"/>
  <c r="H38" i="28" s="1"/>
  <c r="H39" i="28" s="1"/>
  <c r="H40" i="28" s="1"/>
  <c r="H52" i="9"/>
  <c r="H53" i="9" s="1"/>
  <c r="H54" i="9" s="1"/>
  <c r="H55" i="9" s="1"/>
  <c r="H56" i="9" s="1"/>
  <c r="H57" i="9" s="1"/>
  <c r="H58" i="9" s="1"/>
  <c r="H59" i="9" s="1"/>
  <c r="H60" i="9" s="1"/>
  <c r="H42" i="27"/>
  <c r="H43" i="27" s="1"/>
  <c r="H44" i="27" s="1"/>
  <c r="H45" i="27" s="1"/>
  <c r="H46" i="27" s="1"/>
  <c r="H47" i="27" s="1"/>
  <c r="H48" i="27" s="1"/>
  <c r="H49" i="27" s="1"/>
  <c r="H50" i="27" s="1"/>
  <c r="H92" i="9"/>
  <c r="H93" i="9" s="1"/>
  <c r="H94" i="9" s="1"/>
  <c r="H95" i="9" s="1"/>
  <c r="H96" i="9" s="1"/>
  <c r="H97" i="9" s="1"/>
  <c r="H98" i="9" s="1"/>
  <c r="H99" i="9" s="1"/>
  <c r="H100" i="9" s="1"/>
  <c r="H102" i="27"/>
  <c r="H103" i="27" s="1"/>
  <c r="H104" i="27" s="1"/>
  <c r="H105" i="27" s="1"/>
  <c r="H106" i="27" s="1"/>
  <c r="H107" i="27" s="1"/>
  <c r="H108" i="27" s="1"/>
  <c r="H109" i="27" s="1"/>
  <c r="H110" i="27" s="1"/>
  <c r="H32" i="9"/>
  <c r="H33" i="9" s="1"/>
  <c r="H34" i="9" s="1"/>
  <c r="H35" i="9" s="1"/>
  <c r="H36" i="9" s="1"/>
  <c r="H37" i="9" s="1"/>
  <c r="H38" i="9" s="1"/>
  <c r="H39" i="9" s="1"/>
  <c r="H40" i="9" s="1"/>
  <c r="H72" i="9"/>
  <c r="H73" i="9" s="1"/>
  <c r="H74" i="9" s="1"/>
  <c r="H75" i="9" s="1"/>
  <c r="H76" i="9" s="1"/>
  <c r="H77" i="9" s="1"/>
  <c r="H78" i="9" s="1"/>
  <c r="H79" i="9" s="1"/>
  <c r="H80" i="9" s="1"/>
  <c r="H82" i="27"/>
  <c r="H83" i="27" s="1"/>
  <c r="H84" i="27" s="1"/>
  <c r="H85" i="27" s="1"/>
  <c r="H86" i="27" s="1"/>
  <c r="H87" i="27" s="1"/>
  <c r="H88" i="27" s="1"/>
  <c r="H89" i="27" s="1"/>
  <c r="H90" i="27" s="1"/>
  <c r="H72" i="28"/>
  <c r="H73" i="28" s="1"/>
  <c r="H74" i="28" s="1"/>
  <c r="H75" i="28" s="1"/>
  <c r="H76" i="28" s="1"/>
  <c r="H77" i="28" s="1"/>
  <c r="H78" i="28" s="1"/>
  <c r="H79" i="28" s="1"/>
  <c r="H80" i="28" s="1"/>
  <c r="H72" i="27"/>
  <c r="H73" i="27" s="1"/>
  <c r="H74" i="27" s="1"/>
  <c r="H75" i="27" s="1"/>
  <c r="H76" i="27" s="1"/>
  <c r="H77" i="27" s="1"/>
  <c r="H78" i="27" s="1"/>
  <c r="H79" i="27" s="1"/>
  <c r="H80" i="27" s="1"/>
  <c r="H62" i="28"/>
  <c r="H63" i="28" s="1"/>
  <c r="H64" i="28" s="1"/>
  <c r="H65" i="28" s="1"/>
  <c r="H66" i="28" s="1"/>
  <c r="H67" i="28" s="1"/>
  <c r="H68" i="28" s="1"/>
  <c r="H69" i="28" s="1"/>
  <c r="H70" i="28" s="1"/>
  <c r="H42" i="28"/>
  <c r="H43" i="28" s="1"/>
  <c r="H44" i="28" s="1"/>
  <c r="H45" i="28" s="1"/>
  <c r="H46" i="28" s="1"/>
  <c r="H47" i="28" s="1"/>
  <c r="H48" i="28" s="1"/>
  <c r="H49" i="28" s="1"/>
  <c r="H50" i="28" s="1"/>
  <c r="H102" i="28"/>
  <c r="H103" i="28" s="1"/>
  <c r="H104" i="28" s="1"/>
  <c r="H105" i="28" s="1"/>
  <c r="H106" i="28" s="1"/>
  <c r="H107" i="28" s="1"/>
  <c r="H108" i="28" s="1"/>
  <c r="H109" i="28" s="1"/>
  <c r="H110" i="28" s="1"/>
  <c r="H22" i="28"/>
  <c r="H23" i="28" s="1"/>
  <c r="H24" i="28" s="1"/>
  <c r="H25" i="28" s="1"/>
  <c r="H26" i="28" s="1"/>
  <c r="H27" i="28" s="1"/>
  <c r="H28" i="28" s="1"/>
  <c r="H29" i="28" s="1"/>
  <c r="H30" i="28" s="1"/>
  <c r="H17" i="28"/>
  <c r="H18" i="28" s="1"/>
  <c r="H19" i="28" s="1"/>
  <c r="H20" i="28" s="1"/>
  <c r="I18" i="9"/>
  <c r="H42" i="9"/>
  <c r="H43" i="9" s="1"/>
  <c r="H44" i="9" s="1"/>
  <c r="H45" i="9" s="1"/>
  <c r="H46" i="9" s="1"/>
  <c r="H47" i="9" s="1"/>
  <c r="H48" i="9" s="1"/>
  <c r="H49" i="9" s="1"/>
  <c r="H50" i="9" s="1"/>
  <c r="H62" i="9"/>
  <c r="H63" i="9" s="1"/>
  <c r="H64" i="9" s="1"/>
  <c r="H65" i="9" s="1"/>
  <c r="H66" i="9" s="1"/>
  <c r="H67" i="9" s="1"/>
  <c r="H68" i="9" s="1"/>
  <c r="H69" i="9" s="1"/>
  <c r="H70" i="9" s="1"/>
  <c r="H82" i="9"/>
  <c r="H83" i="9" s="1"/>
  <c r="H84" i="9" s="1"/>
  <c r="H85" i="9" s="1"/>
  <c r="H86" i="9" s="1"/>
  <c r="H87" i="9" s="1"/>
  <c r="H88" i="9" s="1"/>
  <c r="H89" i="9" s="1"/>
  <c r="H90" i="9" s="1"/>
  <c r="H22" i="27"/>
  <c r="H23" i="27" s="1"/>
  <c r="H24" i="27" s="1"/>
  <c r="H25" i="27" s="1"/>
  <c r="H26" i="27" s="1"/>
  <c r="H27" i="27" s="1"/>
  <c r="H28" i="27" s="1"/>
  <c r="H29" i="27" s="1"/>
  <c r="H30" i="27" s="1"/>
  <c r="H62" i="27"/>
  <c r="H63" i="27" s="1"/>
  <c r="H64" i="27" s="1"/>
  <c r="H65" i="27" s="1"/>
  <c r="H66" i="27" s="1"/>
  <c r="H67" i="27" s="1"/>
  <c r="H68" i="27" s="1"/>
  <c r="H69" i="27" s="1"/>
  <c r="H70" i="27" s="1"/>
  <c r="H102" i="9"/>
  <c r="H103" i="9" s="1"/>
  <c r="H104" i="9" s="1"/>
  <c r="H105" i="9" s="1"/>
  <c r="H106" i="9" s="1"/>
  <c r="H107" i="9" s="1"/>
  <c r="H108" i="9" s="1"/>
  <c r="H109" i="9" s="1"/>
  <c r="H110" i="9" s="1"/>
  <c r="H92" i="27"/>
  <c r="H93" i="27" s="1"/>
  <c r="H94" i="27" s="1"/>
  <c r="H95" i="27" s="1"/>
  <c r="H96" i="27" s="1"/>
  <c r="H97" i="27" s="1"/>
  <c r="H98" i="27" s="1"/>
  <c r="H99" i="27" s="1"/>
  <c r="H100" i="27" s="1"/>
  <c r="H52" i="28"/>
  <c r="H53" i="28" s="1"/>
  <c r="H54" i="28" s="1"/>
  <c r="H55" i="28" s="1"/>
  <c r="H56" i="28" s="1"/>
  <c r="H57" i="28" s="1"/>
  <c r="H58" i="28" s="1"/>
  <c r="H59" i="28" s="1"/>
  <c r="H60" i="28" s="1"/>
  <c r="H82" i="28"/>
  <c r="H83" i="28" s="1"/>
  <c r="H84" i="28" s="1"/>
  <c r="H85" i="28" s="1"/>
  <c r="H86" i="28" s="1"/>
  <c r="H87" i="28" s="1"/>
  <c r="H88" i="28" s="1"/>
  <c r="H89" i="28" s="1"/>
  <c r="H90" i="28" s="1"/>
  <c r="I20" i="66"/>
  <c r="I20" i="65"/>
  <c r="I21" i="62"/>
  <c r="I20" i="61"/>
  <c r="I20" i="57"/>
  <c r="I20" i="56"/>
  <c r="I20" i="52"/>
  <c r="I20" i="51"/>
  <c r="I20" i="47"/>
  <c r="I20" i="46"/>
  <c r="I20" i="45"/>
  <c r="I20" i="44"/>
  <c r="I20" i="74"/>
  <c r="I20" i="73"/>
  <c r="I20" i="72"/>
  <c r="I20" i="71"/>
  <c r="I20" i="70"/>
  <c r="I20" i="69"/>
  <c r="I20" i="68"/>
  <c r="I20" i="67"/>
  <c r="I20" i="64"/>
  <c r="I20" i="63"/>
  <c r="I20" i="60"/>
  <c r="I20" i="59"/>
  <c r="I19" i="58"/>
  <c r="I20" i="76"/>
  <c r="I20" i="55"/>
  <c r="I20" i="54"/>
  <c r="I20" i="53"/>
  <c r="I20" i="50"/>
  <c r="I20" i="49"/>
  <c r="I20" i="48"/>
  <c r="I20" i="43"/>
  <c r="I20" i="42"/>
  <c r="I20" i="41"/>
  <c r="I20" i="40"/>
  <c r="I20" i="39"/>
  <c r="I20" i="38"/>
  <c r="I20" i="37"/>
  <c r="I20" i="36"/>
  <c r="I20" i="35"/>
  <c r="I20" i="34"/>
  <c r="I20" i="33"/>
  <c r="I20" i="32"/>
  <c r="I20" i="31"/>
  <c r="I21" i="30"/>
  <c r="I20" i="29"/>
  <c r="K19" i="29"/>
  <c r="I20" i="28"/>
  <c r="K19" i="28"/>
  <c r="K18" i="28"/>
  <c r="I19" i="27"/>
  <c r="K18" i="27"/>
  <c r="H32" i="27"/>
  <c r="H33" i="27" s="1"/>
  <c r="H34" i="27" s="1"/>
  <c r="H35" i="27" s="1"/>
  <c r="H36" i="27" s="1"/>
  <c r="H37" i="27" s="1"/>
  <c r="H38" i="27" s="1"/>
  <c r="H39" i="27" s="1"/>
  <c r="H40" i="27" s="1"/>
  <c r="H22" i="9"/>
  <c r="H23" i="9" s="1"/>
  <c r="H24" i="9" s="1"/>
  <c r="H25" i="9" s="1"/>
  <c r="H26" i="9" s="1"/>
  <c r="H27" i="9" s="1"/>
  <c r="H28" i="9" s="1"/>
  <c r="H29" i="9" s="1"/>
  <c r="H30" i="9" s="1"/>
  <c r="I19" i="9"/>
  <c r="K18" i="9"/>
  <c r="K41" i="7"/>
  <c r="L114" i="83"/>
  <c r="L113" i="83"/>
  <c r="L112" i="83"/>
  <c r="L111" i="83"/>
  <c r="L110" i="83"/>
  <c r="L109" i="83"/>
  <c r="L108" i="83"/>
  <c r="L107" i="83"/>
  <c r="L106" i="83"/>
  <c r="L105" i="83"/>
  <c r="L104" i="83"/>
  <c r="L103" i="83"/>
  <c r="L102" i="83"/>
  <c r="L101" i="83"/>
  <c r="L100" i="83"/>
  <c r="L99" i="83"/>
  <c r="L98" i="83"/>
  <c r="L97" i="83"/>
  <c r="L96" i="83"/>
  <c r="L95" i="83"/>
  <c r="L94" i="83"/>
  <c r="L93" i="83"/>
  <c r="L92" i="83"/>
  <c r="L91" i="83"/>
  <c r="L90" i="83"/>
  <c r="L89" i="83"/>
  <c r="L88" i="83"/>
  <c r="L87" i="83"/>
  <c r="L86" i="83"/>
  <c r="L85" i="83"/>
  <c r="L84" i="83"/>
  <c r="L83" i="83"/>
  <c r="L82" i="83"/>
  <c r="L81" i="83"/>
  <c r="L80" i="83"/>
  <c r="L79" i="83"/>
  <c r="L78" i="83"/>
  <c r="L77" i="83"/>
  <c r="L76" i="83"/>
  <c r="L75" i="83"/>
  <c r="L74" i="83"/>
  <c r="L73" i="83"/>
  <c r="L72" i="83"/>
  <c r="L71" i="83"/>
  <c r="L70" i="83"/>
  <c r="L69" i="83"/>
  <c r="L68" i="83"/>
  <c r="L67" i="83"/>
  <c r="L66" i="83"/>
  <c r="L65" i="83"/>
  <c r="L64" i="83"/>
  <c r="L63" i="83"/>
  <c r="L62" i="83"/>
  <c r="L61" i="83"/>
  <c r="L60" i="83"/>
  <c r="L59" i="83"/>
  <c r="L58" i="83"/>
  <c r="L57" i="83"/>
  <c r="L56" i="83"/>
  <c r="L55" i="83"/>
  <c r="L54" i="83"/>
  <c r="L53" i="83"/>
  <c r="L52" i="83"/>
  <c r="L51" i="83"/>
  <c r="L50" i="83"/>
  <c r="L49" i="83"/>
  <c r="L48" i="83"/>
  <c r="L47" i="83"/>
  <c r="L46" i="83"/>
  <c r="L45" i="83"/>
  <c r="L44" i="83"/>
  <c r="L43" i="83"/>
  <c r="L42" i="83"/>
  <c r="L41" i="83"/>
  <c r="L40" i="83"/>
  <c r="L39" i="83"/>
  <c r="L38" i="83"/>
  <c r="L37" i="83"/>
  <c r="L36" i="83"/>
  <c r="L35" i="83"/>
  <c r="L34" i="83"/>
  <c r="L33" i="83"/>
  <c r="L32" i="83"/>
  <c r="L31" i="83"/>
  <c r="L30" i="83"/>
  <c r="L29" i="83"/>
  <c r="L28" i="83"/>
  <c r="L27" i="83"/>
  <c r="L26" i="83"/>
  <c r="L25" i="83"/>
  <c r="L24" i="83"/>
  <c r="L23" i="83"/>
  <c r="L22" i="83"/>
  <c r="L21" i="83"/>
  <c r="L20" i="83"/>
  <c r="L19" i="83"/>
  <c r="L18" i="83"/>
  <c r="L17" i="83"/>
  <c r="L16" i="83"/>
  <c r="L15" i="83"/>
  <c r="I114" i="83"/>
  <c r="I113" i="83"/>
  <c r="I112" i="83"/>
  <c r="I111" i="83"/>
  <c r="I110" i="83"/>
  <c r="I109" i="83"/>
  <c r="I108" i="83"/>
  <c r="I107" i="83"/>
  <c r="I106" i="83"/>
  <c r="I105" i="83"/>
  <c r="I104" i="83"/>
  <c r="I103" i="83"/>
  <c r="I102" i="83"/>
  <c r="I101" i="83"/>
  <c r="I100" i="83"/>
  <c r="I99" i="83"/>
  <c r="I98" i="83"/>
  <c r="I97" i="83"/>
  <c r="I96" i="83"/>
  <c r="I95" i="83"/>
  <c r="I94" i="83"/>
  <c r="I93" i="83"/>
  <c r="I92" i="83"/>
  <c r="I91" i="83"/>
  <c r="I90" i="83"/>
  <c r="I89" i="83"/>
  <c r="I88" i="83"/>
  <c r="I87" i="83"/>
  <c r="I86" i="83"/>
  <c r="I85" i="83"/>
  <c r="I84" i="83"/>
  <c r="I83" i="83"/>
  <c r="I82" i="83"/>
  <c r="I81" i="83"/>
  <c r="I80" i="83"/>
  <c r="I79" i="83"/>
  <c r="I78" i="83"/>
  <c r="I77" i="83"/>
  <c r="I76" i="83"/>
  <c r="I75" i="83"/>
  <c r="I74" i="83"/>
  <c r="I73" i="83"/>
  <c r="I72" i="83"/>
  <c r="I71" i="83"/>
  <c r="I70" i="83"/>
  <c r="I69" i="83"/>
  <c r="I68" i="83"/>
  <c r="I67" i="83"/>
  <c r="I66" i="83"/>
  <c r="I65" i="83"/>
  <c r="I64" i="83"/>
  <c r="I63" i="83"/>
  <c r="I62" i="83"/>
  <c r="I61" i="83"/>
  <c r="I60" i="83"/>
  <c r="I59" i="83"/>
  <c r="I58" i="83"/>
  <c r="I57" i="83"/>
  <c r="I56" i="83"/>
  <c r="I55" i="83"/>
  <c r="I54" i="83"/>
  <c r="I53" i="83"/>
  <c r="I52" i="83"/>
  <c r="I51" i="83"/>
  <c r="I50" i="83"/>
  <c r="I49" i="83"/>
  <c r="I48" i="83"/>
  <c r="I47" i="83"/>
  <c r="I46" i="83"/>
  <c r="I45" i="83"/>
  <c r="I44" i="83"/>
  <c r="I43" i="83"/>
  <c r="I42" i="83"/>
  <c r="I41" i="83"/>
  <c r="I40" i="83"/>
  <c r="I39" i="83"/>
  <c r="I38" i="83"/>
  <c r="I37" i="83"/>
  <c r="I36" i="83"/>
  <c r="I35" i="83"/>
  <c r="I34" i="83"/>
  <c r="I33" i="83"/>
  <c r="I32" i="83"/>
  <c r="I31" i="83"/>
  <c r="I30" i="83"/>
  <c r="I29" i="83"/>
  <c r="I28" i="83"/>
  <c r="I27" i="83"/>
  <c r="I26" i="83"/>
  <c r="I25" i="83"/>
  <c r="I24" i="83"/>
  <c r="I23" i="83"/>
  <c r="I22" i="83"/>
  <c r="I21" i="83"/>
  <c r="I20" i="83"/>
  <c r="I19" i="83"/>
  <c r="I18" i="83"/>
  <c r="I17" i="83"/>
  <c r="I16" i="83"/>
  <c r="I15" i="83"/>
  <c r="G12" i="83" s="1"/>
  <c r="F20" i="83"/>
  <c r="F21" i="83"/>
  <c r="F22" i="83"/>
  <c r="F23" i="83"/>
  <c r="F24" i="83"/>
  <c r="F25" i="83"/>
  <c r="F26" i="83"/>
  <c r="F27" i="83"/>
  <c r="F28" i="83"/>
  <c r="F29" i="83"/>
  <c r="F30" i="83"/>
  <c r="F31" i="83"/>
  <c r="F32" i="83"/>
  <c r="F33" i="83"/>
  <c r="F34" i="83"/>
  <c r="F35" i="83"/>
  <c r="F36" i="83"/>
  <c r="F37" i="83"/>
  <c r="F38" i="83"/>
  <c r="F39" i="83"/>
  <c r="F40" i="83"/>
  <c r="F41" i="83"/>
  <c r="F42" i="83"/>
  <c r="F43" i="83"/>
  <c r="F44" i="83"/>
  <c r="F45" i="83"/>
  <c r="F46" i="83"/>
  <c r="F47" i="83"/>
  <c r="F48" i="83"/>
  <c r="F49" i="83"/>
  <c r="F50" i="83"/>
  <c r="F51" i="83"/>
  <c r="F52" i="83"/>
  <c r="F53" i="83"/>
  <c r="F54" i="83"/>
  <c r="F55" i="83"/>
  <c r="F56" i="83"/>
  <c r="F57" i="83"/>
  <c r="F58" i="83"/>
  <c r="F59" i="83"/>
  <c r="F60" i="83"/>
  <c r="F61" i="83"/>
  <c r="F62" i="83"/>
  <c r="F63" i="83"/>
  <c r="F64" i="83"/>
  <c r="F65" i="83"/>
  <c r="F66" i="83"/>
  <c r="F67" i="83"/>
  <c r="F68" i="83"/>
  <c r="F69" i="83"/>
  <c r="F70" i="83"/>
  <c r="F71" i="83"/>
  <c r="F72" i="83"/>
  <c r="F73" i="83"/>
  <c r="F74" i="83"/>
  <c r="F75" i="83"/>
  <c r="F76" i="83"/>
  <c r="F77" i="83"/>
  <c r="F78" i="83"/>
  <c r="F79" i="83"/>
  <c r="F80" i="83"/>
  <c r="F81" i="83"/>
  <c r="F82" i="83"/>
  <c r="F83" i="83"/>
  <c r="F84" i="83"/>
  <c r="F85" i="83"/>
  <c r="F86" i="83"/>
  <c r="F87" i="83"/>
  <c r="F88" i="83"/>
  <c r="F89" i="83"/>
  <c r="F90" i="83"/>
  <c r="F91" i="83"/>
  <c r="F92" i="83"/>
  <c r="F93" i="83"/>
  <c r="F94" i="83"/>
  <c r="F95" i="83"/>
  <c r="F96" i="83"/>
  <c r="F97" i="83"/>
  <c r="F98" i="83"/>
  <c r="F99" i="83"/>
  <c r="F100" i="83"/>
  <c r="F101" i="83"/>
  <c r="F102" i="83"/>
  <c r="F103" i="83"/>
  <c r="F104" i="83"/>
  <c r="F105" i="83"/>
  <c r="F106" i="83"/>
  <c r="F107" i="83"/>
  <c r="F108" i="83"/>
  <c r="F109" i="83"/>
  <c r="F110" i="83"/>
  <c r="F111" i="83"/>
  <c r="F112" i="83"/>
  <c r="F113" i="83"/>
  <c r="F114" i="83"/>
  <c r="C15" i="83"/>
  <c r="C16" i="83"/>
  <c r="C17" i="83"/>
  <c r="C18" i="83"/>
  <c r="C19" i="83"/>
  <c r="C20" i="83"/>
  <c r="C21" i="83"/>
  <c r="C22" i="83"/>
  <c r="C23" i="83"/>
  <c r="C24" i="83"/>
  <c r="C25" i="83"/>
  <c r="C26" i="83"/>
  <c r="C27" i="83"/>
  <c r="C28" i="83"/>
  <c r="C29" i="83"/>
  <c r="C30" i="83"/>
  <c r="C31" i="83"/>
  <c r="C32" i="83"/>
  <c r="C33" i="83"/>
  <c r="C34" i="83"/>
  <c r="C35" i="83"/>
  <c r="C36" i="83"/>
  <c r="C37" i="83"/>
  <c r="C38" i="83"/>
  <c r="C39" i="83"/>
  <c r="C40" i="83"/>
  <c r="C41" i="83"/>
  <c r="C42" i="83"/>
  <c r="C43" i="83"/>
  <c r="C44" i="83"/>
  <c r="C45" i="83"/>
  <c r="C46" i="83"/>
  <c r="C47" i="83"/>
  <c r="C48" i="83"/>
  <c r="C49" i="83"/>
  <c r="C50" i="83"/>
  <c r="C51" i="83"/>
  <c r="C52" i="83"/>
  <c r="C53" i="83"/>
  <c r="C54" i="83"/>
  <c r="C55" i="83"/>
  <c r="C56" i="83"/>
  <c r="C57" i="83"/>
  <c r="C58" i="83"/>
  <c r="C59" i="83"/>
  <c r="C60" i="83"/>
  <c r="C61" i="83"/>
  <c r="C62" i="83"/>
  <c r="C63" i="83"/>
  <c r="C64" i="83"/>
  <c r="C65" i="83"/>
  <c r="C66" i="83"/>
  <c r="C67" i="83"/>
  <c r="C68" i="83"/>
  <c r="C69" i="83"/>
  <c r="C70" i="83"/>
  <c r="C71" i="83"/>
  <c r="C72" i="83"/>
  <c r="C73" i="83"/>
  <c r="C74" i="83"/>
  <c r="C75" i="83"/>
  <c r="C76" i="83"/>
  <c r="C77" i="83"/>
  <c r="C78" i="83"/>
  <c r="C79" i="83"/>
  <c r="C80" i="83"/>
  <c r="C81" i="83"/>
  <c r="C82" i="83"/>
  <c r="C83" i="83"/>
  <c r="C84" i="83"/>
  <c r="C85" i="83"/>
  <c r="C86" i="83"/>
  <c r="C87" i="83"/>
  <c r="C88" i="83"/>
  <c r="C89" i="83"/>
  <c r="C90" i="83"/>
  <c r="C91" i="83"/>
  <c r="C92" i="83"/>
  <c r="C93" i="83"/>
  <c r="C94" i="83"/>
  <c r="C95" i="83"/>
  <c r="C96" i="83"/>
  <c r="C97" i="83"/>
  <c r="C98" i="83"/>
  <c r="C99" i="83"/>
  <c r="C100" i="83"/>
  <c r="C101" i="83"/>
  <c r="C102" i="83"/>
  <c r="C103" i="83"/>
  <c r="C104" i="83"/>
  <c r="C105" i="83"/>
  <c r="C106" i="83"/>
  <c r="C107" i="83"/>
  <c r="C108" i="83"/>
  <c r="C109" i="83"/>
  <c r="C110" i="83"/>
  <c r="C111" i="83"/>
  <c r="C112" i="83"/>
  <c r="C113" i="83"/>
  <c r="C114" i="83"/>
  <c r="H121" i="7"/>
  <c r="H111" i="7"/>
  <c r="H101" i="7"/>
  <c r="H91" i="7"/>
  <c r="H81" i="7"/>
  <c r="H71" i="7"/>
  <c r="H61" i="7"/>
  <c r="H51" i="7"/>
  <c r="H41" i="7"/>
  <c r="H31" i="7"/>
  <c r="H21" i="7"/>
  <c r="H17" i="7" s="1"/>
  <c r="H18" i="7" s="1"/>
  <c r="H19" i="7" s="1"/>
  <c r="H20" i="7" s="1"/>
  <c r="H131" i="7"/>
  <c r="H141" i="7"/>
  <c r="G111" i="7"/>
  <c r="G101" i="7"/>
  <c r="G91" i="7"/>
  <c r="G81" i="7"/>
  <c r="G71" i="7"/>
  <c r="A12" i="83" l="1"/>
  <c r="C36" i="80" s="1"/>
  <c r="C37" i="80" s="1"/>
  <c r="C75" i="80"/>
  <c r="C76" i="80" s="1"/>
  <c r="C114" i="80"/>
  <c r="C115" i="80" s="1"/>
  <c r="C153" i="80"/>
  <c r="C154" i="80" s="1"/>
  <c r="I21" i="66"/>
  <c r="I21" i="65"/>
  <c r="I22" i="62"/>
  <c r="K21" i="62"/>
  <c r="I21" i="61"/>
  <c r="I21" i="57"/>
  <c r="I21" i="56"/>
  <c r="I21" i="52"/>
  <c r="I21" i="51"/>
  <c r="I21" i="47"/>
  <c r="I21" i="46"/>
  <c r="I21" i="45"/>
  <c r="I21" i="44"/>
  <c r="I21" i="74"/>
  <c r="I21" i="73"/>
  <c r="I21" i="72"/>
  <c r="I21" i="71"/>
  <c r="I21" i="70"/>
  <c r="I21" i="69"/>
  <c r="I21" i="68"/>
  <c r="I21" i="67"/>
  <c r="I21" i="64"/>
  <c r="I21" i="63"/>
  <c r="I21" i="60"/>
  <c r="I21" i="59"/>
  <c r="I20" i="58"/>
  <c r="I21" i="76"/>
  <c r="I21" i="55"/>
  <c r="I21" i="54"/>
  <c r="I21" i="53"/>
  <c r="I21" i="50"/>
  <c r="I21" i="49"/>
  <c r="I21" i="48"/>
  <c r="I21" i="43"/>
  <c r="I21" i="42"/>
  <c r="I21" i="41"/>
  <c r="I21" i="40"/>
  <c r="I21" i="39"/>
  <c r="I21" i="38"/>
  <c r="I21" i="37"/>
  <c r="I21" i="36"/>
  <c r="I21" i="35"/>
  <c r="I21" i="34"/>
  <c r="I21" i="33"/>
  <c r="I21" i="32"/>
  <c r="I21" i="31"/>
  <c r="I22" i="30"/>
  <c r="K21" i="30"/>
  <c r="I21" i="29"/>
  <c r="K20" i="29"/>
  <c r="I21" i="28"/>
  <c r="K20" i="28"/>
  <c r="I20" i="27"/>
  <c r="K19" i="27"/>
  <c r="I20" i="9"/>
  <c r="K19" i="9"/>
  <c r="K51" i="7"/>
  <c r="K61" i="7"/>
  <c r="I67" i="7"/>
  <c r="I68" i="7" s="1"/>
  <c r="I69" i="7" s="1"/>
  <c r="I70" i="7" s="1"/>
  <c r="I71" i="7" s="1"/>
  <c r="I72" i="7" s="1"/>
  <c r="I73" i="7" s="1"/>
  <c r="I74" i="7" s="1"/>
  <c r="I75" i="7" s="1"/>
  <c r="I76" i="7" s="1"/>
  <c r="I77" i="7" s="1"/>
  <c r="I78" i="7" s="1"/>
  <c r="I79" i="7" s="1"/>
  <c r="I80" i="7" s="1"/>
  <c r="I81" i="7" s="1"/>
  <c r="I82" i="7" s="1"/>
  <c r="I83" i="7" s="1"/>
  <c r="I84" i="7" s="1"/>
  <c r="I85" i="7" s="1"/>
  <c r="I86" i="7" s="1"/>
  <c r="I87" i="7" s="1"/>
  <c r="I88" i="7" s="1"/>
  <c r="I89" i="7" s="1"/>
  <c r="I90" i="7" s="1"/>
  <c r="I91" i="7" s="1"/>
  <c r="I92" i="7" s="1"/>
  <c r="I93" i="7" s="1"/>
  <c r="I94" i="7" s="1"/>
  <c r="I95" i="7" s="1"/>
  <c r="I96" i="7" s="1"/>
  <c r="I97" i="7" s="1"/>
  <c r="I98" i="7" s="1"/>
  <c r="I99" i="7" s="1"/>
  <c r="I100" i="7" s="1"/>
  <c r="I101" i="7" s="1"/>
  <c r="I102" i="7" s="1"/>
  <c r="I103" i="7" s="1"/>
  <c r="I104" i="7" s="1"/>
  <c r="I105" i="7" s="1"/>
  <c r="I106" i="7" s="1"/>
  <c r="I107" i="7" s="1"/>
  <c r="I108" i="7" s="1"/>
  <c r="I109" i="7" s="1"/>
  <c r="I110" i="7" s="1"/>
  <c r="I111" i="7" s="1"/>
  <c r="I112" i="7" s="1"/>
  <c r="I113" i="7" s="1"/>
  <c r="I114" i="7" s="1"/>
  <c r="I115" i="7" s="1"/>
  <c r="I116" i="7" s="1"/>
  <c r="K21" i="7"/>
  <c r="H92" i="7"/>
  <c r="H93" i="7" s="1"/>
  <c r="H94" i="7" s="1"/>
  <c r="H95" i="7" s="1"/>
  <c r="H96" i="7" s="1"/>
  <c r="H97" i="7" s="1"/>
  <c r="H98" i="7" s="1"/>
  <c r="H99" i="7" s="1"/>
  <c r="H100" i="7" s="1"/>
  <c r="H62" i="7"/>
  <c r="H63" i="7" s="1"/>
  <c r="H64" i="7" s="1"/>
  <c r="H65" i="7" s="1"/>
  <c r="H66" i="7" s="1"/>
  <c r="H67" i="7" s="1"/>
  <c r="H68" i="7" s="1"/>
  <c r="H69" i="7" s="1"/>
  <c r="H70" i="7" s="1"/>
  <c r="H72" i="7"/>
  <c r="H132" i="7"/>
  <c r="H133" i="7" s="1"/>
  <c r="H134" i="7" s="1"/>
  <c r="H135" i="7" s="1"/>
  <c r="H136" i="7" s="1"/>
  <c r="H137" i="7" s="1"/>
  <c r="H138" i="7" s="1"/>
  <c r="H139" i="7" s="1"/>
  <c r="H140" i="7" s="1"/>
  <c r="H122" i="7"/>
  <c r="H123" i="7" s="1"/>
  <c r="H124" i="7" s="1"/>
  <c r="H125" i="7" s="1"/>
  <c r="H126" i="7" s="1"/>
  <c r="H127" i="7" s="1"/>
  <c r="H128" i="7" s="1"/>
  <c r="H129" i="7" s="1"/>
  <c r="H130" i="7" s="1"/>
  <c r="H112" i="7"/>
  <c r="H102" i="7"/>
  <c r="H82" i="7"/>
  <c r="H52" i="7"/>
  <c r="H42" i="7"/>
  <c r="H32" i="7"/>
  <c r="H22" i="7"/>
  <c r="I22" i="66" l="1"/>
  <c r="K21" i="66"/>
  <c r="I22" i="65"/>
  <c r="K21" i="65"/>
  <c r="I23" i="62"/>
  <c r="I22" i="61"/>
  <c r="K21" i="61"/>
  <c r="I22" i="57"/>
  <c r="K21" i="57"/>
  <c r="I22" i="56"/>
  <c r="K21" i="56"/>
  <c r="I22" i="52"/>
  <c r="K21" i="52"/>
  <c r="I22" i="51"/>
  <c r="K21" i="51"/>
  <c r="I22" i="47"/>
  <c r="K21" i="47"/>
  <c r="I22" i="46"/>
  <c r="K21" i="46"/>
  <c r="I22" i="45"/>
  <c r="K21" i="45"/>
  <c r="I22" i="44"/>
  <c r="K21" i="44"/>
  <c r="I22" i="74"/>
  <c r="K21" i="74"/>
  <c r="I22" i="73"/>
  <c r="K21" i="73"/>
  <c r="K21" i="72"/>
  <c r="I22" i="72"/>
  <c r="I22" i="71"/>
  <c r="K21" i="71"/>
  <c r="K21" i="70"/>
  <c r="I22" i="70"/>
  <c r="K21" i="69"/>
  <c r="I22" i="69"/>
  <c r="K21" i="68"/>
  <c r="I22" i="68"/>
  <c r="I22" i="67"/>
  <c r="K21" i="67"/>
  <c r="I22" i="64"/>
  <c r="K21" i="64"/>
  <c r="I22" i="63"/>
  <c r="K21" i="63"/>
  <c r="K21" i="60"/>
  <c r="I22" i="60"/>
  <c r="I22" i="59"/>
  <c r="K21" i="59"/>
  <c r="I21" i="58"/>
  <c r="K21" i="76"/>
  <c r="I22" i="76"/>
  <c r="K21" i="55"/>
  <c r="I22" i="55"/>
  <c r="K21" i="54"/>
  <c r="I22" i="54"/>
  <c r="K21" i="53"/>
  <c r="I22" i="53"/>
  <c r="K21" i="50"/>
  <c r="I22" i="50"/>
  <c r="K21" i="49"/>
  <c r="I22" i="49"/>
  <c r="K21" i="48"/>
  <c r="I22" i="48"/>
  <c r="K21" i="43"/>
  <c r="I22" i="43"/>
  <c r="K21" i="42"/>
  <c r="I22" i="42"/>
  <c r="I22" i="41"/>
  <c r="K21" i="41"/>
  <c r="K21" i="40"/>
  <c r="I22" i="40"/>
  <c r="I22" i="39"/>
  <c r="K21" i="39"/>
  <c r="I22" i="38"/>
  <c r="K21" i="38"/>
  <c r="I22" i="37"/>
  <c r="K21" i="37"/>
  <c r="I22" i="36"/>
  <c r="K21" i="36"/>
  <c r="I22" i="35"/>
  <c r="K21" i="35"/>
  <c r="I22" i="34"/>
  <c r="K21" i="34"/>
  <c r="I22" i="33"/>
  <c r="K21" i="33"/>
  <c r="I22" i="32"/>
  <c r="K21" i="32"/>
  <c r="I22" i="31"/>
  <c r="K21" i="31"/>
  <c r="I23" i="30"/>
  <c r="I22" i="29"/>
  <c r="K21" i="29"/>
  <c r="I22" i="28"/>
  <c r="K21" i="28"/>
  <c r="I21" i="27"/>
  <c r="K20" i="27"/>
  <c r="I21" i="9"/>
  <c r="K20" i="9"/>
  <c r="K31" i="7"/>
  <c r="H23" i="7"/>
  <c r="H83" i="7"/>
  <c r="H103" i="7"/>
  <c r="H43" i="7"/>
  <c r="H113" i="7"/>
  <c r="H33" i="7"/>
  <c r="H73" i="7"/>
  <c r="H53" i="7"/>
  <c r="I23" i="66" l="1"/>
  <c r="I23" i="65"/>
  <c r="I24" i="62"/>
  <c r="I23" i="61"/>
  <c r="I23" i="57"/>
  <c r="I23" i="56"/>
  <c r="I23" i="52"/>
  <c r="I23" i="51"/>
  <c r="I23" i="47"/>
  <c r="I23" i="46"/>
  <c r="I23" i="45"/>
  <c r="I23" i="44"/>
  <c r="I23" i="74"/>
  <c r="I23" i="73"/>
  <c r="I23" i="72"/>
  <c r="I23" i="71"/>
  <c r="I23" i="70"/>
  <c r="I23" i="69"/>
  <c r="I23" i="68"/>
  <c r="I23" i="67"/>
  <c r="I23" i="64"/>
  <c r="I23" i="63"/>
  <c r="I23" i="60"/>
  <c r="I23" i="59"/>
  <c r="I22" i="58"/>
  <c r="K21" i="58"/>
  <c r="I23" i="76"/>
  <c r="I23" i="55"/>
  <c r="I23" i="54"/>
  <c r="I23" i="53"/>
  <c r="I23" i="50"/>
  <c r="I23" i="49"/>
  <c r="I23" i="48"/>
  <c r="I23" i="43"/>
  <c r="I23" i="42"/>
  <c r="I23" i="41"/>
  <c r="I23" i="40"/>
  <c r="I23" i="39"/>
  <c r="I23" i="38"/>
  <c r="I23" i="37"/>
  <c r="I23" i="36"/>
  <c r="I23" i="35"/>
  <c r="I23" i="34"/>
  <c r="I23" i="33"/>
  <c r="I23" i="32"/>
  <c r="I23" i="31"/>
  <c r="I24" i="30"/>
  <c r="I23" i="29"/>
  <c r="K22" i="29"/>
  <c r="I23" i="28"/>
  <c r="K22" i="28"/>
  <c r="I22" i="27"/>
  <c r="K21" i="27"/>
  <c r="I22" i="9"/>
  <c r="K21" i="9"/>
  <c r="H54" i="7"/>
  <c r="H34" i="7"/>
  <c r="H44" i="7"/>
  <c r="H84" i="7"/>
  <c r="H74" i="7"/>
  <c r="H114" i="7"/>
  <c r="H104" i="7"/>
  <c r="H24" i="7"/>
  <c r="C23" i="80"/>
  <c r="C22" i="80"/>
  <c r="I24" i="66" l="1"/>
  <c r="I24" i="65"/>
  <c r="I25" i="62"/>
  <c r="I24" i="61"/>
  <c r="I24" i="57"/>
  <c r="I24" i="56"/>
  <c r="I24" i="52"/>
  <c r="I24" i="51"/>
  <c r="I24" i="47"/>
  <c r="I24" i="46"/>
  <c r="I24" i="45"/>
  <c r="I24" i="44"/>
  <c r="I24" i="74"/>
  <c r="I24" i="73"/>
  <c r="I24" i="72"/>
  <c r="I24" i="71"/>
  <c r="I24" i="70"/>
  <c r="I24" i="69"/>
  <c r="I24" i="68"/>
  <c r="I24" i="67"/>
  <c r="I24" i="64"/>
  <c r="I24" i="63"/>
  <c r="I24" i="60"/>
  <c r="I24" i="59"/>
  <c r="I23" i="58"/>
  <c r="I24" i="76"/>
  <c r="I24" i="55"/>
  <c r="I24" i="54"/>
  <c r="I24" i="53"/>
  <c r="I24" i="50"/>
  <c r="I24" i="49"/>
  <c r="I24" i="48"/>
  <c r="I24" i="43"/>
  <c r="I24" i="42"/>
  <c r="I24" i="41"/>
  <c r="I24" i="40"/>
  <c r="I24" i="39"/>
  <c r="I24" i="38"/>
  <c r="I24" i="37"/>
  <c r="I24" i="36"/>
  <c r="I24" i="35"/>
  <c r="I24" i="34"/>
  <c r="I24" i="33"/>
  <c r="I24" i="32"/>
  <c r="I24" i="31"/>
  <c r="I25" i="30"/>
  <c r="I24" i="29"/>
  <c r="K23" i="29"/>
  <c r="I24" i="28"/>
  <c r="K23" i="28"/>
  <c r="I23" i="27"/>
  <c r="K22" i="27"/>
  <c r="I23" i="9"/>
  <c r="K22" i="9"/>
  <c r="H25" i="7"/>
  <c r="H115" i="7"/>
  <c r="H85" i="7"/>
  <c r="H35" i="7"/>
  <c r="H105" i="7"/>
  <c r="H75" i="7"/>
  <c r="H45" i="7"/>
  <c r="H55" i="7"/>
  <c r="I25" i="66" l="1"/>
  <c r="I25" i="65"/>
  <c r="I26" i="62"/>
  <c r="I25" i="61"/>
  <c r="I25" i="57"/>
  <c r="I25" i="56"/>
  <c r="I25" i="52"/>
  <c r="I25" i="51"/>
  <c r="I25" i="47"/>
  <c r="I25" i="46"/>
  <c r="I25" i="45"/>
  <c r="I25" i="44"/>
  <c r="I25" i="74"/>
  <c r="I25" i="73"/>
  <c r="I25" i="72"/>
  <c r="I25" i="71"/>
  <c r="I25" i="70"/>
  <c r="I25" i="69"/>
  <c r="I25" i="68"/>
  <c r="I25" i="67"/>
  <c r="I25" i="64"/>
  <c r="I25" i="63"/>
  <c r="I25" i="60"/>
  <c r="I25" i="59"/>
  <c r="I24" i="58"/>
  <c r="I25" i="76"/>
  <c r="I25" i="55"/>
  <c r="I25" i="54"/>
  <c r="I25" i="53"/>
  <c r="I25" i="50"/>
  <c r="I25" i="49"/>
  <c r="I25" i="48"/>
  <c r="I25" i="43"/>
  <c r="I25" i="42"/>
  <c r="I25" i="41"/>
  <c r="I25" i="40"/>
  <c r="I25" i="39"/>
  <c r="I25" i="38"/>
  <c r="I25" i="37"/>
  <c r="I25" i="36"/>
  <c r="I25" i="35"/>
  <c r="I25" i="34"/>
  <c r="I25" i="33"/>
  <c r="I25" i="32"/>
  <c r="I25" i="31"/>
  <c r="I26" i="30"/>
  <c r="I25" i="29"/>
  <c r="K24" i="29"/>
  <c r="I25" i="28"/>
  <c r="K24" i="28"/>
  <c r="I24" i="27"/>
  <c r="K23" i="27"/>
  <c r="I24" i="9"/>
  <c r="K23" i="9"/>
  <c r="H56" i="7"/>
  <c r="H76" i="7"/>
  <c r="H36" i="7"/>
  <c r="H116" i="7"/>
  <c r="H46" i="7"/>
  <c r="H106" i="7"/>
  <c r="H86" i="7"/>
  <c r="H26" i="7"/>
  <c r="I26" i="66" l="1"/>
  <c r="I26" i="65"/>
  <c r="I27" i="62"/>
  <c r="I26" i="61"/>
  <c r="I26" i="57"/>
  <c r="I26" i="56"/>
  <c r="I26" i="52"/>
  <c r="I26" i="51"/>
  <c r="I26" i="47"/>
  <c r="I26" i="46"/>
  <c r="I26" i="45"/>
  <c r="I26" i="44"/>
  <c r="I26" i="74"/>
  <c r="I26" i="73"/>
  <c r="I26" i="72"/>
  <c r="I26" i="71"/>
  <c r="I26" i="70"/>
  <c r="I26" i="69"/>
  <c r="I26" i="68"/>
  <c r="I26" i="67"/>
  <c r="I26" i="64"/>
  <c r="I26" i="63"/>
  <c r="I26" i="60"/>
  <c r="I26" i="59"/>
  <c r="I25" i="58"/>
  <c r="I26" i="76"/>
  <c r="I26" i="55"/>
  <c r="I26" i="54"/>
  <c r="I26" i="53"/>
  <c r="I26" i="50"/>
  <c r="I26" i="49"/>
  <c r="I26" i="48"/>
  <c r="I26" i="43"/>
  <c r="I26" i="42"/>
  <c r="I26" i="41"/>
  <c r="I26" i="40"/>
  <c r="I26" i="39"/>
  <c r="I26" i="38"/>
  <c r="I26" i="37"/>
  <c r="I26" i="36"/>
  <c r="I26" i="35"/>
  <c r="I26" i="34"/>
  <c r="I26" i="33"/>
  <c r="I26" i="32"/>
  <c r="I26" i="31"/>
  <c r="I27" i="30"/>
  <c r="I26" i="29"/>
  <c r="K25" i="29"/>
  <c r="I26" i="28"/>
  <c r="K25" i="28"/>
  <c r="I25" i="27"/>
  <c r="K24" i="27"/>
  <c r="I25" i="9"/>
  <c r="K24" i="9"/>
  <c r="H27" i="7"/>
  <c r="H107" i="7"/>
  <c r="H117" i="7"/>
  <c r="H118" i="7" s="1"/>
  <c r="H119" i="7" s="1"/>
  <c r="H120" i="7" s="1"/>
  <c r="H77" i="7"/>
  <c r="H87" i="7"/>
  <c r="H47" i="7"/>
  <c r="H37" i="7"/>
  <c r="H57" i="7"/>
  <c r="A17" i="74"/>
  <c r="A22" i="74"/>
  <c r="A32" i="74"/>
  <c r="A42" i="74"/>
  <c r="A52" i="74"/>
  <c r="A62" i="74"/>
  <c r="A72" i="74"/>
  <c r="A82" i="74"/>
  <c r="A92" i="74"/>
  <c r="A102" i="74"/>
  <c r="A112" i="74"/>
  <c r="A122" i="74"/>
  <c r="A123" i="74" s="1"/>
  <c r="A124" i="74" s="1"/>
  <c r="A125" i="74" s="1"/>
  <c r="A126" i="74" s="1"/>
  <c r="A127" i="74" s="1"/>
  <c r="A128" i="74" s="1"/>
  <c r="A129" i="74" s="1"/>
  <c r="A130" i="74" s="1"/>
  <c r="A132" i="74"/>
  <c r="A133" i="74" s="1"/>
  <c r="A134" i="74" s="1"/>
  <c r="A135" i="74" s="1"/>
  <c r="A136" i="74" s="1"/>
  <c r="A137" i="74" s="1"/>
  <c r="A138" i="74" s="1"/>
  <c r="A139" i="74" s="1"/>
  <c r="A140" i="74" s="1"/>
  <c r="A17" i="73"/>
  <c r="A22" i="73"/>
  <c r="A23" i="73" s="1"/>
  <c r="A32" i="73"/>
  <c r="A42" i="73"/>
  <c r="A52" i="73"/>
  <c r="A62" i="73"/>
  <c r="A72" i="73"/>
  <c r="A82" i="73"/>
  <c r="A92" i="73"/>
  <c r="A102" i="73"/>
  <c r="A112" i="73"/>
  <c r="A122" i="73"/>
  <c r="A123" i="73" s="1"/>
  <c r="A124" i="73" s="1"/>
  <c r="A125" i="73" s="1"/>
  <c r="A126" i="73" s="1"/>
  <c r="A127" i="73" s="1"/>
  <c r="A128" i="73" s="1"/>
  <c r="A129" i="73" s="1"/>
  <c r="A130" i="73" s="1"/>
  <c r="A132" i="73"/>
  <c r="A133" i="73" s="1"/>
  <c r="A134" i="73" s="1"/>
  <c r="A135" i="73" s="1"/>
  <c r="A136" i="73" s="1"/>
  <c r="A137" i="73" s="1"/>
  <c r="A138" i="73" s="1"/>
  <c r="A139" i="73" s="1"/>
  <c r="A140" i="73" s="1"/>
  <c r="A17" i="72"/>
  <c r="A22" i="72"/>
  <c r="A23" i="72" s="1"/>
  <c r="A32" i="72"/>
  <c r="A42" i="72"/>
  <c r="A52" i="72"/>
  <c r="A62" i="72"/>
  <c r="A72" i="72"/>
  <c r="A82" i="72"/>
  <c r="A92" i="72"/>
  <c r="A102" i="72"/>
  <c r="A112" i="72"/>
  <c r="A122" i="72"/>
  <c r="A123" i="72" s="1"/>
  <c r="A124" i="72" s="1"/>
  <c r="A125" i="72" s="1"/>
  <c r="A126" i="72" s="1"/>
  <c r="A127" i="72" s="1"/>
  <c r="A128" i="72" s="1"/>
  <c r="A129" i="72" s="1"/>
  <c r="A130" i="72" s="1"/>
  <c r="A132" i="72"/>
  <c r="A133" i="72" s="1"/>
  <c r="A134" i="72" s="1"/>
  <c r="A135" i="72" s="1"/>
  <c r="A136" i="72" s="1"/>
  <c r="A137" i="72" s="1"/>
  <c r="A138" i="72" s="1"/>
  <c r="A139" i="72" s="1"/>
  <c r="A140" i="72" s="1"/>
  <c r="A17" i="71"/>
  <c r="A22" i="71"/>
  <c r="A32" i="71"/>
  <c r="A42" i="71"/>
  <c r="A52" i="71"/>
  <c r="A62" i="71"/>
  <c r="A72" i="71"/>
  <c r="A82" i="71"/>
  <c r="A83" i="71" s="1"/>
  <c r="A92" i="71"/>
  <c r="A102" i="71"/>
  <c r="A112" i="71"/>
  <c r="A113" i="71" s="1"/>
  <c r="A122" i="71"/>
  <c r="A123" i="71" s="1"/>
  <c r="A124" i="71" s="1"/>
  <c r="A125" i="71" s="1"/>
  <c r="A126" i="71" s="1"/>
  <c r="A127" i="71" s="1"/>
  <c r="A128" i="71" s="1"/>
  <c r="A129" i="71" s="1"/>
  <c r="A130" i="71" s="1"/>
  <c r="A132" i="71"/>
  <c r="A133" i="71" s="1"/>
  <c r="A134" i="71" s="1"/>
  <c r="A135" i="71" s="1"/>
  <c r="A136" i="71" s="1"/>
  <c r="A137" i="71" s="1"/>
  <c r="A138" i="71" s="1"/>
  <c r="A139" i="71" s="1"/>
  <c r="A140" i="71" s="1"/>
  <c r="A17" i="70"/>
  <c r="A22" i="70"/>
  <c r="A32" i="70"/>
  <c r="A42" i="70"/>
  <c r="A52" i="70"/>
  <c r="A53" i="70"/>
  <c r="A62" i="70"/>
  <c r="A72" i="70"/>
  <c r="A82" i="70"/>
  <c r="A92" i="70"/>
  <c r="A102" i="70"/>
  <c r="A112" i="70"/>
  <c r="A122" i="70"/>
  <c r="A123" i="70" s="1"/>
  <c r="A124" i="70" s="1"/>
  <c r="A125" i="70" s="1"/>
  <c r="A126" i="70" s="1"/>
  <c r="A127" i="70" s="1"/>
  <c r="A128" i="70" s="1"/>
  <c r="A129" i="70" s="1"/>
  <c r="A130" i="70" s="1"/>
  <c r="A132" i="70"/>
  <c r="A133" i="70" s="1"/>
  <c r="A134" i="70" s="1"/>
  <c r="A135" i="70" s="1"/>
  <c r="A136" i="70" s="1"/>
  <c r="A137" i="70" s="1"/>
  <c r="A138" i="70" s="1"/>
  <c r="A139" i="70" s="1"/>
  <c r="A140" i="70" s="1"/>
  <c r="A17" i="69"/>
  <c r="A22" i="69"/>
  <c r="A32" i="69"/>
  <c r="A42" i="69"/>
  <c r="A52" i="69"/>
  <c r="A62" i="69"/>
  <c r="A72" i="69"/>
  <c r="A82" i="69"/>
  <c r="A92" i="69"/>
  <c r="A102" i="69"/>
  <c r="A112" i="69"/>
  <c r="A122" i="69"/>
  <c r="A123" i="69" s="1"/>
  <c r="A124" i="69" s="1"/>
  <c r="A125" i="69" s="1"/>
  <c r="A126" i="69" s="1"/>
  <c r="A127" i="69" s="1"/>
  <c r="A128" i="69" s="1"/>
  <c r="A129" i="69" s="1"/>
  <c r="A130" i="69" s="1"/>
  <c r="A132" i="69"/>
  <c r="A133" i="69" s="1"/>
  <c r="A134" i="69" s="1"/>
  <c r="A135" i="69" s="1"/>
  <c r="A136" i="69" s="1"/>
  <c r="A137" i="69" s="1"/>
  <c r="A138" i="69" s="1"/>
  <c r="A139" i="69" s="1"/>
  <c r="A140" i="69" s="1"/>
  <c r="A17" i="68"/>
  <c r="A22" i="68"/>
  <c r="A32" i="68"/>
  <c r="A42" i="68"/>
  <c r="A52" i="68"/>
  <c r="A62" i="68"/>
  <c r="A72" i="68"/>
  <c r="A82" i="68"/>
  <c r="A92" i="68"/>
  <c r="A102" i="68"/>
  <c r="A112" i="68"/>
  <c r="A122" i="68"/>
  <c r="A123" i="68" s="1"/>
  <c r="A124" i="68" s="1"/>
  <c r="A125" i="68" s="1"/>
  <c r="A126" i="68" s="1"/>
  <c r="A127" i="68" s="1"/>
  <c r="A128" i="68" s="1"/>
  <c r="A129" i="68" s="1"/>
  <c r="A130" i="68" s="1"/>
  <c r="A132" i="68"/>
  <c r="A133" i="68" s="1"/>
  <c r="A134" i="68" s="1"/>
  <c r="A135" i="68" s="1"/>
  <c r="A136" i="68" s="1"/>
  <c r="A137" i="68" s="1"/>
  <c r="A138" i="68" s="1"/>
  <c r="A139" i="68" s="1"/>
  <c r="A140" i="68" s="1"/>
  <c r="A17" i="67"/>
  <c r="A22" i="67"/>
  <c r="A32" i="67"/>
  <c r="A42" i="67"/>
  <c r="A52" i="67"/>
  <c r="A62" i="67"/>
  <c r="A72" i="67"/>
  <c r="A82" i="67"/>
  <c r="A92" i="67"/>
  <c r="A102" i="67"/>
  <c r="A112" i="67"/>
  <c r="A122" i="67"/>
  <c r="A123" i="67" s="1"/>
  <c r="A124" i="67" s="1"/>
  <c r="A125" i="67" s="1"/>
  <c r="A126" i="67" s="1"/>
  <c r="A127" i="67" s="1"/>
  <c r="A128" i="67" s="1"/>
  <c r="A129" i="67" s="1"/>
  <c r="A130" i="67" s="1"/>
  <c r="A132" i="67"/>
  <c r="A133" i="67" s="1"/>
  <c r="A134" i="67" s="1"/>
  <c r="A135" i="67" s="1"/>
  <c r="A136" i="67" s="1"/>
  <c r="A137" i="67" s="1"/>
  <c r="A138" i="67" s="1"/>
  <c r="A139" i="67" s="1"/>
  <c r="A140" i="67" s="1"/>
  <c r="A17" i="66"/>
  <c r="A22" i="66"/>
  <c r="A32" i="66"/>
  <c r="A42" i="66"/>
  <c r="A52" i="66"/>
  <c r="A62" i="66"/>
  <c r="A72" i="66"/>
  <c r="A82" i="66"/>
  <c r="A92" i="66"/>
  <c r="A102" i="66"/>
  <c r="A17" i="65"/>
  <c r="A22" i="65"/>
  <c r="A32" i="65"/>
  <c r="A42" i="65"/>
  <c r="A52" i="65"/>
  <c r="A53" i="65" s="1"/>
  <c r="A62" i="65"/>
  <c r="A72" i="65"/>
  <c r="A82" i="65"/>
  <c r="A92" i="65"/>
  <c r="A102" i="65"/>
  <c r="A17" i="64"/>
  <c r="A22" i="64"/>
  <c r="A32" i="64"/>
  <c r="A42" i="64"/>
  <c r="A52" i="64"/>
  <c r="A62" i="64"/>
  <c r="A72" i="64"/>
  <c r="A82" i="64"/>
  <c r="A92" i="64"/>
  <c r="A102" i="64"/>
  <c r="A112" i="64"/>
  <c r="A122" i="64"/>
  <c r="A123" i="64" s="1"/>
  <c r="A124" i="64" s="1"/>
  <c r="A125" i="64" s="1"/>
  <c r="A126" i="64" s="1"/>
  <c r="A127" i="64" s="1"/>
  <c r="A128" i="64" s="1"/>
  <c r="A129" i="64" s="1"/>
  <c r="A130" i="64" s="1"/>
  <c r="A132" i="64"/>
  <c r="A133" i="64" s="1"/>
  <c r="A134" i="64" s="1"/>
  <c r="A135" i="64" s="1"/>
  <c r="A136" i="64" s="1"/>
  <c r="A137" i="64" s="1"/>
  <c r="A138" i="64" s="1"/>
  <c r="A139" i="64" s="1"/>
  <c r="A140" i="64" s="1"/>
  <c r="A17" i="63"/>
  <c r="A22" i="63"/>
  <c r="A32" i="63"/>
  <c r="A42" i="63"/>
  <c r="A52" i="63"/>
  <c r="A62" i="63"/>
  <c r="A72" i="63"/>
  <c r="A82" i="63"/>
  <c r="A92" i="63"/>
  <c r="A102" i="63"/>
  <c r="A112" i="63"/>
  <c r="A122" i="63"/>
  <c r="A123" i="63"/>
  <c r="A124" i="63" s="1"/>
  <c r="A125" i="63" s="1"/>
  <c r="A126" i="63" s="1"/>
  <c r="A127" i="63" s="1"/>
  <c r="A128" i="63" s="1"/>
  <c r="A129" i="63" s="1"/>
  <c r="A130" i="63" s="1"/>
  <c r="A132" i="63"/>
  <c r="A133" i="63" s="1"/>
  <c r="A134" i="63" s="1"/>
  <c r="A135" i="63" s="1"/>
  <c r="A136" i="63" s="1"/>
  <c r="A137" i="63" s="1"/>
  <c r="A138" i="63" s="1"/>
  <c r="A139" i="63" s="1"/>
  <c r="A140" i="63" s="1"/>
  <c r="A17" i="62"/>
  <c r="A22" i="62"/>
  <c r="A32" i="62"/>
  <c r="A42" i="62"/>
  <c r="A43" i="62"/>
  <c r="A52" i="62"/>
  <c r="A62" i="62"/>
  <c r="A72" i="62"/>
  <c r="A82" i="62"/>
  <c r="A92" i="62"/>
  <c r="A102" i="62"/>
  <c r="A17" i="61"/>
  <c r="A22" i="61"/>
  <c r="A32" i="61"/>
  <c r="A42" i="61"/>
  <c r="A52" i="61"/>
  <c r="A62" i="61"/>
  <c r="A72" i="61"/>
  <c r="A82" i="61"/>
  <c r="A92" i="61"/>
  <c r="A102" i="61"/>
  <c r="A17" i="60"/>
  <c r="A22" i="60"/>
  <c r="A32" i="60"/>
  <c r="A42" i="60"/>
  <c r="A52" i="60"/>
  <c r="A62" i="60"/>
  <c r="A72" i="60"/>
  <c r="A82" i="60"/>
  <c r="A92" i="60"/>
  <c r="A102" i="60"/>
  <c r="A112" i="60"/>
  <c r="A113" i="60"/>
  <c r="A122" i="60"/>
  <c r="A123" i="60" s="1"/>
  <c r="A124" i="60" s="1"/>
  <c r="A125" i="60" s="1"/>
  <c r="A126" i="60" s="1"/>
  <c r="A127" i="60" s="1"/>
  <c r="A128" i="60" s="1"/>
  <c r="A129" i="60" s="1"/>
  <c r="A130" i="60" s="1"/>
  <c r="A132" i="60"/>
  <c r="A133" i="60" s="1"/>
  <c r="A134" i="60" s="1"/>
  <c r="A135" i="60" s="1"/>
  <c r="A136" i="60" s="1"/>
  <c r="A137" i="60" s="1"/>
  <c r="A138" i="60" s="1"/>
  <c r="A139" i="60" s="1"/>
  <c r="A140" i="60" s="1"/>
  <c r="A17" i="59"/>
  <c r="A22" i="59"/>
  <c r="A32" i="59"/>
  <c r="A42" i="59"/>
  <c r="A52" i="59"/>
  <c r="A62" i="59"/>
  <c r="A72" i="59"/>
  <c r="A82" i="59"/>
  <c r="A92" i="59"/>
  <c r="A102" i="59"/>
  <c r="A112" i="59"/>
  <c r="A122" i="59"/>
  <c r="A123" i="59" s="1"/>
  <c r="A124" i="59" s="1"/>
  <c r="A125" i="59" s="1"/>
  <c r="A126" i="59" s="1"/>
  <c r="A127" i="59" s="1"/>
  <c r="A128" i="59" s="1"/>
  <c r="A129" i="59" s="1"/>
  <c r="A130" i="59" s="1"/>
  <c r="A132" i="59"/>
  <c r="A133" i="59" s="1"/>
  <c r="A134" i="59" s="1"/>
  <c r="A135" i="59" s="1"/>
  <c r="A136" i="59" s="1"/>
  <c r="A137" i="59" s="1"/>
  <c r="A138" i="59" s="1"/>
  <c r="A139" i="59" s="1"/>
  <c r="A140" i="59" s="1"/>
  <c r="A17" i="58"/>
  <c r="A22" i="58"/>
  <c r="A32" i="58"/>
  <c r="A42" i="58"/>
  <c r="A52" i="58"/>
  <c r="A62" i="58"/>
  <c r="A72" i="58"/>
  <c r="A82" i="58"/>
  <c r="A92" i="58"/>
  <c r="A102" i="58"/>
  <c r="A112" i="58"/>
  <c r="A122" i="58"/>
  <c r="A123" i="58" s="1"/>
  <c r="A124" i="58" s="1"/>
  <c r="A125" i="58" s="1"/>
  <c r="A126" i="58" s="1"/>
  <c r="A127" i="58" s="1"/>
  <c r="A128" i="58" s="1"/>
  <c r="A129" i="58" s="1"/>
  <c r="A130" i="58" s="1"/>
  <c r="A132" i="58"/>
  <c r="A133" i="58" s="1"/>
  <c r="A134" i="58" s="1"/>
  <c r="A135" i="58" s="1"/>
  <c r="A136" i="58" s="1"/>
  <c r="A137" i="58" s="1"/>
  <c r="A138" i="58" s="1"/>
  <c r="A139" i="58" s="1"/>
  <c r="A140" i="58" s="1"/>
  <c r="A17" i="57"/>
  <c r="A22" i="57"/>
  <c r="A32" i="57"/>
  <c r="A42" i="57"/>
  <c r="A52" i="57"/>
  <c r="A62" i="57"/>
  <c r="A72" i="57"/>
  <c r="A82" i="57"/>
  <c r="A92" i="57"/>
  <c r="A102" i="57"/>
  <c r="A17" i="56"/>
  <c r="A22" i="56"/>
  <c r="A23" i="56" s="1"/>
  <c r="A32" i="56"/>
  <c r="A42" i="56"/>
  <c r="A52" i="56"/>
  <c r="A62" i="56"/>
  <c r="A72" i="56"/>
  <c r="A82" i="56"/>
  <c r="A92" i="56"/>
  <c r="A102" i="56"/>
  <c r="A103" i="56"/>
  <c r="A17" i="76"/>
  <c r="A22" i="76"/>
  <c r="A32" i="76"/>
  <c r="A42" i="76"/>
  <c r="A52" i="76"/>
  <c r="A62" i="76"/>
  <c r="A63" i="76" s="1"/>
  <c r="A72" i="76"/>
  <c r="A82" i="76"/>
  <c r="A92" i="76"/>
  <c r="A102" i="76"/>
  <c r="A112" i="76"/>
  <c r="A122" i="76"/>
  <c r="A123" i="76" s="1"/>
  <c r="A124" i="76" s="1"/>
  <c r="A125" i="76" s="1"/>
  <c r="A126" i="76" s="1"/>
  <c r="A127" i="76" s="1"/>
  <c r="A128" i="76" s="1"/>
  <c r="A129" i="76" s="1"/>
  <c r="A130" i="76" s="1"/>
  <c r="A132" i="76"/>
  <c r="A133" i="76" s="1"/>
  <c r="A134" i="76" s="1"/>
  <c r="A135" i="76" s="1"/>
  <c r="A136" i="76" s="1"/>
  <c r="A137" i="76" s="1"/>
  <c r="A138" i="76" s="1"/>
  <c r="A139" i="76" s="1"/>
  <c r="A140" i="76" s="1"/>
  <c r="A17" i="55"/>
  <c r="A22" i="55"/>
  <c r="A32" i="55"/>
  <c r="A42" i="55"/>
  <c r="A52" i="55"/>
  <c r="A62" i="55"/>
  <c r="A72" i="55"/>
  <c r="A82" i="55"/>
  <c r="A92" i="55"/>
  <c r="A102" i="55"/>
  <c r="A112" i="55"/>
  <c r="A122" i="55"/>
  <c r="A123" i="55" s="1"/>
  <c r="A124" i="55" s="1"/>
  <c r="A125" i="55" s="1"/>
  <c r="A126" i="55" s="1"/>
  <c r="A127" i="55" s="1"/>
  <c r="A128" i="55" s="1"/>
  <c r="A129" i="55" s="1"/>
  <c r="A130" i="55" s="1"/>
  <c r="A132" i="55"/>
  <c r="A133" i="55" s="1"/>
  <c r="A134" i="55" s="1"/>
  <c r="A135" i="55" s="1"/>
  <c r="A136" i="55" s="1"/>
  <c r="A137" i="55" s="1"/>
  <c r="A138" i="55" s="1"/>
  <c r="A139" i="55" s="1"/>
  <c r="A140" i="55" s="1"/>
  <c r="A17" i="54"/>
  <c r="A22" i="54"/>
  <c r="A32" i="54"/>
  <c r="A42" i="54"/>
  <c r="A52" i="54"/>
  <c r="A62" i="54"/>
  <c r="A72" i="54"/>
  <c r="A82" i="54"/>
  <c r="A92" i="54"/>
  <c r="A102" i="54"/>
  <c r="A112" i="54"/>
  <c r="A122" i="54"/>
  <c r="A123" i="54" s="1"/>
  <c r="A124" i="54" s="1"/>
  <c r="A125" i="54" s="1"/>
  <c r="A126" i="54" s="1"/>
  <c r="A127" i="54" s="1"/>
  <c r="A128" i="54" s="1"/>
  <c r="A129" i="54" s="1"/>
  <c r="A130" i="54" s="1"/>
  <c r="A132" i="54"/>
  <c r="A133" i="54" s="1"/>
  <c r="A134" i="54" s="1"/>
  <c r="A135" i="54" s="1"/>
  <c r="A136" i="54" s="1"/>
  <c r="A137" i="54" s="1"/>
  <c r="A138" i="54" s="1"/>
  <c r="A139" i="54" s="1"/>
  <c r="A140" i="54" s="1"/>
  <c r="A17" i="53"/>
  <c r="A22" i="53"/>
  <c r="A32" i="53"/>
  <c r="A42" i="53"/>
  <c r="A52" i="53"/>
  <c r="A62" i="53"/>
  <c r="A72" i="53"/>
  <c r="A82" i="53"/>
  <c r="A83" i="53"/>
  <c r="A92" i="53"/>
  <c r="A102" i="53"/>
  <c r="A112" i="53"/>
  <c r="A122" i="53"/>
  <c r="A123" i="53" s="1"/>
  <c r="A124" i="53" s="1"/>
  <c r="A125" i="53" s="1"/>
  <c r="A126" i="53" s="1"/>
  <c r="A127" i="53" s="1"/>
  <c r="A128" i="53" s="1"/>
  <c r="A129" i="53" s="1"/>
  <c r="A130" i="53" s="1"/>
  <c r="A132" i="53"/>
  <c r="A133" i="53" s="1"/>
  <c r="A134" i="53" s="1"/>
  <c r="A135" i="53" s="1"/>
  <c r="A136" i="53" s="1"/>
  <c r="A137" i="53" s="1"/>
  <c r="A138" i="53" s="1"/>
  <c r="A139" i="53" s="1"/>
  <c r="A140" i="53" s="1"/>
  <c r="A17" i="52"/>
  <c r="A22" i="52"/>
  <c r="A32" i="52"/>
  <c r="A42" i="52"/>
  <c r="A52" i="52"/>
  <c r="A62" i="52"/>
  <c r="A72" i="52"/>
  <c r="A82" i="52"/>
  <c r="A92" i="52"/>
  <c r="A102" i="52"/>
  <c r="A17" i="51"/>
  <c r="A22" i="51"/>
  <c r="A32" i="51"/>
  <c r="A42" i="51"/>
  <c r="A52" i="51"/>
  <c r="A62" i="51"/>
  <c r="A72" i="51"/>
  <c r="A82" i="51"/>
  <c r="A92" i="51"/>
  <c r="A102" i="51"/>
  <c r="A17" i="50"/>
  <c r="A22" i="50"/>
  <c r="A32" i="50"/>
  <c r="A42" i="50"/>
  <c r="A52" i="50"/>
  <c r="A62" i="50"/>
  <c r="A72" i="50"/>
  <c r="A82" i="50"/>
  <c r="A92" i="50"/>
  <c r="A102" i="50"/>
  <c r="A112" i="50"/>
  <c r="A122" i="50"/>
  <c r="A123" i="50" s="1"/>
  <c r="A124" i="50" s="1"/>
  <c r="A125" i="50" s="1"/>
  <c r="A126" i="50" s="1"/>
  <c r="A127" i="50" s="1"/>
  <c r="A128" i="50" s="1"/>
  <c r="A129" i="50" s="1"/>
  <c r="A130" i="50" s="1"/>
  <c r="A132" i="50"/>
  <c r="A133" i="50" s="1"/>
  <c r="A134" i="50" s="1"/>
  <c r="A135" i="50" s="1"/>
  <c r="A136" i="50" s="1"/>
  <c r="A137" i="50" s="1"/>
  <c r="A138" i="50" s="1"/>
  <c r="A139" i="50" s="1"/>
  <c r="A140" i="50" s="1"/>
  <c r="A17" i="49"/>
  <c r="A22" i="49"/>
  <c r="A32" i="49"/>
  <c r="A42" i="49"/>
  <c r="A52" i="49"/>
  <c r="A62" i="49"/>
  <c r="A72" i="49"/>
  <c r="A82" i="49"/>
  <c r="A92" i="49"/>
  <c r="A93" i="49"/>
  <c r="A102" i="49"/>
  <c r="A112" i="49"/>
  <c r="A122" i="49"/>
  <c r="A123" i="49" s="1"/>
  <c r="A124" i="49" s="1"/>
  <c r="A125" i="49" s="1"/>
  <c r="A126" i="49" s="1"/>
  <c r="A127" i="49" s="1"/>
  <c r="A128" i="49" s="1"/>
  <c r="A129" i="49" s="1"/>
  <c r="A130" i="49" s="1"/>
  <c r="A132" i="49"/>
  <c r="A133" i="49" s="1"/>
  <c r="A134" i="49" s="1"/>
  <c r="A135" i="49" s="1"/>
  <c r="A136" i="49" s="1"/>
  <c r="A137" i="49" s="1"/>
  <c r="A138" i="49" s="1"/>
  <c r="A139" i="49" s="1"/>
  <c r="A140" i="49" s="1"/>
  <c r="A17" i="48"/>
  <c r="A22" i="48"/>
  <c r="A32" i="48"/>
  <c r="A42" i="48"/>
  <c r="A52" i="48"/>
  <c r="A62" i="48"/>
  <c r="A72" i="48"/>
  <c r="A82" i="48"/>
  <c r="A92" i="48"/>
  <c r="A102" i="48"/>
  <c r="A112" i="48"/>
  <c r="A122" i="48"/>
  <c r="A123" i="48" s="1"/>
  <c r="A124" i="48" s="1"/>
  <c r="A125" i="48" s="1"/>
  <c r="A126" i="48" s="1"/>
  <c r="A127" i="48" s="1"/>
  <c r="A128" i="48" s="1"/>
  <c r="A129" i="48" s="1"/>
  <c r="A130" i="48" s="1"/>
  <c r="A132" i="48"/>
  <c r="A133" i="48" s="1"/>
  <c r="A134" i="48" s="1"/>
  <c r="A135" i="48" s="1"/>
  <c r="A136" i="48" s="1"/>
  <c r="A137" i="48" s="1"/>
  <c r="A138" i="48" s="1"/>
  <c r="A139" i="48" s="1"/>
  <c r="A140" i="48" s="1"/>
  <c r="A17" i="47"/>
  <c r="A22" i="47"/>
  <c r="A32" i="47"/>
  <c r="A42" i="47"/>
  <c r="A52" i="47"/>
  <c r="A53" i="47"/>
  <c r="A62" i="47"/>
  <c r="A72" i="47"/>
  <c r="A82" i="47"/>
  <c r="A92" i="47"/>
  <c r="A93" i="47" s="1"/>
  <c r="A102" i="47"/>
  <c r="A17" i="46"/>
  <c r="A18" i="46" s="1"/>
  <c r="A22" i="46"/>
  <c r="A32" i="46"/>
  <c r="A42" i="46"/>
  <c r="A52" i="46"/>
  <c r="A62" i="46"/>
  <c r="A72" i="46"/>
  <c r="A82" i="46"/>
  <c r="A83" i="46"/>
  <c r="A92" i="46"/>
  <c r="A102" i="46"/>
  <c r="A17" i="45"/>
  <c r="A22" i="45"/>
  <c r="A32" i="45"/>
  <c r="A42" i="45"/>
  <c r="A52" i="45"/>
  <c r="A62" i="45"/>
  <c r="A72" i="45"/>
  <c r="A82" i="45"/>
  <c r="A92" i="45"/>
  <c r="A102" i="45"/>
  <c r="A17" i="44"/>
  <c r="A22" i="44"/>
  <c r="A32" i="44"/>
  <c r="A42" i="44"/>
  <c r="A52" i="44"/>
  <c r="A62" i="44"/>
  <c r="A72" i="44"/>
  <c r="A82" i="44"/>
  <c r="A92" i="44"/>
  <c r="A102" i="44"/>
  <c r="A17" i="43"/>
  <c r="A22" i="43"/>
  <c r="A32" i="43"/>
  <c r="A42" i="43"/>
  <c r="A52" i="43"/>
  <c r="A62" i="43"/>
  <c r="A72" i="43"/>
  <c r="A82" i="43"/>
  <c r="A92" i="43"/>
  <c r="A102" i="43"/>
  <c r="A112" i="43"/>
  <c r="A122" i="43"/>
  <c r="A123" i="43" s="1"/>
  <c r="A124" i="43" s="1"/>
  <c r="A125" i="43" s="1"/>
  <c r="A126" i="43" s="1"/>
  <c r="A127" i="43" s="1"/>
  <c r="A128" i="43" s="1"/>
  <c r="A129" i="43" s="1"/>
  <c r="A130" i="43" s="1"/>
  <c r="A132" i="43"/>
  <c r="A133" i="43" s="1"/>
  <c r="A134" i="43" s="1"/>
  <c r="A135" i="43" s="1"/>
  <c r="A136" i="43" s="1"/>
  <c r="A137" i="43" s="1"/>
  <c r="A138" i="43" s="1"/>
  <c r="A139" i="43" s="1"/>
  <c r="A140" i="43" s="1"/>
  <c r="A17" i="42"/>
  <c r="A22" i="42"/>
  <c r="A32" i="42"/>
  <c r="A42" i="42"/>
  <c r="A52" i="42"/>
  <c r="A62" i="42"/>
  <c r="A72" i="42"/>
  <c r="A82" i="42"/>
  <c r="A92" i="42"/>
  <c r="A102" i="42"/>
  <c r="A112" i="42"/>
  <c r="A122" i="42"/>
  <c r="A123" i="42" s="1"/>
  <c r="A124" i="42" s="1"/>
  <c r="A125" i="42" s="1"/>
  <c r="A126" i="42" s="1"/>
  <c r="A127" i="42" s="1"/>
  <c r="A128" i="42" s="1"/>
  <c r="A129" i="42" s="1"/>
  <c r="A130" i="42" s="1"/>
  <c r="A132" i="42"/>
  <c r="A133" i="42" s="1"/>
  <c r="A134" i="42" s="1"/>
  <c r="A135" i="42" s="1"/>
  <c r="A136" i="42" s="1"/>
  <c r="A137" i="42" s="1"/>
  <c r="A138" i="42" s="1"/>
  <c r="A139" i="42" s="1"/>
  <c r="A140" i="42" s="1"/>
  <c r="A17" i="41"/>
  <c r="A22" i="41"/>
  <c r="A32" i="41"/>
  <c r="A42" i="41"/>
  <c r="A52" i="41"/>
  <c r="A62" i="41"/>
  <c r="A72" i="41"/>
  <c r="A82" i="41"/>
  <c r="A92" i="41"/>
  <c r="A102" i="41"/>
  <c r="A103" i="41"/>
  <c r="A112" i="41"/>
  <c r="A122" i="41"/>
  <c r="A123" i="41" s="1"/>
  <c r="A124" i="41" s="1"/>
  <c r="A125" i="41" s="1"/>
  <c r="A126" i="41" s="1"/>
  <c r="A127" i="41" s="1"/>
  <c r="A128" i="41" s="1"/>
  <c r="A129" i="41" s="1"/>
  <c r="A130" i="41" s="1"/>
  <c r="A132" i="41"/>
  <c r="A133" i="41" s="1"/>
  <c r="A134" i="41" s="1"/>
  <c r="A135" i="41" s="1"/>
  <c r="A136" i="41" s="1"/>
  <c r="A137" i="41" s="1"/>
  <c r="A138" i="41" s="1"/>
  <c r="A139" i="41" s="1"/>
  <c r="A140" i="41" s="1"/>
  <c r="A17" i="40"/>
  <c r="A18" i="40" s="1"/>
  <c r="A22" i="40"/>
  <c r="A32" i="40"/>
  <c r="A42" i="40"/>
  <c r="A52" i="40"/>
  <c r="A62" i="40"/>
  <c r="A72" i="40"/>
  <c r="A82" i="40"/>
  <c r="A92" i="40"/>
  <c r="A102" i="40"/>
  <c r="A112" i="40"/>
  <c r="A122" i="40"/>
  <c r="A123" i="40" s="1"/>
  <c r="A124" i="40" s="1"/>
  <c r="A125" i="40" s="1"/>
  <c r="A126" i="40" s="1"/>
  <c r="A127" i="40" s="1"/>
  <c r="A128" i="40" s="1"/>
  <c r="A129" i="40" s="1"/>
  <c r="A130" i="40" s="1"/>
  <c r="A132" i="40"/>
  <c r="A133" i="40" s="1"/>
  <c r="A134" i="40" s="1"/>
  <c r="A135" i="40" s="1"/>
  <c r="A136" i="40" s="1"/>
  <c r="A137" i="40" s="1"/>
  <c r="A138" i="40" s="1"/>
  <c r="A139" i="40" s="1"/>
  <c r="A140" i="40" s="1"/>
  <c r="A17" i="39"/>
  <c r="A22" i="39"/>
  <c r="A32" i="39"/>
  <c r="A42" i="39"/>
  <c r="A52" i="39"/>
  <c r="A62" i="39"/>
  <c r="A63" i="39" s="1"/>
  <c r="A72" i="39"/>
  <c r="A82" i="39"/>
  <c r="A92" i="39"/>
  <c r="A102" i="39"/>
  <c r="A112" i="39"/>
  <c r="A122" i="39"/>
  <c r="A123" i="39" s="1"/>
  <c r="A124" i="39" s="1"/>
  <c r="A125" i="39" s="1"/>
  <c r="A126" i="39" s="1"/>
  <c r="A127" i="39" s="1"/>
  <c r="A128" i="39" s="1"/>
  <c r="A129" i="39" s="1"/>
  <c r="A130" i="39" s="1"/>
  <c r="A132" i="39"/>
  <c r="A133" i="39" s="1"/>
  <c r="A134" i="39" s="1"/>
  <c r="A135" i="39" s="1"/>
  <c r="A136" i="39" s="1"/>
  <c r="A137" i="39" s="1"/>
  <c r="A138" i="39" s="1"/>
  <c r="A139" i="39" s="1"/>
  <c r="A140" i="39" s="1"/>
  <c r="A17" i="38"/>
  <c r="A18" i="38" s="1"/>
  <c r="A22" i="38"/>
  <c r="A32" i="38"/>
  <c r="A42" i="38"/>
  <c r="A52" i="38"/>
  <c r="A62" i="38"/>
  <c r="A72" i="38"/>
  <c r="A82" i="38"/>
  <c r="A92" i="38"/>
  <c r="A102" i="38"/>
  <c r="A103" i="38"/>
  <c r="A112" i="38"/>
  <c r="A122" i="38"/>
  <c r="A123" i="38" s="1"/>
  <c r="A124" i="38" s="1"/>
  <c r="A125" i="38" s="1"/>
  <c r="A126" i="38" s="1"/>
  <c r="A127" i="38" s="1"/>
  <c r="A128" i="38" s="1"/>
  <c r="A129" i="38" s="1"/>
  <c r="A130" i="38" s="1"/>
  <c r="A132" i="38"/>
  <c r="A133" i="38" s="1"/>
  <c r="A134" i="38" s="1"/>
  <c r="A135" i="38" s="1"/>
  <c r="A136" i="38" s="1"/>
  <c r="A137" i="38" s="1"/>
  <c r="A138" i="38" s="1"/>
  <c r="A139" i="38" s="1"/>
  <c r="A140" i="38" s="1"/>
  <c r="A17" i="37"/>
  <c r="A22" i="37"/>
  <c r="A32" i="37"/>
  <c r="A42" i="37"/>
  <c r="A52" i="37"/>
  <c r="A62" i="37"/>
  <c r="A72" i="37"/>
  <c r="A82" i="37"/>
  <c r="A92" i="37"/>
  <c r="A102" i="37"/>
  <c r="A112" i="37"/>
  <c r="A122" i="37"/>
  <c r="A123" i="37" s="1"/>
  <c r="A124" i="37" s="1"/>
  <c r="A125" i="37" s="1"/>
  <c r="A126" i="37" s="1"/>
  <c r="A127" i="37" s="1"/>
  <c r="A128" i="37" s="1"/>
  <c r="A129" i="37" s="1"/>
  <c r="A130" i="37" s="1"/>
  <c r="A132" i="37"/>
  <c r="A133" i="37" s="1"/>
  <c r="A134" i="37" s="1"/>
  <c r="A135" i="37" s="1"/>
  <c r="A136" i="37" s="1"/>
  <c r="A137" i="37" s="1"/>
  <c r="A138" i="37" s="1"/>
  <c r="A139" i="37" s="1"/>
  <c r="A140" i="37" s="1"/>
  <c r="A17" i="36"/>
  <c r="A22" i="36"/>
  <c r="A32" i="36"/>
  <c r="A42" i="36"/>
  <c r="A43" i="36"/>
  <c r="A52" i="36"/>
  <c r="A62" i="36"/>
  <c r="A72" i="36"/>
  <c r="A82" i="36"/>
  <c r="A92" i="36"/>
  <c r="A102" i="36"/>
  <c r="A17" i="35"/>
  <c r="A22" i="35"/>
  <c r="A32" i="35"/>
  <c r="A42" i="35"/>
  <c r="A52" i="35"/>
  <c r="A62" i="35"/>
  <c r="A72" i="35"/>
  <c r="A82" i="35"/>
  <c r="A92" i="35"/>
  <c r="A102" i="35"/>
  <c r="A112" i="35"/>
  <c r="A122" i="35"/>
  <c r="A123" i="35" s="1"/>
  <c r="A124" i="35" s="1"/>
  <c r="A125" i="35" s="1"/>
  <c r="A126" i="35" s="1"/>
  <c r="A127" i="35" s="1"/>
  <c r="A128" i="35" s="1"/>
  <c r="A129" i="35" s="1"/>
  <c r="A130" i="35" s="1"/>
  <c r="A132" i="35"/>
  <c r="A133" i="35" s="1"/>
  <c r="A134" i="35" s="1"/>
  <c r="A135" i="35" s="1"/>
  <c r="A136" i="35" s="1"/>
  <c r="A137" i="35" s="1"/>
  <c r="A138" i="35" s="1"/>
  <c r="A139" i="35" s="1"/>
  <c r="A140" i="35" s="1"/>
  <c r="A17" i="34"/>
  <c r="A22" i="34"/>
  <c r="A32" i="34"/>
  <c r="A42" i="34"/>
  <c r="A52" i="34"/>
  <c r="A62" i="34"/>
  <c r="A72" i="34"/>
  <c r="A82" i="34"/>
  <c r="A92" i="34"/>
  <c r="A102" i="34"/>
  <c r="A103" i="34"/>
  <c r="A112" i="34"/>
  <c r="A122" i="34"/>
  <c r="A123" i="34" s="1"/>
  <c r="A124" i="34" s="1"/>
  <c r="A125" i="34" s="1"/>
  <c r="A126" i="34" s="1"/>
  <c r="A127" i="34" s="1"/>
  <c r="A128" i="34" s="1"/>
  <c r="A129" i="34" s="1"/>
  <c r="A130" i="34" s="1"/>
  <c r="A132" i="34"/>
  <c r="A133" i="34" s="1"/>
  <c r="A134" i="34" s="1"/>
  <c r="A135" i="34" s="1"/>
  <c r="A136" i="34" s="1"/>
  <c r="A137" i="34" s="1"/>
  <c r="A138" i="34" s="1"/>
  <c r="A139" i="34" s="1"/>
  <c r="A140" i="34" s="1"/>
  <c r="A17" i="33"/>
  <c r="A22" i="33"/>
  <c r="A32" i="33"/>
  <c r="A42" i="33"/>
  <c r="A52" i="33"/>
  <c r="A62" i="33"/>
  <c r="A72" i="33"/>
  <c r="A82" i="33"/>
  <c r="A83" i="33"/>
  <c r="A92" i="33"/>
  <c r="A102" i="33"/>
  <c r="A112" i="33"/>
  <c r="A113" i="33"/>
  <c r="A122" i="33"/>
  <c r="A123" i="33" s="1"/>
  <c r="A124" i="33" s="1"/>
  <c r="A125" i="33" s="1"/>
  <c r="A126" i="33" s="1"/>
  <c r="A127" i="33" s="1"/>
  <c r="A128" i="33" s="1"/>
  <c r="A129" i="33" s="1"/>
  <c r="A130" i="33" s="1"/>
  <c r="A132" i="33"/>
  <c r="A133" i="33" s="1"/>
  <c r="A134" i="33" s="1"/>
  <c r="A135" i="33" s="1"/>
  <c r="A136" i="33" s="1"/>
  <c r="A137" i="33" s="1"/>
  <c r="A138" i="33" s="1"/>
  <c r="A139" i="33" s="1"/>
  <c r="A140" i="33" s="1"/>
  <c r="A17" i="32"/>
  <c r="A22" i="32"/>
  <c r="A32" i="32"/>
  <c r="A42" i="32"/>
  <c r="A52" i="32"/>
  <c r="A62" i="32"/>
  <c r="A72" i="32"/>
  <c r="A82" i="32"/>
  <c r="A92" i="32"/>
  <c r="A102" i="32"/>
  <c r="A112" i="32"/>
  <c r="A122" i="32"/>
  <c r="A123" i="32" s="1"/>
  <c r="A124" i="32" s="1"/>
  <c r="A125" i="32" s="1"/>
  <c r="A126" i="32" s="1"/>
  <c r="A127" i="32" s="1"/>
  <c r="A128" i="32" s="1"/>
  <c r="A129" i="32" s="1"/>
  <c r="A130" i="32" s="1"/>
  <c r="A132" i="32"/>
  <c r="A133" i="32" s="1"/>
  <c r="A134" i="32" s="1"/>
  <c r="A135" i="32" s="1"/>
  <c r="A136" i="32" s="1"/>
  <c r="A137" i="32" s="1"/>
  <c r="A138" i="32" s="1"/>
  <c r="A139" i="32" s="1"/>
  <c r="A140" i="32" s="1"/>
  <c r="A17" i="31"/>
  <c r="A18" i="31" s="1"/>
  <c r="A22" i="31"/>
  <c r="A32" i="31"/>
  <c r="A42" i="31"/>
  <c r="A52" i="31"/>
  <c r="A62" i="31"/>
  <c r="A72" i="31"/>
  <c r="A82" i="31"/>
  <c r="A92" i="31"/>
  <c r="A102" i="31"/>
  <c r="A103" i="31" s="1"/>
  <c r="A112" i="31"/>
  <c r="A122" i="31"/>
  <c r="A123" i="31" s="1"/>
  <c r="A124" i="31" s="1"/>
  <c r="A125" i="31" s="1"/>
  <c r="A126" i="31" s="1"/>
  <c r="A127" i="31" s="1"/>
  <c r="A128" i="31" s="1"/>
  <c r="A129" i="31" s="1"/>
  <c r="A130" i="31" s="1"/>
  <c r="A132" i="31"/>
  <c r="A133" i="31" s="1"/>
  <c r="A134" i="31" s="1"/>
  <c r="A135" i="31" s="1"/>
  <c r="A136" i="31" s="1"/>
  <c r="A137" i="31" s="1"/>
  <c r="A138" i="31" s="1"/>
  <c r="A139" i="31" s="1"/>
  <c r="A140" i="31" s="1"/>
  <c r="A17" i="30"/>
  <c r="A22" i="30"/>
  <c r="A32" i="30"/>
  <c r="A42" i="30"/>
  <c r="A52" i="30"/>
  <c r="A62" i="30"/>
  <c r="A72" i="30"/>
  <c r="A82" i="30"/>
  <c r="A92" i="30"/>
  <c r="A102" i="30"/>
  <c r="A112" i="30"/>
  <c r="A122" i="30"/>
  <c r="A123" i="30" s="1"/>
  <c r="A124" i="30" s="1"/>
  <c r="A125" i="30" s="1"/>
  <c r="A126" i="30" s="1"/>
  <c r="A127" i="30" s="1"/>
  <c r="A128" i="30" s="1"/>
  <c r="A129" i="30" s="1"/>
  <c r="A130" i="30" s="1"/>
  <c r="A132" i="30"/>
  <c r="A133" i="30" s="1"/>
  <c r="A134" i="30" s="1"/>
  <c r="A135" i="30" s="1"/>
  <c r="A136" i="30" s="1"/>
  <c r="A137" i="30" s="1"/>
  <c r="A138" i="30" s="1"/>
  <c r="A139" i="30" s="1"/>
  <c r="A140" i="30" s="1"/>
  <c r="A17" i="29"/>
  <c r="A22" i="29"/>
  <c r="A32" i="29"/>
  <c r="A42" i="29"/>
  <c r="A52" i="29"/>
  <c r="A62" i="29"/>
  <c r="A72" i="29"/>
  <c r="A82" i="29"/>
  <c r="A92" i="29"/>
  <c r="A102" i="29"/>
  <c r="A112" i="29"/>
  <c r="A122" i="29"/>
  <c r="A123" i="29" s="1"/>
  <c r="A124" i="29" s="1"/>
  <c r="A125" i="29" s="1"/>
  <c r="A126" i="29" s="1"/>
  <c r="A127" i="29" s="1"/>
  <c r="A128" i="29" s="1"/>
  <c r="A129" i="29" s="1"/>
  <c r="A130" i="29" s="1"/>
  <c r="A132" i="29"/>
  <c r="A133" i="29" s="1"/>
  <c r="A134" i="29" s="1"/>
  <c r="A135" i="29" s="1"/>
  <c r="A136" i="29" s="1"/>
  <c r="A137" i="29" s="1"/>
  <c r="A138" i="29" s="1"/>
  <c r="A139" i="29" s="1"/>
  <c r="A140" i="29" s="1"/>
  <c r="A17" i="28"/>
  <c r="A22" i="28"/>
  <c r="A32" i="28"/>
  <c r="A42" i="28"/>
  <c r="A52" i="28"/>
  <c r="A62" i="28"/>
  <c r="A72" i="28"/>
  <c r="A82" i="28"/>
  <c r="A92" i="28"/>
  <c r="A102" i="28"/>
  <c r="A112" i="28"/>
  <c r="A122" i="28"/>
  <c r="A123" i="28" s="1"/>
  <c r="A124" i="28" s="1"/>
  <c r="A125" i="28" s="1"/>
  <c r="A126" i="28" s="1"/>
  <c r="A127" i="28" s="1"/>
  <c r="A128" i="28" s="1"/>
  <c r="A129" i="28" s="1"/>
  <c r="A130" i="28" s="1"/>
  <c r="A132" i="28"/>
  <c r="A133" i="28" s="1"/>
  <c r="A134" i="28" s="1"/>
  <c r="A135" i="28" s="1"/>
  <c r="A136" i="28" s="1"/>
  <c r="A137" i="28" s="1"/>
  <c r="A138" i="28" s="1"/>
  <c r="A139" i="28" s="1"/>
  <c r="A140" i="28" s="1"/>
  <c r="A17" i="27"/>
  <c r="A22" i="27"/>
  <c r="A32" i="27"/>
  <c r="A33" i="27"/>
  <c r="A42" i="27"/>
  <c r="A52" i="27"/>
  <c r="A62" i="27"/>
  <c r="A72" i="27"/>
  <c r="A82" i="27"/>
  <c r="A92" i="27"/>
  <c r="A102" i="27"/>
  <c r="A112" i="27"/>
  <c r="A113" i="27"/>
  <c r="A122" i="27"/>
  <c r="A123" i="27" s="1"/>
  <c r="A124" i="27" s="1"/>
  <c r="A125" i="27" s="1"/>
  <c r="A126" i="27" s="1"/>
  <c r="A127" i="27" s="1"/>
  <c r="A128" i="27" s="1"/>
  <c r="A129" i="27" s="1"/>
  <c r="A130" i="27" s="1"/>
  <c r="A132" i="27"/>
  <c r="A133" i="27" s="1"/>
  <c r="A134" i="27" s="1"/>
  <c r="A135" i="27" s="1"/>
  <c r="A136" i="27" s="1"/>
  <c r="A137" i="27" s="1"/>
  <c r="A138" i="27" s="1"/>
  <c r="A139" i="27" s="1"/>
  <c r="A140" i="27" s="1"/>
  <c r="A17" i="9"/>
  <c r="A18" i="9" s="1"/>
  <c r="A19" i="9" s="1"/>
  <c r="A20" i="9" s="1"/>
  <c r="A22" i="9"/>
  <c r="A23" i="9" s="1"/>
  <c r="A24" i="9" s="1"/>
  <c r="A25" i="9" s="1"/>
  <c r="A26" i="9" s="1"/>
  <c r="A27" i="9" s="1"/>
  <c r="A32" i="9"/>
  <c r="A42" i="9"/>
  <c r="A52" i="9"/>
  <c r="A62" i="9"/>
  <c r="A72" i="9"/>
  <c r="A82" i="9"/>
  <c r="A92" i="9"/>
  <c r="A102" i="9"/>
  <c r="A112" i="9"/>
  <c r="A122" i="9"/>
  <c r="A123" i="9" s="1"/>
  <c r="A124" i="9" s="1"/>
  <c r="A125" i="9" s="1"/>
  <c r="A126" i="9" s="1"/>
  <c r="A127" i="9" s="1"/>
  <c r="A128" i="9" s="1"/>
  <c r="A129" i="9" s="1"/>
  <c r="A130" i="9" s="1"/>
  <c r="A132" i="9"/>
  <c r="A133" i="9" s="1"/>
  <c r="A134" i="9" s="1"/>
  <c r="A135" i="9" s="1"/>
  <c r="A136" i="9" s="1"/>
  <c r="A137" i="9" s="1"/>
  <c r="A138" i="9" s="1"/>
  <c r="A139" i="9" s="1"/>
  <c r="A140" i="9" s="1"/>
  <c r="A17" i="7"/>
  <c r="K17" i="7" s="1"/>
  <c r="A22" i="7"/>
  <c r="A32" i="7"/>
  <c r="K32" i="7" s="1"/>
  <c r="A42" i="7"/>
  <c r="K42" i="7" s="1"/>
  <c r="A52" i="7"/>
  <c r="K52" i="7" s="1"/>
  <c r="A62" i="7"/>
  <c r="K62" i="7" s="1"/>
  <c r="A72" i="7"/>
  <c r="K72" i="7" s="1"/>
  <c r="A82" i="7"/>
  <c r="K82" i="7" s="1"/>
  <c r="A92" i="7"/>
  <c r="K92" i="7" s="1"/>
  <c r="A102" i="7"/>
  <c r="K102" i="7" s="1"/>
  <c r="A112" i="7"/>
  <c r="K112" i="7" s="1"/>
  <c r="A122" i="7"/>
  <c r="A123" i="7" s="1"/>
  <c r="A124" i="7" s="1"/>
  <c r="A125" i="7" s="1"/>
  <c r="A126" i="7" s="1"/>
  <c r="A127" i="7" s="1"/>
  <c r="A128" i="7" s="1"/>
  <c r="A129" i="7" s="1"/>
  <c r="A130" i="7" s="1"/>
  <c r="A132" i="7"/>
  <c r="A133" i="7" s="1"/>
  <c r="A134" i="7" s="1"/>
  <c r="A135" i="7" s="1"/>
  <c r="A136" i="7" s="1"/>
  <c r="A137" i="7" s="1"/>
  <c r="A138" i="7" s="1"/>
  <c r="A139" i="7" s="1"/>
  <c r="A140" i="7" s="1"/>
  <c r="E17" i="1"/>
  <c r="A17" i="1" s="1"/>
  <c r="E18" i="1"/>
  <c r="A18" i="1" s="1"/>
  <c r="E19" i="1"/>
  <c r="A19" i="1" s="1"/>
  <c r="E20" i="1"/>
  <c r="A20" i="1" s="1"/>
  <c r="E21" i="1"/>
  <c r="A21" i="1" s="1"/>
  <c r="E22" i="1"/>
  <c r="A22" i="1" s="1"/>
  <c r="E23" i="1"/>
  <c r="A23" i="1" s="1"/>
  <c r="E24" i="1"/>
  <c r="A24" i="1" s="1"/>
  <c r="E25" i="1"/>
  <c r="A25" i="1" s="1"/>
  <c r="E26" i="1"/>
  <c r="A26" i="1" s="1"/>
  <c r="E27" i="1"/>
  <c r="A27" i="1" s="1"/>
  <c r="E28" i="1"/>
  <c r="A28" i="1" s="1"/>
  <c r="E29" i="1"/>
  <c r="A29" i="1" s="1"/>
  <c r="E429" i="1"/>
  <c r="A429" i="1" s="1"/>
  <c r="E430" i="1"/>
  <c r="A430" i="1" s="1"/>
  <c r="E431" i="1"/>
  <c r="A431" i="1" s="1"/>
  <c r="E432" i="1"/>
  <c r="A432" i="1" s="1"/>
  <c r="E433" i="1"/>
  <c r="A433" i="1" s="1"/>
  <c r="E434" i="1"/>
  <c r="A434" i="1" s="1"/>
  <c r="E435" i="1"/>
  <c r="A435" i="1" s="1"/>
  <c r="E436" i="1"/>
  <c r="A436" i="1" s="1"/>
  <c r="E437" i="1"/>
  <c r="A437" i="1" s="1"/>
  <c r="E438" i="1"/>
  <c r="A438" i="1" s="1"/>
  <c r="E439" i="1"/>
  <c r="A439" i="1" s="1"/>
  <c r="E440" i="1"/>
  <c r="A440" i="1" s="1"/>
  <c r="E441" i="1"/>
  <c r="A441" i="1" s="1"/>
  <c r="E442" i="1"/>
  <c r="A442" i="1" s="1"/>
  <c r="E523" i="1"/>
  <c r="A523" i="1" s="1"/>
  <c r="E524" i="1"/>
  <c r="A524" i="1" s="1"/>
  <c r="E525" i="1"/>
  <c r="A525" i="1" s="1"/>
  <c r="E526" i="1"/>
  <c r="A526" i="1" s="1"/>
  <c r="E527" i="1"/>
  <c r="A527" i="1" s="1"/>
  <c r="E528" i="1"/>
  <c r="A528" i="1" s="1"/>
  <c r="E529" i="1"/>
  <c r="A529" i="1" s="1"/>
  <c r="E530" i="1"/>
  <c r="A530" i="1" s="1"/>
  <c r="E531" i="1"/>
  <c r="A531" i="1" s="1"/>
  <c r="E532" i="1"/>
  <c r="A532" i="1" s="1"/>
  <c r="E533" i="1"/>
  <c r="A533" i="1" s="1"/>
  <c r="E534" i="1"/>
  <c r="A534" i="1" s="1"/>
  <c r="E535" i="1"/>
  <c r="A535" i="1" s="1"/>
  <c r="E536" i="1"/>
  <c r="A536" i="1" s="1"/>
  <c r="E603" i="1"/>
  <c r="A603" i="1" s="1"/>
  <c r="E604" i="1"/>
  <c r="A604" i="1" s="1"/>
  <c r="E605" i="1"/>
  <c r="A605" i="1" s="1"/>
  <c r="E606" i="1"/>
  <c r="A606" i="1" s="1"/>
  <c r="E607" i="1"/>
  <c r="A607" i="1" s="1"/>
  <c r="E608" i="1"/>
  <c r="A608" i="1" s="1"/>
  <c r="E609" i="1"/>
  <c r="A609" i="1" s="1"/>
  <c r="E610" i="1"/>
  <c r="A610" i="1" s="1"/>
  <c r="E611" i="1"/>
  <c r="A611" i="1" s="1"/>
  <c r="E612" i="1"/>
  <c r="A612" i="1" s="1"/>
  <c r="E613" i="1"/>
  <c r="A613" i="1" s="1"/>
  <c r="E614" i="1"/>
  <c r="A614" i="1" s="1"/>
  <c r="E615" i="1"/>
  <c r="A615" i="1" s="1"/>
  <c r="E616" i="1"/>
  <c r="A616" i="1" s="1"/>
  <c r="E711" i="1"/>
  <c r="A711" i="1" s="1"/>
  <c r="E712" i="1"/>
  <c r="A712" i="1" s="1"/>
  <c r="E713" i="1"/>
  <c r="A713" i="1" s="1"/>
  <c r="E714" i="1"/>
  <c r="A714" i="1" s="1"/>
  <c r="E715" i="1"/>
  <c r="A715" i="1" s="1"/>
  <c r="E716" i="1"/>
  <c r="A716" i="1" s="1"/>
  <c r="E717" i="1"/>
  <c r="A717" i="1" s="1"/>
  <c r="E718" i="1"/>
  <c r="A718" i="1" s="1"/>
  <c r="E719" i="1"/>
  <c r="A719" i="1" s="1"/>
  <c r="E720" i="1"/>
  <c r="A720" i="1" s="1"/>
  <c r="E721" i="1"/>
  <c r="A721" i="1" s="1"/>
  <c r="E722" i="1"/>
  <c r="A722" i="1" s="1"/>
  <c r="E723" i="1"/>
  <c r="A723" i="1" s="1"/>
  <c r="E724" i="1"/>
  <c r="A724" i="1" s="1"/>
  <c r="E753" i="1"/>
  <c r="A753" i="1" s="1"/>
  <c r="E754" i="1"/>
  <c r="A754" i="1" s="1"/>
  <c r="E755" i="1"/>
  <c r="A755" i="1" s="1"/>
  <c r="E756" i="1"/>
  <c r="A756" i="1" s="1"/>
  <c r="E757" i="1"/>
  <c r="A757" i="1" s="1"/>
  <c r="E758" i="1"/>
  <c r="A758" i="1" s="1"/>
  <c r="E759" i="1"/>
  <c r="A759" i="1" s="1"/>
  <c r="E760" i="1"/>
  <c r="A760" i="1" s="1"/>
  <c r="E761" i="1"/>
  <c r="A761" i="1" s="1"/>
  <c r="E762" i="1"/>
  <c r="A762" i="1" s="1"/>
  <c r="E763" i="1"/>
  <c r="A763" i="1" s="1"/>
  <c r="E764" i="1"/>
  <c r="A764" i="1" s="1"/>
  <c r="E765" i="1"/>
  <c r="A765" i="1" s="1"/>
  <c r="E766" i="1"/>
  <c r="A766" i="1" s="1"/>
  <c r="E30" i="1"/>
  <c r="A30" i="1" s="1"/>
  <c r="E31" i="1"/>
  <c r="A31" i="1" s="1"/>
  <c r="E32" i="1"/>
  <c r="A32" i="1" s="1"/>
  <c r="E33" i="1"/>
  <c r="A33" i="1" s="1"/>
  <c r="E34" i="1"/>
  <c r="A34" i="1" s="1"/>
  <c r="E35" i="1"/>
  <c r="A35" i="1" s="1"/>
  <c r="E36" i="1"/>
  <c r="A36" i="1" s="1"/>
  <c r="E37" i="1"/>
  <c r="A37" i="1" s="1"/>
  <c r="E38" i="1"/>
  <c r="A38" i="1" s="1"/>
  <c r="E39" i="1"/>
  <c r="A39" i="1" s="1"/>
  <c r="E40" i="1"/>
  <c r="A40" i="1" s="1"/>
  <c r="E41" i="1"/>
  <c r="A41" i="1" s="1"/>
  <c r="E42" i="1"/>
  <c r="A42" i="1" s="1"/>
  <c r="E43" i="1"/>
  <c r="A43" i="1" s="1"/>
  <c r="E128" i="1"/>
  <c r="A128" i="1" s="1"/>
  <c r="E129" i="1"/>
  <c r="A129" i="1" s="1"/>
  <c r="E130" i="1"/>
  <c r="A130" i="1" s="1"/>
  <c r="E131" i="1"/>
  <c r="A131" i="1" s="1"/>
  <c r="E132" i="1"/>
  <c r="A132" i="1" s="1"/>
  <c r="E133" i="1"/>
  <c r="A133" i="1" s="1"/>
  <c r="E134" i="1"/>
  <c r="A134" i="1" s="1"/>
  <c r="E135" i="1"/>
  <c r="A135" i="1" s="1"/>
  <c r="E136" i="1"/>
  <c r="A136" i="1" s="1"/>
  <c r="E137" i="1"/>
  <c r="A137" i="1" s="1"/>
  <c r="E138" i="1"/>
  <c r="A138" i="1" s="1"/>
  <c r="E139" i="1"/>
  <c r="A139" i="1" s="1"/>
  <c r="E140" i="1"/>
  <c r="A140" i="1" s="1"/>
  <c r="E141" i="1"/>
  <c r="A141" i="1" s="1"/>
  <c r="E443" i="1"/>
  <c r="A443" i="1" s="1"/>
  <c r="E444" i="1"/>
  <c r="A444" i="1" s="1"/>
  <c r="E445" i="1"/>
  <c r="A445" i="1" s="1"/>
  <c r="E446" i="1"/>
  <c r="A446" i="1" s="1"/>
  <c r="E447" i="1"/>
  <c r="A447" i="1" s="1"/>
  <c r="E448" i="1"/>
  <c r="A448" i="1" s="1"/>
  <c r="E449" i="1"/>
  <c r="A449" i="1" s="1"/>
  <c r="E450" i="1"/>
  <c r="A450" i="1" s="1"/>
  <c r="E451" i="1"/>
  <c r="A451" i="1" s="1"/>
  <c r="E452" i="1"/>
  <c r="A452" i="1" s="1"/>
  <c r="E453" i="1"/>
  <c r="A453" i="1" s="1"/>
  <c r="E454" i="1"/>
  <c r="A454" i="1" s="1"/>
  <c r="E455" i="1"/>
  <c r="A455" i="1" s="1"/>
  <c r="E456" i="1"/>
  <c r="A456" i="1" s="1"/>
  <c r="E537" i="1"/>
  <c r="A537" i="1" s="1"/>
  <c r="E538" i="1"/>
  <c r="A538" i="1" s="1"/>
  <c r="E539" i="1"/>
  <c r="A539" i="1" s="1"/>
  <c r="E540" i="1"/>
  <c r="A540" i="1" s="1"/>
  <c r="E541" i="1"/>
  <c r="A541" i="1" s="1"/>
  <c r="E542" i="1"/>
  <c r="A542" i="1" s="1"/>
  <c r="E543" i="1"/>
  <c r="A543" i="1" s="1"/>
  <c r="E544" i="1"/>
  <c r="A544" i="1" s="1"/>
  <c r="E545" i="1"/>
  <c r="A545" i="1" s="1"/>
  <c r="E546" i="1"/>
  <c r="A546" i="1" s="1"/>
  <c r="E547" i="1"/>
  <c r="A547" i="1" s="1"/>
  <c r="E548" i="1"/>
  <c r="A548" i="1" s="1"/>
  <c r="E549" i="1"/>
  <c r="A549" i="1" s="1"/>
  <c r="E550" i="1"/>
  <c r="A550" i="1" s="1"/>
  <c r="E725" i="1"/>
  <c r="A725" i="1" s="1"/>
  <c r="E726" i="1"/>
  <c r="A726" i="1" s="1"/>
  <c r="E727" i="1"/>
  <c r="A727" i="1" s="1"/>
  <c r="E728" i="1"/>
  <c r="A728" i="1" s="1"/>
  <c r="E729" i="1"/>
  <c r="A729" i="1" s="1"/>
  <c r="E730" i="1"/>
  <c r="A730" i="1" s="1"/>
  <c r="E731" i="1"/>
  <c r="A731" i="1" s="1"/>
  <c r="E732" i="1"/>
  <c r="A732" i="1" s="1"/>
  <c r="E733" i="1"/>
  <c r="A733" i="1" s="1"/>
  <c r="E734" i="1"/>
  <c r="A734" i="1" s="1"/>
  <c r="E735" i="1"/>
  <c r="A735" i="1" s="1"/>
  <c r="E736" i="1"/>
  <c r="A736" i="1" s="1"/>
  <c r="E737" i="1"/>
  <c r="A737" i="1" s="1"/>
  <c r="E738" i="1"/>
  <c r="A738" i="1" s="1"/>
  <c r="E767" i="1"/>
  <c r="A767" i="1" s="1"/>
  <c r="E768" i="1"/>
  <c r="A768" i="1" s="1"/>
  <c r="E769" i="1"/>
  <c r="A769" i="1" s="1"/>
  <c r="E770" i="1"/>
  <c r="A770" i="1" s="1"/>
  <c r="E771" i="1"/>
  <c r="A771" i="1" s="1"/>
  <c r="E772" i="1"/>
  <c r="A772" i="1" s="1"/>
  <c r="E773" i="1"/>
  <c r="A773" i="1" s="1"/>
  <c r="E774" i="1"/>
  <c r="A774" i="1" s="1"/>
  <c r="E775" i="1"/>
  <c r="A775" i="1" s="1"/>
  <c r="E776" i="1"/>
  <c r="A776" i="1" s="1"/>
  <c r="E777" i="1"/>
  <c r="A777" i="1" s="1"/>
  <c r="E778" i="1"/>
  <c r="A778" i="1" s="1"/>
  <c r="E779" i="1"/>
  <c r="A779" i="1" s="1"/>
  <c r="E780" i="1"/>
  <c r="A780" i="1" s="1"/>
  <c r="E142" i="1"/>
  <c r="A142" i="1" s="1"/>
  <c r="E143" i="1"/>
  <c r="A143" i="1" s="1"/>
  <c r="E144" i="1"/>
  <c r="A144" i="1" s="1"/>
  <c r="E145" i="1"/>
  <c r="A145" i="1" s="1"/>
  <c r="E146" i="1"/>
  <c r="A146" i="1" s="1"/>
  <c r="E147" i="1"/>
  <c r="A147" i="1" s="1"/>
  <c r="E148" i="1"/>
  <c r="A148" i="1" s="1"/>
  <c r="E149" i="1"/>
  <c r="A149" i="1" s="1"/>
  <c r="E150" i="1"/>
  <c r="A150" i="1" s="1"/>
  <c r="E151" i="1"/>
  <c r="A151" i="1" s="1"/>
  <c r="E152" i="1"/>
  <c r="A152" i="1" s="1"/>
  <c r="E153" i="1"/>
  <c r="A153" i="1" s="1"/>
  <c r="E154" i="1"/>
  <c r="A154" i="1" s="1"/>
  <c r="E155" i="1"/>
  <c r="A155" i="1" s="1"/>
  <c r="E457" i="1"/>
  <c r="A457" i="1" s="1"/>
  <c r="E458" i="1"/>
  <c r="A458" i="1" s="1"/>
  <c r="E459" i="1"/>
  <c r="A459" i="1" s="1"/>
  <c r="E460" i="1"/>
  <c r="A460" i="1" s="1"/>
  <c r="E461" i="1"/>
  <c r="A461" i="1" s="1"/>
  <c r="E462" i="1"/>
  <c r="A462" i="1" s="1"/>
  <c r="E463" i="1"/>
  <c r="A463" i="1" s="1"/>
  <c r="E464" i="1"/>
  <c r="A464" i="1" s="1"/>
  <c r="E465" i="1"/>
  <c r="A465" i="1" s="1"/>
  <c r="E466" i="1"/>
  <c r="A466" i="1" s="1"/>
  <c r="E467" i="1"/>
  <c r="A467" i="1" s="1"/>
  <c r="E468" i="1"/>
  <c r="A468" i="1" s="1"/>
  <c r="E469" i="1"/>
  <c r="A469" i="1" s="1"/>
  <c r="E470" i="1"/>
  <c r="A470" i="1" s="1"/>
  <c r="E551" i="1"/>
  <c r="A551" i="1" s="1"/>
  <c r="E552" i="1"/>
  <c r="A552" i="1" s="1"/>
  <c r="E553" i="1"/>
  <c r="A553" i="1" s="1"/>
  <c r="E554" i="1"/>
  <c r="A554" i="1" s="1"/>
  <c r="E555" i="1"/>
  <c r="A555" i="1" s="1"/>
  <c r="E556" i="1"/>
  <c r="A556" i="1" s="1"/>
  <c r="E557" i="1"/>
  <c r="A557" i="1" s="1"/>
  <c r="E558" i="1"/>
  <c r="A558" i="1" s="1"/>
  <c r="E559" i="1"/>
  <c r="A559" i="1" s="1"/>
  <c r="E560" i="1"/>
  <c r="A560" i="1" s="1"/>
  <c r="E561" i="1"/>
  <c r="A561" i="1" s="1"/>
  <c r="E562" i="1"/>
  <c r="A562" i="1" s="1"/>
  <c r="E563" i="1"/>
  <c r="A563" i="1" s="1"/>
  <c r="E564" i="1"/>
  <c r="A564" i="1" s="1"/>
  <c r="E617" i="1"/>
  <c r="A617" i="1" s="1"/>
  <c r="E618" i="1"/>
  <c r="A618" i="1" s="1"/>
  <c r="E619" i="1"/>
  <c r="A619" i="1" s="1"/>
  <c r="E620" i="1"/>
  <c r="A620" i="1" s="1"/>
  <c r="E621" i="1"/>
  <c r="A621" i="1" s="1"/>
  <c r="E622" i="1"/>
  <c r="A622" i="1" s="1"/>
  <c r="E623" i="1"/>
  <c r="A623" i="1" s="1"/>
  <c r="E624" i="1"/>
  <c r="A624" i="1" s="1"/>
  <c r="E625" i="1"/>
  <c r="A625" i="1" s="1"/>
  <c r="E626" i="1"/>
  <c r="A626" i="1" s="1"/>
  <c r="E627" i="1"/>
  <c r="A627" i="1" s="1"/>
  <c r="E628" i="1"/>
  <c r="A628" i="1" s="1"/>
  <c r="E629" i="1"/>
  <c r="A629" i="1" s="1"/>
  <c r="E630" i="1"/>
  <c r="A630" i="1" s="1"/>
  <c r="E58" i="1"/>
  <c r="A58" i="1" s="1"/>
  <c r="E59" i="1"/>
  <c r="A59" i="1" s="1"/>
  <c r="E60" i="1"/>
  <c r="A60" i="1" s="1"/>
  <c r="E61" i="1"/>
  <c r="A61" i="1" s="1"/>
  <c r="E62" i="1"/>
  <c r="A62" i="1" s="1"/>
  <c r="E63" i="1"/>
  <c r="A63" i="1" s="1"/>
  <c r="E64" i="1"/>
  <c r="A64" i="1" s="1"/>
  <c r="E65" i="1"/>
  <c r="A65" i="1" s="1"/>
  <c r="E66" i="1"/>
  <c r="A66" i="1" s="1"/>
  <c r="E67" i="1"/>
  <c r="A67" i="1" s="1"/>
  <c r="E68" i="1"/>
  <c r="A68" i="1" s="1"/>
  <c r="E69" i="1"/>
  <c r="A69" i="1" s="1"/>
  <c r="E70" i="1"/>
  <c r="A70" i="1" s="1"/>
  <c r="E71" i="1"/>
  <c r="A71" i="1" s="1"/>
  <c r="E189" i="1"/>
  <c r="A189" i="1" s="1"/>
  <c r="E190" i="1"/>
  <c r="A190" i="1" s="1"/>
  <c r="E191" i="1"/>
  <c r="A191" i="1" s="1"/>
  <c r="E192" i="1"/>
  <c r="A192" i="1" s="1"/>
  <c r="E193" i="1"/>
  <c r="A193" i="1" s="1"/>
  <c r="E194" i="1"/>
  <c r="A194" i="1" s="1"/>
  <c r="E195" i="1"/>
  <c r="A195" i="1" s="1"/>
  <c r="E196" i="1"/>
  <c r="A196" i="1" s="1"/>
  <c r="E197" i="1"/>
  <c r="A197" i="1" s="1"/>
  <c r="E198" i="1"/>
  <c r="A198" i="1" s="1"/>
  <c r="E199" i="1"/>
  <c r="A199" i="1" s="1"/>
  <c r="E200" i="1"/>
  <c r="A200" i="1" s="1"/>
  <c r="E201" i="1"/>
  <c r="A201" i="1" s="1"/>
  <c r="E202" i="1"/>
  <c r="A202" i="1" s="1"/>
  <c r="E349" i="1"/>
  <c r="A349" i="1" s="1"/>
  <c r="E350" i="1"/>
  <c r="A350" i="1" s="1"/>
  <c r="E351" i="1"/>
  <c r="A351" i="1" s="1"/>
  <c r="E352" i="1"/>
  <c r="A352" i="1" s="1"/>
  <c r="E353" i="1"/>
  <c r="A353" i="1" s="1"/>
  <c r="E354" i="1"/>
  <c r="A354" i="1" s="1"/>
  <c r="E355" i="1"/>
  <c r="A355" i="1" s="1"/>
  <c r="E356" i="1"/>
  <c r="A356" i="1" s="1"/>
  <c r="E357" i="1"/>
  <c r="A357" i="1" s="1"/>
  <c r="E358" i="1"/>
  <c r="A358" i="1" s="1"/>
  <c r="E359" i="1"/>
  <c r="A359" i="1" s="1"/>
  <c r="E360" i="1"/>
  <c r="A360" i="1" s="1"/>
  <c r="E361" i="1"/>
  <c r="A361" i="1" s="1"/>
  <c r="E362" i="1"/>
  <c r="A362" i="1" s="1"/>
  <c r="E669" i="1"/>
  <c r="A669" i="1" s="1"/>
  <c r="E670" i="1"/>
  <c r="A670" i="1" s="1"/>
  <c r="E671" i="1"/>
  <c r="A671" i="1" s="1"/>
  <c r="E672" i="1"/>
  <c r="A672" i="1" s="1"/>
  <c r="E673" i="1"/>
  <c r="A673" i="1" s="1"/>
  <c r="E674" i="1"/>
  <c r="A674" i="1" s="1"/>
  <c r="E675" i="1"/>
  <c r="A675" i="1" s="1"/>
  <c r="E676" i="1"/>
  <c r="A676" i="1" s="1"/>
  <c r="E677" i="1"/>
  <c r="A677" i="1" s="1"/>
  <c r="E678" i="1"/>
  <c r="A678" i="1" s="1"/>
  <c r="E679" i="1"/>
  <c r="A679" i="1" s="1"/>
  <c r="E680" i="1"/>
  <c r="A680" i="1" s="1"/>
  <c r="E681" i="1"/>
  <c r="A681" i="1" s="1"/>
  <c r="E682" i="1"/>
  <c r="A682" i="1" s="1"/>
  <c r="E2" i="1"/>
  <c r="A2" i="1" s="1"/>
  <c r="E3" i="1"/>
  <c r="A3" i="1" s="1"/>
  <c r="E4" i="1"/>
  <c r="A4" i="1" s="1"/>
  <c r="C121" i="54" s="1"/>
  <c r="E5" i="1"/>
  <c r="A5" i="1" s="1"/>
  <c r="E6" i="1"/>
  <c r="A6" i="1" s="1"/>
  <c r="E7" i="1"/>
  <c r="A7" i="1" s="1"/>
  <c r="E8" i="1"/>
  <c r="A8" i="1" s="1"/>
  <c r="E9" i="1"/>
  <c r="A9" i="1" s="1"/>
  <c r="E10" i="1"/>
  <c r="A10" i="1" s="1"/>
  <c r="E11" i="1"/>
  <c r="A11" i="1" s="1"/>
  <c r="E12" i="1"/>
  <c r="A12" i="1" s="1"/>
  <c r="E13" i="1"/>
  <c r="A13" i="1" s="1"/>
  <c r="E14" i="1"/>
  <c r="A14" i="1" s="1"/>
  <c r="E15" i="1"/>
  <c r="A15" i="1" s="1"/>
  <c r="E72" i="1"/>
  <c r="A72" i="1" s="1"/>
  <c r="E73" i="1"/>
  <c r="A73" i="1" s="1"/>
  <c r="E74" i="1"/>
  <c r="A74" i="1" s="1"/>
  <c r="E75" i="1"/>
  <c r="A75" i="1" s="1"/>
  <c r="E76" i="1"/>
  <c r="A76" i="1" s="1"/>
  <c r="E77" i="1"/>
  <c r="A77" i="1" s="1"/>
  <c r="E78" i="1"/>
  <c r="A78" i="1" s="1"/>
  <c r="E79" i="1"/>
  <c r="A79" i="1" s="1"/>
  <c r="E80" i="1"/>
  <c r="A80" i="1" s="1"/>
  <c r="E81" i="1"/>
  <c r="A81" i="1" s="1"/>
  <c r="E82" i="1"/>
  <c r="A82" i="1" s="1"/>
  <c r="E83" i="1"/>
  <c r="A83" i="1" s="1"/>
  <c r="E84" i="1"/>
  <c r="A84" i="1" s="1"/>
  <c r="E85" i="1"/>
  <c r="A85" i="1" s="1"/>
  <c r="E114" i="1"/>
  <c r="A114" i="1" s="1"/>
  <c r="E115" i="1"/>
  <c r="A115" i="1" s="1"/>
  <c r="E116" i="1"/>
  <c r="A116" i="1" s="1"/>
  <c r="E117" i="1"/>
  <c r="A117" i="1" s="1"/>
  <c r="E118" i="1"/>
  <c r="A118" i="1" s="1"/>
  <c r="E119" i="1"/>
  <c r="A119" i="1" s="1"/>
  <c r="E120" i="1"/>
  <c r="A120" i="1" s="1"/>
  <c r="E121" i="1"/>
  <c r="A121" i="1" s="1"/>
  <c r="E122" i="1"/>
  <c r="A122" i="1" s="1"/>
  <c r="E123" i="1"/>
  <c r="A123" i="1" s="1"/>
  <c r="E124" i="1"/>
  <c r="A124" i="1" s="1"/>
  <c r="E125" i="1"/>
  <c r="A125" i="1" s="1"/>
  <c r="E126" i="1"/>
  <c r="A126" i="1" s="1"/>
  <c r="E127" i="1"/>
  <c r="A127" i="1" s="1"/>
  <c r="E203" i="1"/>
  <c r="A203" i="1" s="1"/>
  <c r="E204" i="1"/>
  <c r="A204" i="1" s="1"/>
  <c r="E205" i="1"/>
  <c r="A205" i="1" s="1"/>
  <c r="E206" i="1"/>
  <c r="A206" i="1" s="1"/>
  <c r="E207" i="1"/>
  <c r="A207" i="1" s="1"/>
  <c r="E208" i="1"/>
  <c r="A208" i="1" s="1"/>
  <c r="E209" i="1"/>
  <c r="A209" i="1" s="1"/>
  <c r="E210" i="1"/>
  <c r="A210" i="1" s="1"/>
  <c r="E211" i="1"/>
  <c r="A211" i="1" s="1"/>
  <c r="E212" i="1"/>
  <c r="A212" i="1" s="1"/>
  <c r="E213" i="1"/>
  <c r="A213" i="1" s="1"/>
  <c r="E214" i="1"/>
  <c r="A214" i="1" s="1"/>
  <c r="E215" i="1"/>
  <c r="A215" i="1" s="1"/>
  <c r="E216" i="1"/>
  <c r="A216" i="1" s="1"/>
  <c r="E245" i="1"/>
  <c r="A245" i="1" s="1"/>
  <c r="E246" i="1"/>
  <c r="A246" i="1" s="1"/>
  <c r="E247" i="1"/>
  <c r="A247" i="1" s="1"/>
  <c r="E248" i="1"/>
  <c r="A248" i="1" s="1"/>
  <c r="E249" i="1"/>
  <c r="A249" i="1" s="1"/>
  <c r="E250" i="1"/>
  <c r="A250" i="1" s="1"/>
  <c r="E251" i="1"/>
  <c r="A251" i="1" s="1"/>
  <c r="E252" i="1"/>
  <c r="A252" i="1" s="1"/>
  <c r="E253" i="1"/>
  <c r="A253" i="1" s="1"/>
  <c r="E254" i="1"/>
  <c r="A254" i="1" s="1"/>
  <c r="E255" i="1"/>
  <c r="A255" i="1" s="1"/>
  <c r="E256" i="1"/>
  <c r="A256" i="1" s="1"/>
  <c r="E257" i="1"/>
  <c r="A257" i="1" s="1"/>
  <c r="E258" i="1"/>
  <c r="A258" i="1" s="1"/>
  <c r="E259" i="1"/>
  <c r="A259" i="1" s="1"/>
  <c r="E260" i="1"/>
  <c r="A260" i="1" s="1"/>
  <c r="E261" i="1"/>
  <c r="A261" i="1" s="1"/>
  <c r="E262" i="1"/>
  <c r="A262" i="1" s="1"/>
  <c r="E263" i="1"/>
  <c r="A263" i="1" s="1"/>
  <c r="E264" i="1"/>
  <c r="A264" i="1" s="1"/>
  <c r="E265" i="1"/>
  <c r="A265" i="1" s="1"/>
  <c r="E266" i="1"/>
  <c r="A266" i="1" s="1"/>
  <c r="E267" i="1"/>
  <c r="A267" i="1" s="1"/>
  <c r="E268" i="1"/>
  <c r="A268" i="1" s="1"/>
  <c r="E269" i="1"/>
  <c r="A269" i="1" s="1"/>
  <c r="E270" i="1"/>
  <c r="A270" i="1" s="1"/>
  <c r="E271" i="1"/>
  <c r="A271" i="1" s="1"/>
  <c r="E272" i="1"/>
  <c r="A272" i="1" s="1"/>
  <c r="E471" i="1"/>
  <c r="A471" i="1" s="1"/>
  <c r="E472" i="1"/>
  <c r="A472" i="1" s="1"/>
  <c r="E473" i="1"/>
  <c r="A473" i="1" s="1"/>
  <c r="E474" i="1"/>
  <c r="A474" i="1" s="1"/>
  <c r="E475" i="1"/>
  <c r="A475" i="1" s="1"/>
  <c r="E476" i="1"/>
  <c r="A476" i="1" s="1"/>
  <c r="E477" i="1"/>
  <c r="A477" i="1" s="1"/>
  <c r="E478" i="1"/>
  <c r="A478" i="1" s="1"/>
  <c r="E479" i="1"/>
  <c r="A479" i="1" s="1"/>
  <c r="E480" i="1"/>
  <c r="A480" i="1" s="1"/>
  <c r="E481" i="1"/>
  <c r="A481" i="1" s="1"/>
  <c r="E482" i="1"/>
  <c r="A482" i="1" s="1"/>
  <c r="E483" i="1"/>
  <c r="A483" i="1" s="1"/>
  <c r="E484" i="1"/>
  <c r="A484" i="1" s="1"/>
  <c r="E175" i="1"/>
  <c r="A175" i="1" s="1"/>
  <c r="E176" i="1"/>
  <c r="A176" i="1" s="1"/>
  <c r="E177" i="1"/>
  <c r="A177" i="1" s="1"/>
  <c r="E178" i="1"/>
  <c r="A178" i="1" s="1"/>
  <c r="E179" i="1"/>
  <c r="A179" i="1" s="1"/>
  <c r="E180" i="1"/>
  <c r="A180" i="1" s="1"/>
  <c r="E181" i="1"/>
  <c r="A181" i="1" s="1"/>
  <c r="E182" i="1"/>
  <c r="A182" i="1" s="1"/>
  <c r="E183" i="1"/>
  <c r="A183" i="1" s="1"/>
  <c r="E184" i="1"/>
  <c r="A184" i="1" s="1"/>
  <c r="E185" i="1"/>
  <c r="A185" i="1" s="1"/>
  <c r="E186" i="1"/>
  <c r="A186" i="1" s="1"/>
  <c r="E187" i="1"/>
  <c r="A187" i="1" s="1"/>
  <c r="E188" i="1"/>
  <c r="A188" i="1" s="1"/>
  <c r="E739" i="1"/>
  <c r="A739" i="1" s="1"/>
  <c r="E740" i="1"/>
  <c r="A740" i="1" s="1"/>
  <c r="E741" i="1"/>
  <c r="A741" i="1" s="1"/>
  <c r="E742" i="1"/>
  <c r="A742" i="1" s="1"/>
  <c r="E743" i="1"/>
  <c r="A743" i="1" s="1"/>
  <c r="E744" i="1"/>
  <c r="A744" i="1" s="1"/>
  <c r="E745" i="1"/>
  <c r="A745" i="1" s="1"/>
  <c r="E746" i="1"/>
  <c r="A746" i="1" s="1"/>
  <c r="E747" i="1"/>
  <c r="A747" i="1" s="1"/>
  <c r="E748" i="1"/>
  <c r="A748" i="1" s="1"/>
  <c r="E749" i="1"/>
  <c r="A749" i="1" s="1"/>
  <c r="E750" i="1"/>
  <c r="A750" i="1" s="1"/>
  <c r="E751" i="1"/>
  <c r="A751" i="1" s="1"/>
  <c r="E752" i="1"/>
  <c r="A752" i="1" s="1"/>
  <c r="E86" i="1"/>
  <c r="A86" i="1" s="1"/>
  <c r="E87" i="1"/>
  <c r="A87" i="1" s="1"/>
  <c r="E88" i="1"/>
  <c r="A88" i="1" s="1"/>
  <c r="E89" i="1"/>
  <c r="A89" i="1" s="1"/>
  <c r="E90" i="1"/>
  <c r="A90" i="1" s="1"/>
  <c r="E91" i="1"/>
  <c r="A91" i="1" s="1"/>
  <c r="E92" i="1"/>
  <c r="A92" i="1" s="1"/>
  <c r="E93" i="1"/>
  <c r="A93" i="1" s="1"/>
  <c r="E94" i="1"/>
  <c r="A94" i="1" s="1"/>
  <c r="E95" i="1"/>
  <c r="A95" i="1" s="1"/>
  <c r="E96" i="1"/>
  <c r="A96" i="1" s="1"/>
  <c r="E97" i="1"/>
  <c r="A97" i="1" s="1"/>
  <c r="E98" i="1"/>
  <c r="A98" i="1" s="1"/>
  <c r="E99" i="1"/>
  <c r="A99" i="1" s="1"/>
  <c r="E217" i="1"/>
  <c r="A217" i="1" s="1"/>
  <c r="E218" i="1"/>
  <c r="A218" i="1" s="1"/>
  <c r="E219" i="1"/>
  <c r="A219" i="1" s="1"/>
  <c r="E220" i="1"/>
  <c r="A220" i="1" s="1"/>
  <c r="E221" i="1"/>
  <c r="A221" i="1" s="1"/>
  <c r="E222" i="1"/>
  <c r="A222" i="1" s="1"/>
  <c r="E223" i="1"/>
  <c r="A223" i="1" s="1"/>
  <c r="E224" i="1"/>
  <c r="A224" i="1" s="1"/>
  <c r="E225" i="1"/>
  <c r="A225" i="1" s="1"/>
  <c r="E226" i="1"/>
  <c r="A226" i="1" s="1"/>
  <c r="E227" i="1"/>
  <c r="A227" i="1" s="1"/>
  <c r="E228" i="1"/>
  <c r="A228" i="1" s="1"/>
  <c r="E229" i="1"/>
  <c r="A229" i="1" s="1"/>
  <c r="E230" i="1"/>
  <c r="A230" i="1" s="1"/>
  <c r="E363" i="1"/>
  <c r="A363" i="1" s="1"/>
  <c r="E364" i="1"/>
  <c r="A364" i="1" s="1"/>
  <c r="E365" i="1"/>
  <c r="A365" i="1" s="1"/>
  <c r="E366" i="1"/>
  <c r="A366" i="1" s="1"/>
  <c r="E367" i="1"/>
  <c r="A367" i="1" s="1"/>
  <c r="E368" i="1"/>
  <c r="A368" i="1" s="1"/>
  <c r="E369" i="1"/>
  <c r="A369" i="1" s="1"/>
  <c r="E370" i="1"/>
  <c r="A370" i="1" s="1"/>
  <c r="E371" i="1"/>
  <c r="A371" i="1" s="1"/>
  <c r="E372" i="1"/>
  <c r="A372" i="1" s="1"/>
  <c r="E373" i="1"/>
  <c r="A373" i="1" s="1"/>
  <c r="E374" i="1"/>
  <c r="A374" i="1" s="1"/>
  <c r="E375" i="1"/>
  <c r="A375" i="1" s="1"/>
  <c r="E376" i="1"/>
  <c r="A376" i="1" s="1"/>
  <c r="E683" i="1"/>
  <c r="A683" i="1" s="1"/>
  <c r="E684" i="1"/>
  <c r="A684" i="1" s="1"/>
  <c r="E685" i="1"/>
  <c r="A685" i="1" s="1"/>
  <c r="E686" i="1"/>
  <c r="A686" i="1" s="1"/>
  <c r="E687" i="1"/>
  <c r="A687" i="1" s="1"/>
  <c r="E688" i="1"/>
  <c r="A688" i="1" s="1"/>
  <c r="E689" i="1"/>
  <c r="A689" i="1" s="1"/>
  <c r="E690" i="1"/>
  <c r="A690" i="1" s="1"/>
  <c r="E691" i="1"/>
  <c r="A691" i="1" s="1"/>
  <c r="E692" i="1"/>
  <c r="A692" i="1" s="1"/>
  <c r="E693" i="1"/>
  <c r="A693" i="1" s="1"/>
  <c r="E694" i="1"/>
  <c r="A694" i="1" s="1"/>
  <c r="E695" i="1"/>
  <c r="A695" i="1" s="1"/>
  <c r="E696" i="1"/>
  <c r="A696" i="1" s="1"/>
  <c r="E44" i="1"/>
  <c r="A44" i="1" s="1"/>
  <c r="E45" i="1"/>
  <c r="A45" i="1" s="1"/>
  <c r="E46" i="1"/>
  <c r="A46" i="1" s="1"/>
  <c r="E47" i="1"/>
  <c r="A47" i="1" s="1"/>
  <c r="E48" i="1"/>
  <c r="A48" i="1" s="1"/>
  <c r="E49" i="1"/>
  <c r="A49" i="1" s="1"/>
  <c r="E50" i="1"/>
  <c r="A50" i="1" s="1"/>
  <c r="E51" i="1"/>
  <c r="A51" i="1" s="1"/>
  <c r="E52" i="1"/>
  <c r="A52" i="1" s="1"/>
  <c r="E53" i="1"/>
  <c r="A53" i="1" s="1"/>
  <c r="E54" i="1"/>
  <c r="A54" i="1" s="1"/>
  <c r="E55" i="1"/>
  <c r="A55" i="1" s="1"/>
  <c r="E56" i="1"/>
  <c r="A56" i="1" s="1"/>
  <c r="E57" i="1"/>
  <c r="A57" i="1" s="1"/>
  <c r="E100" i="1"/>
  <c r="A100" i="1" s="1"/>
  <c r="E101" i="1"/>
  <c r="A101" i="1" s="1"/>
  <c r="E102" i="1"/>
  <c r="A102" i="1" s="1"/>
  <c r="E103" i="1"/>
  <c r="A103" i="1" s="1"/>
  <c r="E104" i="1"/>
  <c r="A104" i="1" s="1"/>
  <c r="E105" i="1"/>
  <c r="A105" i="1" s="1"/>
  <c r="E106" i="1"/>
  <c r="A106" i="1" s="1"/>
  <c r="E107" i="1"/>
  <c r="A107" i="1" s="1"/>
  <c r="E108" i="1"/>
  <c r="A108" i="1" s="1"/>
  <c r="E109" i="1"/>
  <c r="A109" i="1" s="1"/>
  <c r="E110" i="1"/>
  <c r="A110" i="1" s="1"/>
  <c r="E111" i="1"/>
  <c r="A111" i="1" s="1"/>
  <c r="E112" i="1"/>
  <c r="A112" i="1" s="1"/>
  <c r="E113" i="1"/>
  <c r="A113" i="1" s="1"/>
  <c r="E231" i="1"/>
  <c r="A231" i="1" s="1"/>
  <c r="E232" i="1"/>
  <c r="A232" i="1" s="1"/>
  <c r="E233" i="1"/>
  <c r="A233" i="1" s="1"/>
  <c r="E234" i="1"/>
  <c r="A234" i="1" s="1"/>
  <c r="E235" i="1"/>
  <c r="A235" i="1" s="1"/>
  <c r="E236" i="1"/>
  <c r="A236" i="1" s="1"/>
  <c r="E237" i="1"/>
  <c r="A237" i="1" s="1"/>
  <c r="E238" i="1"/>
  <c r="A238" i="1" s="1"/>
  <c r="E239" i="1"/>
  <c r="A239" i="1" s="1"/>
  <c r="E240" i="1"/>
  <c r="A240" i="1" s="1"/>
  <c r="E241" i="1"/>
  <c r="A241" i="1" s="1"/>
  <c r="E242" i="1"/>
  <c r="A242" i="1" s="1"/>
  <c r="E243" i="1"/>
  <c r="A243" i="1" s="1"/>
  <c r="E244" i="1"/>
  <c r="A244" i="1" s="1"/>
  <c r="E377" i="1"/>
  <c r="A377" i="1" s="1"/>
  <c r="E378" i="1"/>
  <c r="A378" i="1" s="1"/>
  <c r="E379" i="1"/>
  <c r="A379" i="1" s="1"/>
  <c r="E380" i="1"/>
  <c r="A380" i="1" s="1"/>
  <c r="E381" i="1"/>
  <c r="A381" i="1" s="1"/>
  <c r="E382" i="1"/>
  <c r="A382" i="1" s="1"/>
  <c r="E383" i="1"/>
  <c r="A383" i="1" s="1"/>
  <c r="E384" i="1"/>
  <c r="A384" i="1" s="1"/>
  <c r="E385" i="1"/>
  <c r="A385" i="1" s="1"/>
  <c r="E386" i="1"/>
  <c r="A386" i="1" s="1"/>
  <c r="E387" i="1"/>
  <c r="A387" i="1" s="1"/>
  <c r="E388" i="1"/>
  <c r="A388" i="1" s="1"/>
  <c r="E389" i="1"/>
  <c r="A389" i="1" s="1"/>
  <c r="E390" i="1"/>
  <c r="A390" i="1" s="1"/>
  <c r="E697" i="1"/>
  <c r="A697" i="1" s="1"/>
  <c r="E698" i="1"/>
  <c r="A698" i="1" s="1"/>
  <c r="E699" i="1"/>
  <c r="A699" i="1" s="1"/>
  <c r="E700" i="1"/>
  <c r="A700" i="1" s="1"/>
  <c r="E701" i="1"/>
  <c r="A701" i="1" s="1"/>
  <c r="E702" i="1"/>
  <c r="A702" i="1" s="1"/>
  <c r="E703" i="1"/>
  <c r="A703" i="1" s="1"/>
  <c r="E704" i="1"/>
  <c r="A704" i="1" s="1"/>
  <c r="E705" i="1"/>
  <c r="A705" i="1" s="1"/>
  <c r="E706" i="1"/>
  <c r="A706" i="1" s="1"/>
  <c r="E707" i="1"/>
  <c r="A707" i="1" s="1"/>
  <c r="E708" i="1"/>
  <c r="A708" i="1" s="1"/>
  <c r="E709" i="1"/>
  <c r="A709" i="1" s="1"/>
  <c r="E710" i="1"/>
  <c r="A710" i="1" s="1"/>
  <c r="E292" i="1"/>
  <c r="A292" i="1" s="1"/>
  <c r="E293" i="1"/>
  <c r="A293" i="1" s="1"/>
  <c r="E294" i="1"/>
  <c r="A294" i="1" s="1"/>
  <c r="E295" i="1"/>
  <c r="A295" i="1" s="1"/>
  <c r="E296" i="1"/>
  <c r="A296" i="1" s="1"/>
  <c r="E297" i="1"/>
  <c r="A297" i="1" s="1"/>
  <c r="E298" i="1"/>
  <c r="A298" i="1" s="1"/>
  <c r="E299" i="1"/>
  <c r="A299" i="1" s="1"/>
  <c r="E300" i="1"/>
  <c r="A300" i="1" s="1"/>
  <c r="E301" i="1"/>
  <c r="A301" i="1" s="1"/>
  <c r="E302" i="1"/>
  <c r="A302" i="1" s="1"/>
  <c r="E303" i="1"/>
  <c r="A303" i="1" s="1"/>
  <c r="E304" i="1"/>
  <c r="A304" i="1" s="1"/>
  <c r="E305" i="1"/>
  <c r="A305" i="1" s="1"/>
  <c r="E306" i="1"/>
  <c r="A306" i="1" s="1"/>
  <c r="E307" i="1"/>
  <c r="A307" i="1" s="1"/>
  <c r="E308" i="1"/>
  <c r="A308" i="1" s="1"/>
  <c r="E309" i="1"/>
  <c r="A309" i="1" s="1"/>
  <c r="E310" i="1"/>
  <c r="A310" i="1" s="1"/>
  <c r="E330" i="1"/>
  <c r="A330" i="1" s="1"/>
  <c r="E331" i="1"/>
  <c r="A331" i="1" s="1"/>
  <c r="E332" i="1"/>
  <c r="A332" i="1" s="1"/>
  <c r="E333" i="1"/>
  <c r="A333" i="1" s="1"/>
  <c r="E334" i="1"/>
  <c r="A334" i="1" s="1"/>
  <c r="E335" i="1"/>
  <c r="A335" i="1" s="1"/>
  <c r="E336" i="1"/>
  <c r="A336" i="1" s="1"/>
  <c r="E337" i="1"/>
  <c r="A337" i="1" s="1"/>
  <c r="E338" i="1"/>
  <c r="A338" i="1" s="1"/>
  <c r="E339" i="1"/>
  <c r="A339" i="1" s="1"/>
  <c r="E340" i="1"/>
  <c r="A340" i="1" s="1"/>
  <c r="E341" i="1"/>
  <c r="A341" i="1" s="1"/>
  <c r="E342" i="1"/>
  <c r="A342" i="1" s="1"/>
  <c r="E343" i="1"/>
  <c r="A343" i="1" s="1"/>
  <c r="E344" i="1"/>
  <c r="A344" i="1" s="1"/>
  <c r="E345" i="1"/>
  <c r="A345" i="1" s="1"/>
  <c r="E346" i="1"/>
  <c r="A346" i="1" s="1"/>
  <c r="E347" i="1"/>
  <c r="A347" i="1" s="1"/>
  <c r="E348" i="1"/>
  <c r="A348" i="1" s="1"/>
  <c r="E391" i="1"/>
  <c r="A391" i="1" s="1"/>
  <c r="E392" i="1"/>
  <c r="A392" i="1" s="1"/>
  <c r="E393" i="1"/>
  <c r="A393" i="1" s="1"/>
  <c r="E394" i="1"/>
  <c r="A394" i="1" s="1"/>
  <c r="E395" i="1"/>
  <c r="A395" i="1" s="1"/>
  <c r="E396" i="1"/>
  <c r="A396" i="1" s="1"/>
  <c r="E397" i="1"/>
  <c r="A397" i="1" s="1"/>
  <c r="E398" i="1"/>
  <c r="A398" i="1" s="1"/>
  <c r="E399" i="1"/>
  <c r="A399" i="1" s="1"/>
  <c r="E400" i="1"/>
  <c r="A400" i="1" s="1"/>
  <c r="E401" i="1"/>
  <c r="A401" i="1" s="1"/>
  <c r="E402" i="1"/>
  <c r="A402" i="1" s="1"/>
  <c r="E403" i="1"/>
  <c r="A403" i="1" s="1"/>
  <c r="E404" i="1"/>
  <c r="A404" i="1" s="1"/>
  <c r="E405" i="1"/>
  <c r="A405" i="1" s="1"/>
  <c r="E406" i="1"/>
  <c r="A406" i="1" s="1"/>
  <c r="E407" i="1"/>
  <c r="A407" i="1" s="1"/>
  <c r="E408" i="1"/>
  <c r="A408" i="1" s="1"/>
  <c r="E409" i="1"/>
  <c r="A409" i="1" s="1"/>
  <c r="E410" i="1"/>
  <c r="A410" i="1" s="1"/>
  <c r="E411" i="1"/>
  <c r="A411" i="1" s="1"/>
  <c r="E412" i="1"/>
  <c r="A412" i="1" s="1"/>
  <c r="E413" i="1"/>
  <c r="A413" i="1" s="1"/>
  <c r="E414" i="1"/>
  <c r="A414" i="1" s="1"/>
  <c r="E415" i="1"/>
  <c r="A415" i="1" s="1"/>
  <c r="E416" i="1"/>
  <c r="A416" i="1" s="1"/>
  <c r="E417" i="1"/>
  <c r="A417" i="1" s="1"/>
  <c r="E418" i="1"/>
  <c r="A418" i="1" s="1"/>
  <c r="E419" i="1"/>
  <c r="A419" i="1" s="1"/>
  <c r="E420" i="1"/>
  <c r="A420" i="1" s="1"/>
  <c r="E421" i="1"/>
  <c r="A421" i="1" s="1"/>
  <c r="E422" i="1"/>
  <c r="A422" i="1" s="1"/>
  <c r="E423" i="1"/>
  <c r="A423" i="1" s="1"/>
  <c r="E424" i="1"/>
  <c r="A424" i="1" s="1"/>
  <c r="E425" i="1"/>
  <c r="A425" i="1" s="1"/>
  <c r="E426" i="1"/>
  <c r="A426" i="1" s="1"/>
  <c r="E427" i="1"/>
  <c r="A427" i="1" s="1"/>
  <c r="E428" i="1"/>
  <c r="A428" i="1" s="1"/>
  <c r="E504" i="1"/>
  <c r="A504" i="1" s="1"/>
  <c r="E505" i="1"/>
  <c r="A505" i="1" s="1"/>
  <c r="E506" i="1"/>
  <c r="A506" i="1" s="1"/>
  <c r="E507" i="1"/>
  <c r="A507" i="1" s="1"/>
  <c r="E508" i="1"/>
  <c r="A508" i="1" s="1"/>
  <c r="E509" i="1"/>
  <c r="A509" i="1" s="1"/>
  <c r="E510" i="1"/>
  <c r="A510" i="1" s="1"/>
  <c r="E511" i="1"/>
  <c r="A511" i="1" s="1"/>
  <c r="E512" i="1"/>
  <c r="A512" i="1" s="1"/>
  <c r="E513" i="1"/>
  <c r="A513" i="1" s="1"/>
  <c r="E514" i="1"/>
  <c r="A514" i="1" s="1"/>
  <c r="E515" i="1"/>
  <c r="A515" i="1" s="1"/>
  <c r="E516" i="1"/>
  <c r="A516" i="1" s="1"/>
  <c r="E517" i="1"/>
  <c r="A517" i="1" s="1"/>
  <c r="E518" i="1"/>
  <c r="A518" i="1" s="1"/>
  <c r="E519" i="1"/>
  <c r="A519" i="1" s="1"/>
  <c r="E520" i="1"/>
  <c r="A520" i="1" s="1"/>
  <c r="E521" i="1"/>
  <c r="A521" i="1" s="1"/>
  <c r="E522" i="1"/>
  <c r="A522" i="1" s="1"/>
  <c r="E584" i="1"/>
  <c r="A584" i="1" s="1"/>
  <c r="E585" i="1"/>
  <c r="A585" i="1" s="1"/>
  <c r="E586" i="1"/>
  <c r="A586" i="1" s="1"/>
  <c r="E587" i="1"/>
  <c r="A587" i="1" s="1"/>
  <c r="E588" i="1"/>
  <c r="A588" i="1" s="1"/>
  <c r="E589" i="1"/>
  <c r="A589" i="1" s="1"/>
  <c r="E590" i="1"/>
  <c r="A590" i="1" s="1"/>
  <c r="E591" i="1"/>
  <c r="A591" i="1" s="1"/>
  <c r="E592" i="1"/>
  <c r="A592" i="1" s="1"/>
  <c r="E593" i="1"/>
  <c r="A593" i="1" s="1"/>
  <c r="E594" i="1"/>
  <c r="A594" i="1" s="1"/>
  <c r="E595" i="1"/>
  <c r="A595" i="1" s="1"/>
  <c r="E596" i="1"/>
  <c r="A596" i="1" s="1"/>
  <c r="E597" i="1"/>
  <c r="A597" i="1" s="1"/>
  <c r="E598" i="1"/>
  <c r="A598" i="1" s="1"/>
  <c r="E599" i="1"/>
  <c r="A599" i="1" s="1"/>
  <c r="E600" i="1"/>
  <c r="A600" i="1" s="1"/>
  <c r="E601" i="1"/>
  <c r="A601" i="1" s="1"/>
  <c r="E602" i="1"/>
  <c r="A602" i="1" s="1"/>
  <c r="E650" i="1"/>
  <c r="A650" i="1" s="1"/>
  <c r="E651" i="1"/>
  <c r="A651" i="1" s="1"/>
  <c r="E652" i="1"/>
  <c r="A652" i="1" s="1"/>
  <c r="E653" i="1"/>
  <c r="A653" i="1" s="1"/>
  <c r="E654" i="1"/>
  <c r="A654" i="1" s="1"/>
  <c r="E655" i="1"/>
  <c r="A655" i="1" s="1"/>
  <c r="E656" i="1"/>
  <c r="A656" i="1" s="1"/>
  <c r="E657" i="1"/>
  <c r="A657" i="1" s="1"/>
  <c r="E658" i="1"/>
  <c r="A658" i="1" s="1"/>
  <c r="E659" i="1"/>
  <c r="A659" i="1" s="1"/>
  <c r="E660" i="1"/>
  <c r="A660" i="1" s="1"/>
  <c r="E661" i="1"/>
  <c r="A661" i="1" s="1"/>
  <c r="E662" i="1"/>
  <c r="A662" i="1" s="1"/>
  <c r="E663" i="1"/>
  <c r="A663" i="1" s="1"/>
  <c r="E664" i="1"/>
  <c r="A664" i="1" s="1"/>
  <c r="E665" i="1"/>
  <c r="A665" i="1" s="1"/>
  <c r="E666" i="1"/>
  <c r="A666" i="1" s="1"/>
  <c r="E667" i="1"/>
  <c r="A667" i="1" s="1"/>
  <c r="E668" i="1"/>
  <c r="A668" i="1" s="1"/>
  <c r="E156" i="1"/>
  <c r="A156" i="1" s="1"/>
  <c r="E157" i="1"/>
  <c r="A157" i="1" s="1"/>
  <c r="E158" i="1"/>
  <c r="A158" i="1" s="1"/>
  <c r="E159" i="1"/>
  <c r="A159" i="1" s="1"/>
  <c r="E160" i="1"/>
  <c r="A160" i="1" s="1"/>
  <c r="E161" i="1"/>
  <c r="A161" i="1" s="1"/>
  <c r="E162" i="1"/>
  <c r="A162" i="1" s="1"/>
  <c r="E163" i="1"/>
  <c r="A163" i="1" s="1"/>
  <c r="E164" i="1"/>
  <c r="A164" i="1" s="1"/>
  <c r="E165" i="1"/>
  <c r="A165" i="1" s="1"/>
  <c r="E166" i="1"/>
  <c r="A166" i="1" s="1"/>
  <c r="E167" i="1"/>
  <c r="A167" i="1" s="1"/>
  <c r="E168" i="1"/>
  <c r="A168" i="1" s="1"/>
  <c r="E169" i="1"/>
  <c r="A169" i="1" s="1"/>
  <c r="E170" i="1"/>
  <c r="A170" i="1" s="1"/>
  <c r="E171" i="1"/>
  <c r="A171" i="1" s="1"/>
  <c r="E172" i="1"/>
  <c r="A172" i="1" s="1"/>
  <c r="E173" i="1"/>
  <c r="A173" i="1" s="1"/>
  <c r="E174" i="1"/>
  <c r="A174" i="1" s="1"/>
  <c r="E273" i="1"/>
  <c r="A273" i="1" s="1"/>
  <c r="E274" i="1"/>
  <c r="A274" i="1" s="1"/>
  <c r="E275" i="1"/>
  <c r="A275" i="1" s="1"/>
  <c r="E276" i="1"/>
  <c r="A276" i="1" s="1"/>
  <c r="E277" i="1"/>
  <c r="A277" i="1" s="1"/>
  <c r="E278" i="1"/>
  <c r="A278" i="1" s="1"/>
  <c r="E279" i="1"/>
  <c r="A279" i="1" s="1"/>
  <c r="E280" i="1"/>
  <c r="A280" i="1" s="1"/>
  <c r="E281" i="1"/>
  <c r="A281" i="1" s="1"/>
  <c r="E282" i="1"/>
  <c r="A282" i="1" s="1"/>
  <c r="E283" i="1"/>
  <c r="A283" i="1" s="1"/>
  <c r="E284" i="1"/>
  <c r="A284" i="1" s="1"/>
  <c r="E285" i="1"/>
  <c r="A285" i="1" s="1"/>
  <c r="E286" i="1"/>
  <c r="A286" i="1" s="1"/>
  <c r="E287" i="1"/>
  <c r="A287" i="1" s="1"/>
  <c r="E288" i="1"/>
  <c r="A288" i="1" s="1"/>
  <c r="E289" i="1"/>
  <c r="A289" i="1" s="1"/>
  <c r="E290" i="1"/>
  <c r="A290" i="1" s="1"/>
  <c r="E291" i="1"/>
  <c r="A291" i="1" s="1"/>
  <c r="E311" i="1"/>
  <c r="A311" i="1" s="1"/>
  <c r="E312" i="1"/>
  <c r="A312" i="1" s="1"/>
  <c r="E313" i="1"/>
  <c r="A313" i="1" s="1"/>
  <c r="E314" i="1"/>
  <c r="A314" i="1" s="1"/>
  <c r="E315" i="1"/>
  <c r="A315" i="1" s="1"/>
  <c r="E316" i="1"/>
  <c r="A316" i="1" s="1"/>
  <c r="E317" i="1"/>
  <c r="A317" i="1" s="1"/>
  <c r="E318" i="1"/>
  <c r="A318" i="1" s="1"/>
  <c r="E319" i="1"/>
  <c r="A319" i="1" s="1"/>
  <c r="E320" i="1"/>
  <c r="A320" i="1" s="1"/>
  <c r="E321" i="1"/>
  <c r="A321" i="1" s="1"/>
  <c r="E322" i="1"/>
  <c r="A322" i="1" s="1"/>
  <c r="E323" i="1"/>
  <c r="A323" i="1" s="1"/>
  <c r="E324" i="1"/>
  <c r="A324" i="1" s="1"/>
  <c r="E325" i="1"/>
  <c r="A325" i="1" s="1"/>
  <c r="E326" i="1"/>
  <c r="A326" i="1" s="1"/>
  <c r="E327" i="1"/>
  <c r="A327" i="1" s="1"/>
  <c r="E328" i="1"/>
  <c r="A328" i="1" s="1"/>
  <c r="E329" i="1"/>
  <c r="A329" i="1" s="1"/>
  <c r="E485" i="1"/>
  <c r="A485" i="1" s="1"/>
  <c r="E486" i="1"/>
  <c r="A486" i="1" s="1"/>
  <c r="E487" i="1"/>
  <c r="A487" i="1" s="1"/>
  <c r="E488" i="1"/>
  <c r="A488" i="1" s="1"/>
  <c r="E489" i="1"/>
  <c r="A489" i="1" s="1"/>
  <c r="E490" i="1"/>
  <c r="A490" i="1" s="1"/>
  <c r="E491" i="1"/>
  <c r="A491" i="1" s="1"/>
  <c r="E492" i="1"/>
  <c r="A492" i="1" s="1"/>
  <c r="E493" i="1"/>
  <c r="A493" i="1" s="1"/>
  <c r="E494" i="1"/>
  <c r="A494" i="1" s="1"/>
  <c r="E495" i="1"/>
  <c r="A495" i="1" s="1"/>
  <c r="E496" i="1"/>
  <c r="A496" i="1" s="1"/>
  <c r="E497" i="1"/>
  <c r="A497" i="1" s="1"/>
  <c r="E498" i="1"/>
  <c r="A498" i="1" s="1"/>
  <c r="E499" i="1"/>
  <c r="A499" i="1" s="1"/>
  <c r="E500" i="1"/>
  <c r="A500" i="1" s="1"/>
  <c r="E501" i="1"/>
  <c r="A501" i="1" s="1"/>
  <c r="E502" i="1"/>
  <c r="A502" i="1" s="1"/>
  <c r="E503" i="1"/>
  <c r="A503" i="1" s="1"/>
  <c r="E565" i="1"/>
  <c r="A565" i="1" s="1"/>
  <c r="E566" i="1"/>
  <c r="A566" i="1" s="1"/>
  <c r="E567" i="1"/>
  <c r="A567" i="1" s="1"/>
  <c r="E568" i="1"/>
  <c r="A568" i="1" s="1"/>
  <c r="E569" i="1"/>
  <c r="A569" i="1" s="1"/>
  <c r="E570" i="1"/>
  <c r="A570" i="1" s="1"/>
  <c r="E571" i="1"/>
  <c r="A571" i="1" s="1"/>
  <c r="E572" i="1"/>
  <c r="A572" i="1" s="1"/>
  <c r="E573" i="1"/>
  <c r="A573" i="1" s="1"/>
  <c r="E574" i="1"/>
  <c r="A574" i="1" s="1"/>
  <c r="E575" i="1"/>
  <c r="A575" i="1" s="1"/>
  <c r="E576" i="1"/>
  <c r="A576" i="1" s="1"/>
  <c r="E577" i="1"/>
  <c r="A577" i="1" s="1"/>
  <c r="E578" i="1"/>
  <c r="A578" i="1" s="1"/>
  <c r="E579" i="1"/>
  <c r="A579" i="1" s="1"/>
  <c r="E580" i="1"/>
  <c r="A580" i="1" s="1"/>
  <c r="E581" i="1"/>
  <c r="A581" i="1" s="1"/>
  <c r="E582" i="1"/>
  <c r="A582" i="1" s="1"/>
  <c r="E583" i="1"/>
  <c r="A583" i="1" s="1"/>
  <c r="E631" i="1"/>
  <c r="A631" i="1" s="1"/>
  <c r="E632" i="1"/>
  <c r="A632" i="1" s="1"/>
  <c r="E633" i="1"/>
  <c r="A633" i="1" s="1"/>
  <c r="E634" i="1"/>
  <c r="A634" i="1" s="1"/>
  <c r="E635" i="1"/>
  <c r="A635" i="1" s="1"/>
  <c r="E636" i="1"/>
  <c r="A636" i="1" s="1"/>
  <c r="E637" i="1"/>
  <c r="A637" i="1" s="1"/>
  <c r="E638" i="1"/>
  <c r="A638" i="1" s="1"/>
  <c r="E639" i="1"/>
  <c r="A639" i="1" s="1"/>
  <c r="E640" i="1"/>
  <c r="A640" i="1" s="1"/>
  <c r="E641" i="1"/>
  <c r="A641" i="1" s="1"/>
  <c r="E642" i="1"/>
  <c r="A642" i="1" s="1"/>
  <c r="E643" i="1"/>
  <c r="A643" i="1" s="1"/>
  <c r="E644" i="1"/>
  <c r="A644" i="1" s="1"/>
  <c r="E645" i="1"/>
  <c r="A645" i="1" s="1"/>
  <c r="E646" i="1"/>
  <c r="A646" i="1" s="1"/>
  <c r="E647" i="1"/>
  <c r="A647" i="1" s="1"/>
  <c r="E648" i="1"/>
  <c r="A648" i="1" s="1"/>
  <c r="E649" i="1"/>
  <c r="A649" i="1" s="1"/>
  <c r="E16" i="1"/>
  <c r="A16" i="1" s="1"/>
  <c r="C91" i="42"/>
  <c r="C16" i="80" l="1"/>
  <c r="A83" i="30"/>
  <c r="G82" i="30"/>
  <c r="K82" i="30"/>
  <c r="A113" i="30"/>
  <c r="K112" i="30"/>
  <c r="G112" i="30"/>
  <c r="A73" i="30"/>
  <c r="K72" i="30"/>
  <c r="G72" i="30"/>
  <c r="A103" i="30"/>
  <c r="K102" i="30"/>
  <c r="G102" i="30"/>
  <c r="A63" i="30"/>
  <c r="A23" i="30"/>
  <c r="K22" i="30"/>
  <c r="A43" i="30"/>
  <c r="A33" i="30"/>
  <c r="A93" i="30"/>
  <c r="G92" i="30"/>
  <c r="K92" i="30"/>
  <c r="A53" i="30"/>
  <c r="A18" i="30"/>
  <c r="K17" i="30"/>
  <c r="A19" i="31"/>
  <c r="K18" i="31"/>
  <c r="A104" i="31"/>
  <c r="G103" i="31"/>
  <c r="K103" i="31"/>
  <c r="A113" i="31"/>
  <c r="G112" i="31"/>
  <c r="K112" i="31"/>
  <c r="A83" i="31"/>
  <c r="K82" i="31"/>
  <c r="G82" i="31"/>
  <c r="A43" i="31"/>
  <c r="A93" i="31"/>
  <c r="K92" i="31"/>
  <c r="G92" i="31"/>
  <c r="K22" i="31"/>
  <c r="A73" i="31"/>
  <c r="G72" i="31"/>
  <c r="K72" i="31"/>
  <c r="A33" i="31"/>
  <c r="K17" i="31"/>
  <c r="A53" i="31"/>
  <c r="G102" i="31"/>
  <c r="K102" i="31"/>
  <c r="A63" i="31"/>
  <c r="A23" i="31"/>
  <c r="A113" i="32"/>
  <c r="K112" i="32"/>
  <c r="G112" i="32"/>
  <c r="A83" i="32"/>
  <c r="K82" i="32"/>
  <c r="G82" i="32"/>
  <c r="A43" i="32"/>
  <c r="G102" i="32"/>
  <c r="K102" i="32"/>
  <c r="A63" i="32"/>
  <c r="A23" i="32"/>
  <c r="K22" i="32"/>
  <c r="A93" i="32"/>
  <c r="G92" i="32"/>
  <c r="K92" i="32"/>
  <c r="A53" i="32"/>
  <c r="A18" i="32"/>
  <c r="K17" i="32"/>
  <c r="A103" i="32"/>
  <c r="A73" i="32"/>
  <c r="K72" i="32"/>
  <c r="G72" i="32"/>
  <c r="A33" i="32"/>
  <c r="A73" i="33"/>
  <c r="G72" i="33"/>
  <c r="K72" i="33"/>
  <c r="A93" i="33"/>
  <c r="K92" i="33"/>
  <c r="G92" i="33"/>
  <c r="A63" i="33"/>
  <c r="A23" i="33"/>
  <c r="K22" i="33"/>
  <c r="A114" i="33"/>
  <c r="G113" i="33"/>
  <c r="K113" i="33"/>
  <c r="A84" i="33"/>
  <c r="K83" i="33"/>
  <c r="G83" i="33"/>
  <c r="A53" i="33"/>
  <c r="A18" i="33"/>
  <c r="K17" i="33"/>
  <c r="A103" i="33"/>
  <c r="G102" i="33"/>
  <c r="K102" i="33"/>
  <c r="A33" i="33"/>
  <c r="G112" i="33"/>
  <c r="K112" i="33"/>
  <c r="K82" i="33"/>
  <c r="G82" i="33"/>
  <c r="A43" i="33"/>
  <c r="A104" i="34"/>
  <c r="K103" i="34"/>
  <c r="G103" i="34"/>
  <c r="A33" i="34"/>
  <c r="K102" i="34"/>
  <c r="G102" i="34"/>
  <c r="A63" i="34"/>
  <c r="A23" i="34"/>
  <c r="K22" i="34"/>
  <c r="A73" i="34"/>
  <c r="K72" i="34"/>
  <c r="G72" i="34"/>
  <c r="A93" i="34"/>
  <c r="G92" i="34"/>
  <c r="K92" i="34"/>
  <c r="A53" i="34"/>
  <c r="A18" i="34"/>
  <c r="K17" i="34"/>
  <c r="A113" i="34"/>
  <c r="G112" i="34"/>
  <c r="K112" i="34"/>
  <c r="A83" i="34"/>
  <c r="G82" i="34"/>
  <c r="K82" i="34"/>
  <c r="A43" i="34"/>
  <c r="A63" i="35"/>
  <c r="A93" i="35"/>
  <c r="K92" i="35"/>
  <c r="G92" i="35"/>
  <c r="A53" i="35"/>
  <c r="A18" i="35"/>
  <c r="K17" i="35"/>
  <c r="A23" i="35"/>
  <c r="K22" i="35"/>
  <c r="A83" i="35"/>
  <c r="G82" i="35"/>
  <c r="K82" i="35"/>
  <c r="A43" i="35"/>
  <c r="A103" i="35"/>
  <c r="K102" i="35"/>
  <c r="G102" i="35"/>
  <c r="A113" i="35"/>
  <c r="G112" i="35"/>
  <c r="K112" i="35"/>
  <c r="A73" i="35"/>
  <c r="K72" i="35"/>
  <c r="G72" i="35"/>
  <c r="A33" i="35"/>
  <c r="K102" i="36"/>
  <c r="G102" i="36"/>
  <c r="K92" i="36"/>
  <c r="G92" i="36"/>
  <c r="K22" i="36"/>
  <c r="G82" i="36"/>
  <c r="K82" i="36"/>
  <c r="K17" i="36"/>
  <c r="G72" i="36"/>
  <c r="K72" i="36"/>
  <c r="A93" i="37"/>
  <c r="G92" i="37"/>
  <c r="K92" i="37"/>
  <c r="A53" i="37"/>
  <c r="A18" i="37"/>
  <c r="K17" i="37"/>
  <c r="A103" i="37"/>
  <c r="K102" i="37"/>
  <c r="G102" i="37"/>
  <c r="A23" i="37"/>
  <c r="K22" i="37"/>
  <c r="A83" i="37"/>
  <c r="G82" i="37"/>
  <c r="K82" i="37"/>
  <c r="A43" i="37"/>
  <c r="A63" i="37"/>
  <c r="A113" i="37"/>
  <c r="K112" i="37"/>
  <c r="G112" i="37"/>
  <c r="A73" i="37"/>
  <c r="K72" i="37"/>
  <c r="G72" i="37"/>
  <c r="A33" i="37"/>
  <c r="A19" i="38"/>
  <c r="K18" i="38"/>
  <c r="A93" i="38"/>
  <c r="K92" i="38"/>
  <c r="G92" i="38"/>
  <c r="A53" i="38"/>
  <c r="A113" i="38"/>
  <c r="G112" i="38"/>
  <c r="K112" i="38"/>
  <c r="A83" i="38"/>
  <c r="K82" i="38"/>
  <c r="G82" i="38"/>
  <c r="A43" i="38"/>
  <c r="K17" i="38"/>
  <c r="A104" i="38"/>
  <c r="G103" i="38"/>
  <c r="K103" i="38"/>
  <c r="A73" i="38"/>
  <c r="G72" i="38"/>
  <c r="K72" i="38"/>
  <c r="A33" i="38"/>
  <c r="G102" i="38"/>
  <c r="K102" i="38"/>
  <c r="A63" i="38"/>
  <c r="A23" i="38"/>
  <c r="K22" i="38"/>
  <c r="A64" i="39"/>
  <c r="A113" i="39"/>
  <c r="G112" i="39"/>
  <c r="K112" i="39"/>
  <c r="A73" i="39"/>
  <c r="G72" i="39"/>
  <c r="K72" i="39"/>
  <c r="A43" i="39"/>
  <c r="A83" i="39"/>
  <c r="K82" i="39"/>
  <c r="G82" i="39"/>
  <c r="A53" i="39"/>
  <c r="A18" i="39"/>
  <c r="K17" i="39"/>
  <c r="A103" i="39"/>
  <c r="G102" i="39"/>
  <c r="K102" i="39"/>
  <c r="A33" i="39"/>
  <c r="A93" i="39"/>
  <c r="K92" i="39"/>
  <c r="G92" i="39"/>
  <c r="A23" i="39"/>
  <c r="K22" i="39"/>
  <c r="A19" i="40"/>
  <c r="K18" i="40"/>
  <c r="A73" i="40"/>
  <c r="G72" i="40"/>
  <c r="K72" i="40"/>
  <c r="A103" i="40"/>
  <c r="G102" i="40"/>
  <c r="K102" i="40"/>
  <c r="A63" i="40"/>
  <c r="A23" i="40"/>
  <c r="K22" i="40"/>
  <c r="A33" i="40"/>
  <c r="A93" i="40"/>
  <c r="K92" i="40"/>
  <c r="G92" i="40"/>
  <c r="A53" i="40"/>
  <c r="A113" i="40"/>
  <c r="G112" i="40"/>
  <c r="K112" i="40"/>
  <c r="A83" i="40"/>
  <c r="K82" i="40"/>
  <c r="G82" i="40"/>
  <c r="A43" i="40"/>
  <c r="K17" i="40"/>
  <c r="A83" i="41"/>
  <c r="K82" i="41"/>
  <c r="G82" i="41"/>
  <c r="A104" i="41"/>
  <c r="G103" i="41"/>
  <c r="K103" i="41"/>
  <c r="A73" i="41"/>
  <c r="K72" i="41"/>
  <c r="G72" i="41"/>
  <c r="A33" i="41"/>
  <c r="A43" i="41"/>
  <c r="G102" i="41"/>
  <c r="K102" i="41"/>
  <c r="A63" i="41"/>
  <c r="A23" i="41"/>
  <c r="K22" i="41"/>
  <c r="A113" i="41"/>
  <c r="K112" i="41"/>
  <c r="G112" i="41"/>
  <c r="A93" i="41"/>
  <c r="G92" i="41"/>
  <c r="K92" i="41"/>
  <c r="A53" i="41"/>
  <c r="A18" i="41"/>
  <c r="K17" i="41"/>
  <c r="A113" i="42"/>
  <c r="K112" i="42"/>
  <c r="G112" i="42"/>
  <c r="A73" i="42"/>
  <c r="K72" i="42"/>
  <c r="G72" i="42"/>
  <c r="A33" i="42"/>
  <c r="A103" i="42"/>
  <c r="G102" i="42"/>
  <c r="K102" i="42"/>
  <c r="A63" i="42"/>
  <c r="A23" i="42"/>
  <c r="K22" i="42"/>
  <c r="A93" i="42"/>
  <c r="G92" i="42"/>
  <c r="K92" i="42"/>
  <c r="A53" i="42"/>
  <c r="A18" i="42"/>
  <c r="K17" i="42"/>
  <c r="A83" i="42"/>
  <c r="K82" i="42"/>
  <c r="G82" i="42"/>
  <c r="A43" i="42"/>
  <c r="A103" i="43"/>
  <c r="K102" i="43"/>
  <c r="G102" i="43"/>
  <c r="A63" i="43"/>
  <c r="A23" i="43"/>
  <c r="K22" i="43"/>
  <c r="A93" i="43"/>
  <c r="G92" i="43"/>
  <c r="K92" i="43"/>
  <c r="A53" i="43"/>
  <c r="A18" i="43"/>
  <c r="K17" i="43"/>
  <c r="A83" i="43"/>
  <c r="G82" i="43"/>
  <c r="K82" i="43"/>
  <c r="A43" i="43"/>
  <c r="A113" i="43"/>
  <c r="K112" i="43"/>
  <c r="G112" i="43"/>
  <c r="A73" i="43"/>
  <c r="K72" i="43"/>
  <c r="G72" i="43"/>
  <c r="A33" i="43"/>
  <c r="A23" i="44"/>
  <c r="K22" i="44"/>
  <c r="A93" i="44"/>
  <c r="K92" i="44"/>
  <c r="G92" i="44"/>
  <c r="A53" i="44"/>
  <c r="A18" i="44"/>
  <c r="K17" i="44"/>
  <c r="A103" i="44"/>
  <c r="K102" i="44"/>
  <c r="G102" i="44"/>
  <c r="A83" i="44"/>
  <c r="G82" i="44"/>
  <c r="K82" i="44"/>
  <c r="A43" i="44"/>
  <c r="A63" i="44"/>
  <c r="A73" i="44"/>
  <c r="G72" i="44"/>
  <c r="K72" i="44"/>
  <c r="A33" i="44"/>
  <c r="A103" i="45"/>
  <c r="G102" i="45"/>
  <c r="K102" i="45"/>
  <c r="A63" i="45"/>
  <c r="A93" i="45"/>
  <c r="K92" i="45"/>
  <c r="G92" i="45"/>
  <c r="A53" i="45"/>
  <c r="A18" i="45"/>
  <c r="K17" i="45"/>
  <c r="A83" i="45"/>
  <c r="G82" i="45"/>
  <c r="K82" i="45"/>
  <c r="A43" i="45"/>
  <c r="A23" i="45"/>
  <c r="K22" i="45"/>
  <c r="A73" i="45"/>
  <c r="G72" i="45"/>
  <c r="K72" i="45"/>
  <c r="A33" i="45"/>
  <c r="A19" i="46"/>
  <c r="K18" i="46"/>
  <c r="A93" i="46"/>
  <c r="K92" i="46"/>
  <c r="G92" i="46"/>
  <c r="A23" i="46"/>
  <c r="K22" i="46"/>
  <c r="A84" i="46"/>
  <c r="G83" i="46"/>
  <c r="K83" i="46"/>
  <c r="A53" i="46"/>
  <c r="A63" i="46"/>
  <c r="G82" i="46"/>
  <c r="K82" i="46"/>
  <c r="A43" i="46"/>
  <c r="K17" i="46"/>
  <c r="A103" i="46"/>
  <c r="K102" i="46"/>
  <c r="G102" i="46"/>
  <c r="A73" i="46"/>
  <c r="K72" i="46"/>
  <c r="G72" i="46"/>
  <c r="A33" i="46"/>
  <c r="A94" i="47"/>
  <c r="G93" i="47"/>
  <c r="K93" i="47"/>
  <c r="A73" i="47"/>
  <c r="G72" i="47"/>
  <c r="K72" i="47"/>
  <c r="A63" i="47"/>
  <c r="A33" i="47"/>
  <c r="A103" i="47"/>
  <c r="K102" i="47"/>
  <c r="G102" i="47"/>
  <c r="A43" i="47"/>
  <c r="G92" i="47"/>
  <c r="K92" i="47"/>
  <c r="A54" i="47"/>
  <c r="A23" i="47"/>
  <c r="K22" i="47"/>
  <c r="A83" i="47"/>
  <c r="K82" i="47"/>
  <c r="G82" i="47"/>
  <c r="A18" i="47"/>
  <c r="K17" i="47"/>
  <c r="A113" i="48"/>
  <c r="G112" i="48"/>
  <c r="K112" i="48"/>
  <c r="A73" i="48"/>
  <c r="G72" i="48"/>
  <c r="K72" i="48"/>
  <c r="A33" i="48"/>
  <c r="A103" i="48"/>
  <c r="G102" i="48"/>
  <c r="K102" i="48"/>
  <c r="A63" i="48"/>
  <c r="A23" i="48"/>
  <c r="K22" i="48"/>
  <c r="A93" i="48"/>
  <c r="K92" i="48"/>
  <c r="G92" i="48"/>
  <c r="A53" i="48"/>
  <c r="A18" i="48"/>
  <c r="K17" i="48"/>
  <c r="A83" i="48"/>
  <c r="K82" i="48"/>
  <c r="G82" i="48"/>
  <c r="A43" i="48"/>
  <c r="A33" i="49"/>
  <c r="A94" i="49"/>
  <c r="K93" i="49"/>
  <c r="G93" i="49"/>
  <c r="A63" i="49"/>
  <c r="A23" i="49"/>
  <c r="K22" i="49"/>
  <c r="K92" i="49"/>
  <c r="G92" i="49"/>
  <c r="A53" i="49"/>
  <c r="A18" i="49"/>
  <c r="K17" i="49"/>
  <c r="A103" i="49"/>
  <c r="K102" i="49"/>
  <c r="G102" i="49"/>
  <c r="A73" i="49"/>
  <c r="G72" i="49"/>
  <c r="K72" i="49"/>
  <c r="A113" i="49"/>
  <c r="K112" i="49"/>
  <c r="G112" i="49"/>
  <c r="A83" i="49"/>
  <c r="G82" i="49"/>
  <c r="K82" i="49"/>
  <c r="A43" i="49"/>
  <c r="A93" i="50"/>
  <c r="G92" i="50"/>
  <c r="K92" i="50"/>
  <c r="A53" i="50"/>
  <c r="K22" i="50"/>
  <c r="A83" i="50"/>
  <c r="K82" i="50"/>
  <c r="G82" i="50"/>
  <c r="A43" i="50"/>
  <c r="A18" i="50"/>
  <c r="K17" i="50"/>
  <c r="A113" i="50"/>
  <c r="K112" i="50"/>
  <c r="G112" i="50"/>
  <c r="A73" i="50"/>
  <c r="G72" i="50"/>
  <c r="K72" i="50"/>
  <c r="A33" i="50"/>
  <c r="A103" i="50"/>
  <c r="G102" i="50"/>
  <c r="K102" i="50"/>
  <c r="A63" i="50"/>
  <c r="A23" i="50"/>
  <c r="A93" i="51"/>
  <c r="K92" i="51"/>
  <c r="G92" i="51"/>
  <c r="A53" i="51"/>
  <c r="A18" i="51"/>
  <c r="K17" i="51"/>
  <c r="A103" i="51"/>
  <c r="G102" i="51"/>
  <c r="K102" i="51"/>
  <c r="A23" i="51"/>
  <c r="K22" i="51"/>
  <c r="A83" i="51"/>
  <c r="G82" i="51"/>
  <c r="K82" i="51"/>
  <c r="A43" i="51"/>
  <c r="A63" i="51"/>
  <c r="A73" i="51"/>
  <c r="G72" i="51"/>
  <c r="K72" i="51"/>
  <c r="A33" i="51"/>
  <c r="A103" i="52"/>
  <c r="K102" i="52"/>
  <c r="G102" i="52"/>
  <c r="A63" i="52"/>
  <c r="A23" i="52"/>
  <c r="K22" i="52"/>
  <c r="A93" i="52"/>
  <c r="G92" i="52"/>
  <c r="K92" i="52"/>
  <c r="A53" i="52"/>
  <c r="A18" i="52"/>
  <c r="K17" i="52"/>
  <c r="A83" i="52"/>
  <c r="G82" i="52"/>
  <c r="K82" i="52"/>
  <c r="A43" i="52"/>
  <c r="A73" i="52"/>
  <c r="K72" i="52"/>
  <c r="G72" i="52"/>
  <c r="A33" i="52"/>
  <c r="A84" i="53"/>
  <c r="G83" i="53"/>
  <c r="K83" i="53"/>
  <c r="A53" i="53"/>
  <c r="A18" i="53"/>
  <c r="K17" i="53"/>
  <c r="A93" i="53"/>
  <c r="G92" i="53"/>
  <c r="K92" i="53"/>
  <c r="A63" i="53"/>
  <c r="A23" i="53"/>
  <c r="K22" i="53"/>
  <c r="A113" i="53"/>
  <c r="K112" i="53"/>
  <c r="G112" i="53"/>
  <c r="G82" i="53"/>
  <c r="K82" i="53"/>
  <c r="A43" i="53"/>
  <c r="A103" i="53"/>
  <c r="K102" i="53"/>
  <c r="G102" i="53"/>
  <c r="A73" i="53"/>
  <c r="K72" i="53"/>
  <c r="G72" i="53"/>
  <c r="A33" i="53"/>
  <c r="A93" i="54"/>
  <c r="K92" i="54"/>
  <c r="G92" i="54"/>
  <c r="A53" i="54"/>
  <c r="A18" i="54"/>
  <c r="K17" i="54"/>
  <c r="A83" i="54"/>
  <c r="G82" i="54"/>
  <c r="K82" i="54"/>
  <c r="A43" i="54"/>
  <c r="A113" i="54"/>
  <c r="G112" i="54"/>
  <c r="K112" i="54"/>
  <c r="A73" i="54"/>
  <c r="G72" i="54"/>
  <c r="K72" i="54"/>
  <c r="A33" i="54"/>
  <c r="A103" i="54"/>
  <c r="K102" i="54"/>
  <c r="G102" i="54"/>
  <c r="A63" i="54"/>
  <c r="A23" i="54"/>
  <c r="K22" i="54"/>
  <c r="A83" i="55"/>
  <c r="G82" i="55"/>
  <c r="K82" i="55"/>
  <c r="A43" i="55"/>
  <c r="A113" i="55"/>
  <c r="K112" i="55"/>
  <c r="G112" i="55"/>
  <c r="A73" i="55"/>
  <c r="K72" i="55"/>
  <c r="G72" i="55"/>
  <c r="A33" i="55"/>
  <c r="A103" i="55"/>
  <c r="K102" i="55"/>
  <c r="G102" i="55"/>
  <c r="A63" i="55"/>
  <c r="A23" i="55"/>
  <c r="K22" i="55"/>
  <c r="A93" i="55"/>
  <c r="G92" i="55"/>
  <c r="K92" i="55"/>
  <c r="A53" i="55"/>
  <c r="A18" i="55"/>
  <c r="K17" i="55"/>
  <c r="A64" i="76"/>
  <c r="A103" i="76"/>
  <c r="G102" i="76"/>
  <c r="K102" i="76"/>
  <c r="A33" i="76"/>
  <c r="A93" i="76"/>
  <c r="G92" i="76"/>
  <c r="K92" i="76"/>
  <c r="A23" i="76"/>
  <c r="K22" i="76"/>
  <c r="A83" i="76"/>
  <c r="K82" i="76"/>
  <c r="G82" i="76"/>
  <c r="A53" i="76"/>
  <c r="A18" i="76"/>
  <c r="K17" i="76"/>
  <c r="A113" i="76"/>
  <c r="K112" i="76"/>
  <c r="G112" i="76"/>
  <c r="A73" i="76"/>
  <c r="K72" i="76"/>
  <c r="G72" i="76"/>
  <c r="A43" i="76"/>
  <c r="A24" i="56"/>
  <c r="K23" i="56"/>
  <c r="G102" i="56"/>
  <c r="K102" i="56"/>
  <c r="A63" i="56"/>
  <c r="A104" i="56"/>
  <c r="G103" i="56"/>
  <c r="K103" i="56"/>
  <c r="A73" i="56"/>
  <c r="K72" i="56"/>
  <c r="G72" i="56"/>
  <c r="A93" i="56"/>
  <c r="G92" i="56"/>
  <c r="K92" i="56"/>
  <c r="A53" i="56"/>
  <c r="K22" i="56"/>
  <c r="A33" i="56"/>
  <c r="A83" i="56"/>
  <c r="G82" i="56"/>
  <c r="K82" i="56"/>
  <c r="A43" i="56"/>
  <c r="A18" i="56"/>
  <c r="K17" i="56"/>
  <c r="A83" i="57"/>
  <c r="K82" i="57"/>
  <c r="G82" i="57"/>
  <c r="A43" i="57"/>
  <c r="A73" i="57"/>
  <c r="G72" i="57"/>
  <c r="K72" i="57"/>
  <c r="A33" i="57"/>
  <c r="A103" i="57"/>
  <c r="K102" i="57"/>
  <c r="G102" i="57"/>
  <c r="A63" i="57"/>
  <c r="A23" i="57"/>
  <c r="K22" i="57"/>
  <c r="A93" i="57"/>
  <c r="G92" i="57"/>
  <c r="K92" i="57"/>
  <c r="A53" i="57"/>
  <c r="A18" i="57"/>
  <c r="K17" i="57"/>
  <c r="A113" i="58"/>
  <c r="K112" i="58"/>
  <c r="G112" i="58"/>
  <c r="A73" i="58"/>
  <c r="K72" i="58"/>
  <c r="G72" i="58"/>
  <c r="A33" i="58"/>
  <c r="A103" i="58"/>
  <c r="G102" i="58"/>
  <c r="K102" i="58"/>
  <c r="A23" i="58"/>
  <c r="K22" i="58"/>
  <c r="A93" i="58"/>
  <c r="G92" i="58"/>
  <c r="K92" i="58"/>
  <c r="A53" i="58"/>
  <c r="A18" i="58"/>
  <c r="K17" i="58"/>
  <c r="A63" i="58"/>
  <c r="A83" i="58"/>
  <c r="K82" i="58"/>
  <c r="G82" i="58"/>
  <c r="A43" i="58"/>
  <c r="A93" i="59"/>
  <c r="K92" i="59"/>
  <c r="G92" i="59"/>
  <c r="A18" i="59"/>
  <c r="K17" i="59"/>
  <c r="A103" i="59"/>
  <c r="K102" i="59"/>
  <c r="G102" i="59"/>
  <c r="A23" i="59"/>
  <c r="K22" i="59"/>
  <c r="A53" i="59"/>
  <c r="A83" i="59"/>
  <c r="G82" i="59"/>
  <c r="K82" i="59"/>
  <c r="A43" i="59"/>
  <c r="A63" i="59"/>
  <c r="A113" i="59"/>
  <c r="G112" i="59"/>
  <c r="K112" i="59"/>
  <c r="A73" i="59"/>
  <c r="G72" i="59"/>
  <c r="K72" i="59"/>
  <c r="A33" i="59"/>
  <c r="A103" i="60"/>
  <c r="K102" i="60"/>
  <c r="G102" i="60"/>
  <c r="A63" i="60"/>
  <c r="A23" i="60"/>
  <c r="K22" i="60"/>
  <c r="A93" i="60"/>
  <c r="G92" i="60"/>
  <c r="K92" i="60"/>
  <c r="A53" i="60"/>
  <c r="A18" i="60"/>
  <c r="K17" i="60"/>
  <c r="A114" i="60"/>
  <c r="G113" i="60"/>
  <c r="K113" i="60"/>
  <c r="A83" i="60"/>
  <c r="G82" i="60"/>
  <c r="K82" i="60"/>
  <c r="A43" i="60"/>
  <c r="K112" i="60"/>
  <c r="G112" i="60"/>
  <c r="A73" i="60"/>
  <c r="K72" i="60"/>
  <c r="G72" i="60"/>
  <c r="A33" i="60"/>
  <c r="A103" i="61"/>
  <c r="G102" i="61"/>
  <c r="K102" i="61"/>
  <c r="A63" i="61"/>
  <c r="A23" i="61"/>
  <c r="K22" i="61"/>
  <c r="A93" i="61"/>
  <c r="K92" i="61"/>
  <c r="G92" i="61"/>
  <c r="A53" i="61"/>
  <c r="A18" i="61"/>
  <c r="K17" i="61"/>
  <c r="A83" i="61"/>
  <c r="G82" i="61"/>
  <c r="K82" i="61"/>
  <c r="A43" i="61"/>
  <c r="A73" i="61"/>
  <c r="G72" i="61"/>
  <c r="K72" i="61"/>
  <c r="A33" i="61"/>
  <c r="A103" i="62"/>
  <c r="G102" i="62"/>
  <c r="K102" i="62"/>
  <c r="A63" i="62"/>
  <c r="A33" i="62"/>
  <c r="A93" i="62"/>
  <c r="G92" i="62"/>
  <c r="K92" i="62"/>
  <c r="A53" i="62"/>
  <c r="A23" i="62"/>
  <c r="K22" i="62"/>
  <c r="A83" i="62"/>
  <c r="K82" i="62"/>
  <c r="G82" i="62"/>
  <c r="A44" i="62"/>
  <c r="A18" i="62"/>
  <c r="K17" i="62"/>
  <c r="A73" i="62"/>
  <c r="G72" i="62"/>
  <c r="K72" i="62"/>
  <c r="A113" i="63"/>
  <c r="K112" i="63"/>
  <c r="G112" i="63"/>
  <c r="A73" i="63"/>
  <c r="G72" i="63"/>
  <c r="K72" i="63"/>
  <c r="A33" i="63"/>
  <c r="A103" i="63"/>
  <c r="K102" i="63"/>
  <c r="G102" i="63"/>
  <c r="A63" i="63"/>
  <c r="A23" i="63"/>
  <c r="K22" i="63"/>
  <c r="A93" i="63"/>
  <c r="K92" i="63"/>
  <c r="G92" i="63"/>
  <c r="A53" i="63"/>
  <c r="A18" i="63"/>
  <c r="K17" i="63"/>
  <c r="A83" i="63"/>
  <c r="G82" i="63"/>
  <c r="K82" i="63"/>
  <c r="A43" i="63"/>
  <c r="A103" i="64"/>
  <c r="G102" i="64"/>
  <c r="K102" i="64"/>
  <c r="A63" i="64"/>
  <c r="A23" i="64"/>
  <c r="K22" i="64"/>
  <c r="A93" i="64"/>
  <c r="G92" i="64"/>
  <c r="K92" i="64"/>
  <c r="A53" i="64"/>
  <c r="A18" i="64"/>
  <c r="K17" i="64"/>
  <c r="A83" i="64"/>
  <c r="K82" i="64"/>
  <c r="G82" i="64"/>
  <c r="A43" i="64"/>
  <c r="A113" i="64"/>
  <c r="K112" i="64"/>
  <c r="G112" i="64"/>
  <c r="A73" i="64"/>
  <c r="K72" i="64"/>
  <c r="G72" i="64"/>
  <c r="A33" i="64"/>
  <c r="A54" i="65"/>
  <c r="A93" i="65"/>
  <c r="K92" i="65"/>
  <c r="G92" i="65"/>
  <c r="A23" i="65"/>
  <c r="K22" i="65"/>
  <c r="A83" i="65"/>
  <c r="K82" i="65"/>
  <c r="G82" i="65"/>
  <c r="A18" i="65"/>
  <c r="K17" i="65"/>
  <c r="A73" i="65"/>
  <c r="G72" i="65"/>
  <c r="K72" i="65"/>
  <c r="A43" i="65"/>
  <c r="A103" i="65"/>
  <c r="K102" i="65"/>
  <c r="G102" i="65"/>
  <c r="A63" i="65"/>
  <c r="A33" i="65"/>
  <c r="A103" i="66"/>
  <c r="G102" i="66"/>
  <c r="K102" i="66"/>
  <c r="A23" i="66"/>
  <c r="K22" i="66"/>
  <c r="A93" i="66"/>
  <c r="G92" i="66"/>
  <c r="K92" i="66"/>
  <c r="A53" i="66"/>
  <c r="A18" i="66"/>
  <c r="K17" i="66"/>
  <c r="A63" i="66"/>
  <c r="A83" i="66"/>
  <c r="K82" i="66"/>
  <c r="G82" i="66"/>
  <c r="A43" i="66"/>
  <c r="A73" i="66"/>
  <c r="K72" i="66"/>
  <c r="G72" i="66"/>
  <c r="A33" i="66"/>
  <c r="A53" i="67"/>
  <c r="A83" i="67"/>
  <c r="G82" i="67"/>
  <c r="K82" i="67"/>
  <c r="A43" i="67"/>
  <c r="A113" i="67"/>
  <c r="K112" i="67"/>
  <c r="G112" i="67"/>
  <c r="A73" i="67"/>
  <c r="K72" i="67"/>
  <c r="G72" i="67"/>
  <c r="A33" i="67"/>
  <c r="A93" i="67"/>
  <c r="G92" i="67"/>
  <c r="K92" i="67"/>
  <c r="A18" i="67"/>
  <c r="K17" i="67"/>
  <c r="A103" i="67"/>
  <c r="K102" i="67"/>
  <c r="G102" i="67"/>
  <c r="A63" i="67"/>
  <c r="A23" i="67"/>
  <c r="K22" i="67"/>
  <c r="A83" i="68"/>
  <c r="G82" i="68"/>
  <c r="K82" i="68"/>
  <c r="A43" i="68"/>
  <c r="A113" i="68"/>
  <c r="K112" i="68"/>
  <c r="G112" i="68"/>
  <c r="A73" i="68"/>
  <c r="K72" i="68"/>
  <c r="G72" i="68"/>
  <c r="A33" i="68"/>
  <c r="A103" i="68"/>
  <c r="K102" i="68"/>
  <c r="G102" i="68"/>
  <c r="A63" i="68"/>
  <c r="A23" i="68"/>
  <c r="K22" i="68"/>
  <c r="A93" i="68"/>
  <c r="G92" i="68"/>
  <c r="K92" i="68"/>
  <c r="A53" i="68"/>
  <c r="A18" i="68"/>
  <c r="K17" i="68"/>
  <c r="A113" i="69"/>
  <c r="G112" i="69"/>
  <c r="K112" i="69"/>
  <c r="A63" i="69"/>
  <c r="A73" i="69"/>
  <c r="G72" i="69"/>
  <c r="K72" i="69"/>
  <c r="A103" i="69"/>
  <c r="G102" i="69"/>
  <c r="K102" i="69"/>
  <c r="A93" i="69"/>
  <c r="K92" i="69"/>
  <c r="G92" i="69"/>
  <c r="A53" i="69"/>
  <c r="A18" i="69"/>
  <c r="K17" i="69"/>
  <c r="A33" i="69"/>
  <c r="A23" i="69"/>
  <c r="K22" i="69"/>
  <c r="A83" i="69"/>
  <c r="K82" i="69"/>
  <c r="G82" i="69"/>
  <c r="A43" i="69"/>
  <c r="A93" i="70"/>
  <c r="G92" i="70"/>
  <c r="K92" i="70"/>
  <c r="A54" i="70"/>
  <c r="A23" i="70"/>
  <c r="K22" i="70"/>
  <c r="A83" i="70"/>
  <c r="K82" i="70"/>
  <c r="G82" i="70"/>
  <c r="A18" i="70"/>
  <c r="K17" i="70"/>
  <c r="A103" i="70"/>
  <c r="G102" i="70"/>
  <c r="K102" i="70"/>
  <c r="A63" i="70"/>
  <c r="A33" i="70"/>
  <c r="A113" i="70"/>
  <c r="K112" i="70"/>
  <c r="G112" i="70"/>
  <c r="A73" i="70"/>
  <c r="K72" i="70"/>
  <c r="G72" i="70"/>
  <c r="A43" i="70"/>
  <c r="A84" i="71"/>
  <c r="G83" i="71"/>
  <c r="K83" i="71"/>
  <c r="A114" i="71"/>
  <c r="G113" i="71"/>
  <c r="K113" i="71"/>
  <c r="A93" i="71"/>
  <c r="K92" i="71"/>
  <c r="G92" i="71"/>
  <c r="A63" i="71"/>
  <c r="A23" i="71"/>
  <c r="K22" i="71"/>
  <c r="A53" i="71"/>
  <c r="A18" i="71"/>
  <c r="K17" i="71"/>
  <c r="G112" i="71"/>
  <c r="K112" i="71"/>
  <c r="G82" i="71"/>
  <c r="K82" i="71"/>
  <c r="A43" i="71"/>
  <c r="A103" i="71"/>
  <c r="K102" i="71"/>
  <c r="G102" i="71"/>
  <c r="A73" i="71"/>
  <c r="G72" i="71"/>
  <c r="K72" i="71"/>
  <c r="A33" i="71"/>
  <c r="A24" i="72"/>
  <c r="K23" i="72"/>
  <c r="A113" i="72"/>
  <c r="K112" i="72"/>
  <c r="G112" i="72"/>
  <c r="A73" i="72"/>
  <c r="G72" i="72"/>
  <c r="K72" i="72"/>
  <c r="A33" i="72"/>
  <c r="A83" i="72"/>
  <c r="G82" i="72"/>
  <c r="K82" i="72"/>
  <c r="A18" i="72"/>
  <c r="K17" i="72"/>
  <c r="A103" i="72"/>
  <c r="G102" i="72"/>
  <c r="K102" i="72"/>
  <c r="A63" i="72"/>
  <c r="A43" i="72"/>
  <c r="A93" i="72"/>
  <c r="K92" i="72"/>
  <c r="G92" i="72"/>
  <c r="A53" i="72"/>
  <c r="K22" i="72"/>
  <c r="A24" i="73"/>
  <c r="K23" i="73"/>
  <c r="A113" i="73"/>
  <c r="K112" i="73"/>
  <c r="G112" i="73"/>
  <c r="A73" i="73"/>
  <c r="K72" i="73"/>
  <c r="G72" i="73"/>
  <c r="A103" i="73"/>
  <c r="G102" i="73"/>
  <c r="K102" i="73"/>
  <c r="A63" i="73"/>
  <c r="A33" i="73"/>
  <c r="A93" i="73"/>
  <c r="G92" i="73"/>
  <c r="K92" i="73"/>
  <c r="A53" i="73"/>
  <c r="K22" i="73"/>
  <c r="A83" i="73"/>
  <c r="K82" i="73"/>
  <c r="G82" i="73"/>
  <c r="A43" i="73"/>
  <c r="A18" i="73"/>
  <c r="K17" i="73"/>
  <c r="A113" i="74"/>
  <c r="G112" i="74"/>
  <c r="K112" i="74"/>
  <c r="A73" i="74"/>
  <c r="G72" i="74"/>
  <c r="K72" i="74"/>
  <c r="A33" i="74"/>
  <c r="A103" i="74"/>
  <c r="G102" i="74"/>
  <c r="K102" i="74"/>
  <c r="A63" i="74"/>
  <c r="A23" i="74"/>
  <c r="K22" i="74"/>
  <c r="A93" i="74"/>
  <c r="G92" i="74"/>
  <c r="K92" i="74"/>
  <c r="A53" i="74"/>
  <c r="A18" i="74"/>
  <c r="K17" i="74"/>
  <c r="A83" i="74"/>
  <c r="K82" i="74"/>
  <c r="G82" i="74"/>
  <c r="A43" i="74"/>
  <c r="I27" i="66"/>
  <c r="I27" i="65"/>
  <c r="I28" i="62"/>
  <c r="I27" i="61"/>
  <c r="I27" i="57"/>
  <c r="I27" i="56"/>
  <c r="I27" i="52"/>
  <c r="I27" i="51"/>
  <c r="I27" i="47"/>
  <c r="I27" i="46"/>
  <c r="I27" i="45"/>
  <c r="I27" i="44"/>
  <c r="I27" i="74"/>
  <c r="I27" i="73"/>
  <c r="I27" i="72"/>
  <c r="I27" i="71"/>
  <c r="I27" i="70"/>
  <c r="I27" i="69"/>
  <c r="I27" i="68"/>
  <c r="I27" i="67"/>
  <c r="I27" i="64"/>
  <c r="I27" i="63"/>
  <c r="I27" i="60"/>
  <c r="I27" i="59"/>
  <c r="I26" i="58"/>
  <c r="I27" i="76"/>
  <c r="I27" i="55"/>
  <c r="I27" i="54"/>
  <c r="I27" i="53"/>
  <c r="I27" i="50"/>
  <c r="I27" i="49"/>
  <c r="I27" i="48"/>
  <c r="I27" i="43"/>
  <c r="I27" i="42"/>
  <c r="I27" i="41"/>
  <c r="I27" i="40"/>
  <c r="I27" i="39"/>
  <c r="I27" i="38"/>
  <c r="I27" i="37"/>
  <c r="I27" i="36"/>
  <c r="I27" i="35"/>
  <c r="I27" i="34"/>
  <c r="I27" i="33"/>
  <c r="I27" i="32"/>
  <c r="I27" i="31"/>
  <c r="I28" i="30"/>
  <c r="I27" i="29"/>
  <c r="K26" i="29"/>
  <c r="A73" i="29"/>
  <c r="A103" i="29"/>
  <c r="A63" i="29"/>
  <c r="A23" i="29"/>
  <c r="A93" i="29"/>
  <c r="A53" i="29"/>
  <c r="A18" i="29"/>
  <c r="A113" i="29"/>
  <c r="A33" i="29"/>
  <c r="A83" i="29"/>
  <c r="A43" i="29"/>
  <c r="I27" i="28"/>
  <c r="K26" i="28"/>
  <c r="A83" i="28"/>
  <c r="A113" i="28"/>
  <c r="A73" i="28"/>
  <c r="A33" i="28"/>
  <c r="A43" i="28"/>
  <c r="A103" i="28"/>
  <c r="A63" i="28"/>
  <c r="A23" i="28"/>
  <c r="A93" i="28"/>
  <c r="A53" i="28"/>
  <c r="A18" i="28"/>
  <c r="I26" i="27"/>
  <c r="K25" i="27"/>
  <c r="A53" i="27"/>
  <c r="A93" i="27"/>
  <c r="A23" i="27"/>
  <c r="A114" i="27"/>
  <c r="A83" i="27"/>
  <c r="A43" i="27"/>
  <c r="A18" i="27"/>
  <c r="A73" i="27"/>
  <c r="A34" i="27"/>
  <c r="A103" i="27"/>
  <c r="A63" i="27"/>
  <c r="I26" i="9"/>
  <c r="K25" i="9"/>
  <c r="A28" i="9"/>
  <c r="A93" i="9"/>
  <c r="A53" i="9"/>
  <c r="A63" i="9"/>
  <c r="A83" i="9"/>
  <c r="A43" i="9"/>
  <c r="A103" i="9"/>
  <c r="A113" i="9"/>
  <c r="A73" i="9"/>
  <c r="A33" i="9"/>
  <c r="A23" i="7"/>
  <c r="K22" i="7"/>
  <c r="A18" i="7"/>
  <c r="H58" i="7"/>
  <c r="H48" i="7"/>
  <c r="H108" i="7"/>
  <c r="H78" i="7"/>
  <c r="H38" i="7"/>
  <c r="H88" i="7"/>
  <c r="H28" i="7"/>
  <c r="A83" i="7"/>
  <c r="K83" i="7" s="1"/>
  <c r="G82" i="7"/>
  <c r="A43" i="7"/>
  <c r="K43" i="7" s="1"/>
  <c r="A93" i="7"/>
  <c r="K93" i="7" s="1"/>
  <c r="G92" i="7"/>
  <c r="A113" i="7"/>
  <c r="K113" i="7" s="1"/>
  <c r="G112" i="7"/>
  <c r="A73" i="7"/>
  <c r="K73" i="7" s="1"/>
  <c r="G72" i="7"/>
  <c r="A33" i="7"/>
  <c r="K33" i="7" s="1"/>
  <c r="A53" i="7"/>
  <c r="K53" i="7" s="1"/>
  <c r="A103" i="7"/>
  <c r="K103" i="7" s="1"/>
  <c r="G102" i="7"/>
  <c r="A63" i="7"/>
  <c r="K63" i="7" s="1"/>
  <c r="A44" i="36"/>
  <c r="A103" i="36"/>
  <c r="A73" i="36"/>
  <c r="A18" i="36"/>
  <c r="A93" i="36"/>
  <c r="A63" i="36"/>
  <c r="A33" i="36"/>
  <c r="A83" i="36"/>
  <c r="A53" i="36"/>
  <c r="A23" i="36"/>
  <c r="C141" i="55"/>
  <c r="C21" i="61"/>
  <c r="C61" i="63"/>
  <c r="C121" i="58"/>
  <c r="C121" i="53"/>
  <c r="C141" i="50"/>
  <c r="C51" i="55"/>
  <c r="C101" i="53"/>
  <c r="C71" i="51"/>
  <c r="C31" i="57"/>
  <c r="C131" i="53"/>
  <c r="C31" i="51"/>
  <c r="C91" i="54"/>
  <c r="C61" i="52"/>
  <c r="C21" i="50"/>
  <c r="C41" i="48"/>
  <c r="C71" i="43"/>
  <c r="C41" i="47"/>
  <c r="C91" i="44"/>
  <c r="C131" i="42"/>
  <c r="C21" i="48"/>
  <c r="C61" i="45"/>
  <c r="C141" i="48"/>
  <c r="C31" i="48"/>
  <c r="C31" i="45"/>
  <c r="C131" i="43"/>
  <c r="C41" i="41"/>
  <c r="C121" i="39"/>
  <c r="C71" i="36"/>
  <c r="C141" i="41"/>
  <c r="C51" i="41"/>
  <c r="C91" i="39"/>
  <c r="C101" i="37"/>
  <c r="C41" i="36"/>
  <c r="C21" i="41"/>
  <c r="C41" i="40"/>
  <c r="C141" i="37"/>
  <c r="C61" i="37"/>
  <c r="C51" i="36"/>
  <c r="C91" i="40"/>
  <c r="C21" i="40"/>
  <c r="C51" i="39"/>
  <c r="C131" i="38"/>
  <c r="C81" i="38"/>
  <c r="C41" i="37"/>
  <c r="C71" i="59"/>
  <c r="C41" i="62"/>
  <c r="C91" i="56"/>
  <c r="C21" i="53"/>
  <c r="C51" i="50"/>
  <c r="C141" i="54"/>
  <c r="C91" i="52"/>
  <c r="C141" i="49"/>
  <c r="C71" i="55"/>
  <c r="C71" i="53"/>
  <c r="C51" i="54"/>
  <c r="C101" i="50"/>
  <c r="C41" i="49"/>
  <c r="C41" i="46"/>
  <c r="C71" i="48"/>
  <c r="C51" i="46"/>
  <c r="C101" i="43"/>
  <c r="C71" i="42"/>
  <c r="C81" i="47"/>
  <c r="C121" i="43"/>
  <c r="C131" i="48"/>
  <c r="C81" i="46"/>
  <c r="C61" i="44"/>
  <c r="C21" i="43"/>
  <c r="C141" i="40"/>
  <c r="C81" i="39"/>
  <c r="C31" i="36"/>
  <c r="C131" i="41"/>
  <c r="C111" i="40"/>
  <c r="C41" i="38"/>
  <c r="C91" i="37"/>
  <c r="C111" i="41"/>
  <c r="C101" i="40"/>
  <c r="C71" i="39"/>
  <c r="C131" i="37"/>
  <c r="C51" i="37"/>
  <c r="C101" i="41"/>
  <c r="C81" i="40"/>
  <c r="C141" i="39"/>
  <c r="C31" i="39"/>
  <c r="C121" i="38"/>
  <c r="C71" i="38"/>
  <c r="C101" i="36"/>
  <c r="C61" i="9"/>
  <c r="C61" i="27"/>
  <c r="C111" i="76"/>
  <c r="C31" i="72"/>
  <c r="C121" i="67"/>
  <c r="C41" i="67"/>
  <c r="C101" i="59"/>
  <c r="C141" i="58"/>
  <c r="C21" i="60"/>
  <c r="C61" i="56"/>
  <c r="C41" i="57"/>
  <c r="C21" i="52"/>
  <c r="C61" i="55"/>
  <c r="C91" i="50"/>
  <c r="C81" i="45"/>
  <c r="C101" i="45"/>
  <c r="C31" i="42"/>
  <c r="C111" i="43"/>
  <c r="C121" i="48"/>
  <c r="C51" i="44"/>
  <c r="C131" i="40"/>
  <c r="C41" i="42"/>
  <c r="C111" i="39"/>
  <c r="C21" i="37"/>
  <c r="C61" i="40"/>
  <c r="C81" i="37"/>
  <c r="C91" i="41"/>
  <c r="C131" i="39"/>
  <c r="C101" i="38"/>
  <c r="C61" i="36"/>
  <c r="C141" i="34"/>
  <c r="C41" i="31"/>
  <c r="C121" i="74"/>
  <c r="C91" i="72"/>
  <c r="C61" i="70"/>
  <c r="C31" i="66"/>
  <c r="C71" i="68"/>
  <c r="C131" i="58"/>
  <c r="C81" i="57"/>
  <c r="C31" i="64"/>
  <c r="C131" i="54"/>
  <c r="C41" i="56"/>
  <c r="C81" i="51"/>
  <c r="C61" i="54"/>
  <c r="C81" i="55"/>
  <c r="C31" i="50"/>
  <c r="C21" i="44"/>
  <c r="C101" i="44"/>
  <c r="C81" i="48"/>
  <c r="C121" i="42"/>
  <c r="C91" i="48"/>
  <c r="C141" i="43"/>
  <c r="C121" i="40"/>
  <c r="C21" i="42"/>
  <c r="C101" i="39"/>
  <c r="C81" i="36"/>
  <c r="C51" i="40"/>
  <c r="C71" i="37"/>
  <c r="C31" i="41"/>
  <c r="C61" i="39"/>
  <c r="C91" i="38"/>
  <c r="C21" i="36"/>
  <c r="C91" i="32"/>
  <c r="C31" i="70"/>
  <c r="C21" i="64"/>
  <c r="C121" i="60"/>
  <c r="C21" i="59"/>
  <c r="C41" i="54"/>
  <c r="C41" i="51"/>
  <c r="C101" i="48"/>
  <c r="C41" i="43"/>
  <c r="C71" i="49"/>
  <c r="C51" i="42"/>
  <c r="C61" i="41"/>
  <c r="C71" i="41"/>
  <c r="C91" i="36"/>
  <c r="C141" i="38"/>
  <c r="C51" i="34"/>
  <c r="C141" i="74"/>
  <c r="C101" i="69"/>
  <c r="C61" i="64"/>
  <c r="C31" i="63"/>
  <c r="C81" i="52"/>
  <c r="C131" i="49"/>
  <c r="C31" i="54"/>
  <c r="C61" i="48"/>
  <c r="C71" i="47"/>
  <c r="C31" i="46"/>
  <c r="C111" i="38"/>
  <c r="C121" i="37"/>
  <c r="C41" i="39"/>
  <c r="C71" i="40"/>
  <c r="C61" i="38"/>
  <c r="C131" i="31"/>
  <c r="C21" i="73"/>
  <c r="C101" i="68"/>
  <c r="C41" i="64"/>
  <c r="C31" i="61"/>
  <c r="C21" i="51"/>
  <c r="C101" i="49"/>
  <c r="C51" i="53"/>
  <c r="C51" i="47"/>
  <c r="C21" i="46"/>
  <c r="C71" i="45"/>
  <c r="C31" i="38"/>
  <c r="C111" i="37"/>
  <c r="C51" i="38"/>
  <c r="C31" i="40"/>
  <c r="C21" i="38"/>
  <c r="C41" i="65"/>
  <c r="C41" i="53"/>
  <c r="C111" i="42"/>
  <c r="C21" i="39"/>
  <c r="C111" i="34"/>
  <c r="C81" i="61"/>
  <c r="C31" i="49"/>
  <c r="C121" i="41"/>
  <c r="C81" i="60"/>
  <c r="C91" i="43"/>
  <c r="C81" i="41"/>
  <c r="C61" i="72"/>
  <c r="C31" i="37"/>
  <c r="C51" i="9"/>
  <c r="C141" i="7"/>
  <c r="C41" i="7"/>
  <c r="C91" i="33"/>
  <c r="C71" i="30"/>
  <c r="C61" i="35"/>
  <c r="C71" i="34"/>
  <c r="C111" i="31"/>
  <c r="C51" i="29"/>
  <c r="C31" i="28"/>
  <c r="C61" i="32"/>
  <c r="C111" i="30"/>
  <c r="C21" i="29"/>
  <c r="C81" i="27"/>
  <c r="C141" i="33"/>
  <c r="C121" i="30"/>
  <c r="C41" i="27"/>
  <c r="C51" i="76"/>
  <c r="C31" i="76"/>
  <c r="C131" i="76"/>
  <c r="C111" i="74"/>
  <c r="C71" i="74"/>
  <c r="C111" i="73"/>
  <c r="C131" i="73"/>
  <c r="C141" i="72"/>
  <c r="C111" i="72"/>
  <c r="C41" i="73"/>
  <c r="C81" i="71"/>
  <c r="C41" i="72"/>
  <c r="C111" i="71"/>
  <c r="C61" i="73"/>
  <c r="C61" i="71"/>
  <c r="C141" i="69"/>
  <c r="C121" i="70"/>
  <c r="C121" i="69"/>
  <c r="C111" i="70"/>
  <c r="C51" i="70"/>
  <c r="C41" i="71"/>
  <c r="C21" i="70"/>
  <c r="C41" i="69"/>
  <c r="C91" i="68"/>
  <c r="C81" i="68"/>
  <c r="C61" i="67"/>
  <c r="C21" i="67"/>
  <c r="C91" i="65"/>
  <c r="C121" i="64"/>
  <c r="C71" i="66"/>
  <c r="C101" i="64"/>
  <c r="C141" i="63"/>
  <c r="C51" i="62"/>
  <c r="C61" i="68"/>
  <c r="C91" i="67"/>
  <c r="C41" i="68"/>
  <c r="C51" i="66"/>
  <c r="C61" i="65"/>
  <c r="C21" i="63"/>
  <c r="C71" i="63"/>
  <c r="C61" i="62"/>
  <c r="C91" i="60"/>
  <c r="C81" i="59"/>
  <c r="C91" i="58"/>
  <c r="C91" i="57"/>
  <c r="C101" i="63"/>
  <c r="C51" i="61"/>
  <c r="C111" i="60"/>
  <c r="C131" i="59"/>
  <c r="C61" i="59"/>
  <c r="C61" i="58"/>
  <c r="C71" i="57"/>
  <c r="C131" i="63"/>
  <c r="C91" i="9"/>
  <c r="C111" i="7"/>
  <c r="C41" i="9"/>
  <c r="C111" i="35"/>
  <c r="C71" i="33"/>
  <c r="C141" i="29"/>
  <c r="C131" i="34"/>
  <c r="C132" i="34" s="1"/>
  <c r="C133" i="34" s="1"/>
  <c r="C134" i="34" s="1"/>
  <c r="C135" i="34" s="1"/>
  <c r="C136" i="34" s="1"/>
  <c r="C137" i="34" s="1"/>
  <c r="C138" i="34" s="1"/>
  <c r="C139" i="34" s="1"/>
  <c r="C140" i="34" s="1"/>
  <c r="C121" i="32"/>
  <c r="C91" i="31"/>
  <c r="C91" i="28"/>
  <c r="C21" i="28"/>
  <c r="C121" i="31"/>
  <c r="C41" i="30"/>
  <c r="C121" i="28"/>
  <c r="C101" i="35"/>
  <c r="C31" i="33"/>
  <c r="C21" i="30"/>
  <c r="C31" i="27"/>
  <c r="C41" i="76"/>
  <c r="C121" i="76"/>
  <c r="C81" i="76"/>
  <c r="C21" i="74"/>
  <c r="C41" i="74"/>
  <c r="C21" i="76"/>
  <c r="C101" i="73"/>
  <c r="C121" i="72"/>
  <c r="C71" i="72"/>
  <c r="C81" i="72"/>
  <c r="C51" i="73"/>
  <c r="C141" i="71"/>
  <c r="C61" i="74"/>
  <c r="C101" i="72"/>
  <c r="C51" i="71"/>
  <c r="C91" i="69"/>
  <c r="C81" i="69"/>
  <c r="C91" i="70"/>
  <c r="C111" i="69"/>
  <c r="C31" i="71"/>
  <c r="C131" i="69"/>
  <c r="C31" i="69"/>
  <c r="C51" i="68"/>
  <c r="C21" i="68"/>
  <c r="C51" i="67"/>
  <c r="C61" i="66"/>
  <c r="C31" i="65"/>
  <c r="C111" i="68"/>
  <c r="C101" i="65"/>
  <c r="C91" i="64"/>
  <c r="C121" i="63"/>
  <c r="C141" i="68"/>
  <c r="C131" i="67"/>
  <c r="C81" i="66"/>
  <c r="C101" i="67"/>
  <c r="C21" i="66"/>
  <c r="C21" i="65"/>
  <c r="C31" i="62"/>
  <c r="C91" i="62"/>
  <c r="C21" i="62"/>
  <c r="C41" i="60"/>
  <c r="C41" i="59"/>
  <c r="C81" i="58"/>
  <c r="C61" i="57"/>
  <c r="C81" i="63"/>
  <c r="C41" i="61"/>
  <c r="C101" i="60"/>
  <c r="C121" i="59"/>
  <c r="C51" i="59"/>
  <c r="C51" i="58"/>
  <c r="C21" i="56"/>
  <c r="C101" i="7"/>
  <c r="C81" i="7"/>
  <c r="C21" i="32"/>
  <c r="C91" i="34"/>
  <c r="C101" i="30"/>
  <c r="C111" i="32"/>
  <c r="C61" i="29"/>
  <c r="C31" i="34"/>
  <c r="C91" i="29"/>
  <c r="C91" i="76"/>
  <c r="C101" i="76"/>
  <c r="C101" i="74"/>
  <c r="C81" i="74"/>
  <c r="C31" i="73"/>
  <c r="C101" i="71"/>
  <c r="C121" i="71"/>
  <c r="C51" i="72"/>
  <c r="C141" i="70"/>
  <c r="C71" i="71"/>
  <c r="C91" i="71"/>
  <c r="C61" i="69"/>
  <c r="C131" i="68"/>
  <c r="C31" i="67"/>
  <c r="C131" i="64"/>
  <c r="C111" i="64"/>
  <c r="C51" i="63"/>
  <c r="C91" i="66"/>
  <c r="C91" i="63"/>
  <c r="C71" i="62"/>
  <c r="C91" i="59"/>
  <c r="C101" i="57"/>
  <c r="C61" i="61"/>
  <c r="C141" i="59"/>
  <c r="C111" i="58"/>
  <c r="C131" i="55"/>
  <c r="C132" i="55" s="1"/>
  <c r="C133" i="55" s="1"/>
  <c r="C134" i="55" s="1"/>
  <c r="C135" i="55" s="1"/>
  <c r="C136" i="55" s="1"/>
  <c r="C137" i="55" s="1"/>
  <c r="C138" i="55" s="1"/>
  <c r="C139" i="55" s="1"/>
  <c r="C140" i="55" s="1"/>
  <c r="C101" i="61"/>
  <c r="C71" i="60"/>
  <c r="C71" i="58"/>
  <c r="C41" i="63"/>
  <c r="C31" i="60"/>
  <c r="C101" i="58"/>
  <c r="C51" i="56"/>
  <c r="C111" i="53"/>
  <c r="C71" i="52"/>
  <c r="C131" i="50"/>
  <c r="C101" i="56"/>
  <c r="C41" i="55"/>
  <c r="C31" i="53"/>
  <c r="C101" i="51"/>
  <c r="C111" i="50"/>
  <c r="C121" i="49"/>
  <c r="C71" i="56"/>
  <c r="C31" i="55"/>
  <c r="C91" i="53"/>
  <c r="C41" i="52"/>
  <c r="C71" i="50"/>
  <c r="C111" i="55"/>
  <c r="C81" i="54"/>
  <c r="C21" i="54"/>
  <c r="C51" i="52"/>
  <c r="C81" i="50"/>
  <c r="C81" i="49"/>
  <c r="C51" i="49"/>
  <c r="C101" i="46"/>
  <c r="C41" i="45"/>
  <c r="C31" i="43"/>
  <c r="C51" i="48"/>
  <c r="C31" i="47"/>
  <c r="C91" i="45"/>
  <c r="C81" i="44"/>
  <c r="C81" i="43"/>
  <c r="C101" i="42"/>
  <c r="C91" i="49"/>
  <c r="C101" i="47"/>
  <c r="C71" i="46"/>
  <c r="C21" i="45"/>
  <c r="C61" i="43"/>
  <c r="C21" i="9"/>
  <c r="C21" i="35"/>
  <c r="C111" i="27"/>
  <c r="C71" i="28"/>
  <c r="C51" i="31"/>
  <c r="C101" i="28"/>
  <c r="C41" i="32"/>
  <c r="C21" i="27"/>
  <c r="C61" i="76"/>
  <c r="C131" i="74"/>
  <c r="C31" i="74"/>
  <c r="C71" i="73"/>
  <c r="C21" i="72"/>
  <c r="C131" i="72"/>
  <c r="C51" i="74"/>
  <c r="C131" i="70"/>
  <c r="C101" i="70"/>
  <c r="C81" i="70"/>
  <c r="C21" i="71"/>
  <c r="C21" i="69"/>
  <c r="C141" i="67"/>
  <c r="C41" i="66"/>
  <c r="C81" i="67"/>
  <c r="C81" i="64"/>
  <c r="C121" i="68"/>
  <c r="C51" i="65"/>
  <c r="C81" i="65"/>
  <c r="C71" i="64"/>
  <c r="C71" i="61"/>
  <c r="C31" i="59"/>
  <c r="C51" i="57"/>
  <c r="C141" i="60"/>
  <c r="C111" i="59"/>
  <c r="C41" i="58"/>
  <c r="C91" i="61"/>
  <c r="C61" i="60"/>
  <c r="C31" i="58"/>
  <c r="C101" i="62"/>
  <c r="C21" i="57"/>
  <c r="C91" i="55"/>
  <c r="C61" i="53"/>
  <c r="C61" i="51"/>
  <c r="C121" i="50"/>
  <c r="C81" i="56"/>
  <c r="C21" i="55"/>
  <c r="C101" i="54"/>
  <c r="C101" i="52"/>
  <c r="C91" i="51"/>
  <c r="C61" i="50"/>
  <c r="C111" i="49"/>
  <c r="C31" i="56"/>
  <c r="C111" i="54"/>
  <c r="C81" i="53"/>
  <c r="C31" i="52"/>
  <c r="C121" i="55"/>
  <c r="C122" i="55" s="1"/>
  <c r="C123" i="55" s="1"/>
  <c r="C124" i="55" s="1"/>
  <c r="C125" i="55" s="1"/>
  <c r="C126" i="55" s="1"/>
  <c r="C127" i="55" s="1"/>
  <c r="C128" i="55" s="1"/>
  <c r="C129" i="55" s="1"/>
  <c r="C130" i="55" s="1"/>
  <c r="C101" i="55"/>
  <c r="C71" i="54"/>
  <c r="C141" i="53"/>
  <c r="C51" i="51"/>
  <c r="C41" i="50"/>
  <c r="C61" i="49"/>
  <c r="C111" i="48"/>
  <c r="C91" i="46"/>
  <c r="C71" i="44"/>
  <c r="C61" i="42"/>
  <c r="C61" i="47"/>
  <c r="C21" i="47"/>
  <c r="C51" i="45"/>
  <c r="C31" i="44"/>
  <c r="C51" i="43"/>
  <c r="C81" i="42"/>
  <c r="C21" i="49"/>
  <c r="C91" i="47"/>
  <c r="C61" i="46"/>
  <c r="C41" i="44"/>
  <c r="C141" i="42"/>
  <c r="C51" i="64"/>
  <c r="C131" i="60"/>
  <c r="C71" i="65"/>
  <c r="C71" i="67"/>
  <c r="C111" i="67"/>
  <c r="C71" i="70"/>
  <c r="C41" i="70"/>
  <c r="C81" i="73"/>
  <c r="C91" i="74"/>
  <c r="C121" i="73"/>
  <c r="C71" i="76"/>
  <c r="C101" i="27"/>
  <c r="C41" i="28"/>
  <c r="C131" i="35"/>
  <c r="C71" i="9"/>
  <c r="C51" i="60"/>
  <c r="C21" i="58"/>
  <c r="C81" i="62"/>
  <c r="C101" i="66"/>
  <c r="C111" i="63"/>
  <c r="C141" i="64"/>
  <c r="C31" i="68"/>
  <c r="C71" i="69"/>
  <c r="C51" i="69"/>
  <c r="C131" i="71"/>
  <c r="C91" i="73"/>
  <c r="C141" i="73"/>
  <c r="C141" i="76"/>
  <c r="C101" i="29"/>
  <c r="C111" i="29"/>
  <c r="C21" i="31"/>
  <c r="C131" i="32"/>
  <c r="C131" i="9"/>
  <c r="B51" i="74"/>
  <c r="D51" i="74" s="1"/>
  <c r="B91" i="74"/>
  <c r="D91" i="74" s="1"/>
  <c r="B131" i="74"/>
  <c r="D131" i="74" s="1"/>
  <c r="B31" i="72"/>
  <c r="B41" i="72"/>
  <c r="B61" i="74"/>
  <c r="D61" i="74" s="1"/>
  <c r="B101" i="74"/>
  <c r="B141" i="74"/>
  <c r="D141" i="74" s="1"/>
  <c r="B31" i="74"/>
  <c r="D31" i="74" s="1"/>
  <c r="B71" i="74"/>
  <c r="D71" i="74" s="1"/>
  <c r="B111" i="74"/>
  <c r="D111" i="74" s="1"/>
  <c r="B21" i="73"/>
  <c r="B121" i="74"/>
  <c r="D121" i="74" s="1"/>
  <c r="B41" i="73"/>
  <c r="B81" i="73"/>
  <c r="B121" i="73"/>
  <c r="B51" i="72"/>
  <c r="B51" i="73"/>
  <c r="B91" i="73"/>
  <c r="B131" i="73"/>
  <c r="B41" i="74"/>
  <c r="D41" i="74" s="1"/>
  <c r="B61" i="73"/>
  <c r="B101" i="73"/>
  <c r="B141" i="73"/>
  <c r="B61" i="72"/>
  <c r="B71" i="72"/>
  <c r="B81" i="72"/>
  <c r="B91" i="72"/>
  <c r="B101" i="72"/>
  <c r="B111" i="72"/>
  <c r="B121" i="72"/>
  <c r="B131" i="72"/>
  <c r="B71" i="73"/>
  <c r="B41" i="71"/>
  <c r="B61" i="71"/>
  <c r="B71" i="71"/>
  <c r="B81" i="71"/>
  <c r="B91" i="71"/>
  <c r="B101" i="71"/>
  <c r="B111" i="71"/>
  <c r="B121" i="71"/>
  <c r="B131" i="71"/>
  <c r="B141" i="71"/>
  <c r="B21" i="70"/>
  <c r="B111" i="73"/>
  <c r="B21" i="71"/>
  <c r="B31" i="70"/>
  <c r="B41" i="70"/>
  <c r="B51" i="70"/>
  <c r="B81" i="74"/>
  <c r="B82" i="74" s="1"/>
  <c r="D82" i="74" s="1"/>
  <c r="B21" i="72"/>
  <c r="B31" i="71"/>
  <c r="B51" i="71"/>
  <c r="B81" i="70"/>
  <c r="B91" i="70"/>
  <c r="B101" i="70"/>
  <c r="B111" i="70"/>
  <c r="B121" i="70"/>
  <c r="B131" i="70"/>
  <c r="B141" i="70"/>
  <c r="B21" i="69"/>
  <c r="B71" i="70"/>
  <c r="B31" i="69"/>
  <c r="B41" i="69"/>
  <c r="B51" i="69"/>
  <c r="B61" i="69"/>
  <c r="B71" i="69"/>
  <c r="B81" i="69"/>
  <c r="B91" i="69"/>
  <c r="B101" i="69"/>
  <c r="B111" i="69"/>
  <c r="B121" i="69"/>
  <c r="B131" i="69"/>
  <c r="B141" i="69"/>
  <c r="B21" i="68"/>
  <c r="B31" i="73"/>
  <c r="B141" i="72"/>
  <c r="B61" i="70"/>
  <c r="B31" i="68"/>
  <c r="B41" i="68"/>
  <c r="B51" i="68"/>
  <c r="B61" i="68"/>
  <c r="B71" i="68"/>
  <c r="B91" i="68"/>
  <c r="B81" i="68"/>
  <c r="B101" i="68"/>
  <c r="B111" i="68"/>
  <c r="B121" i="68"/>
  <c r="B131" i="68"/>
  <c r="B141" i="68"/>
  <c r="B21" i="67"/>
  <c r="B61" i="67"/>
  <c r="B101" i="67"/>
  <c r="B141" i="67"/>
  <c r="B41" i="66"/>
  <c r="B91" i="66"/>
  <c r="B31" i="67"/>
  <c r="B71" i="67"/>
  <c r="B111" i="67"/>
  <c r="B21" i="66"/>
  <c r="B51" i="66"/>
  <c r="B101" i="66"/>
  <c r="B21" i="65"/>
  <c r="B31" i="65"/>
  <c r="B41" i="65"/>
  <c r="B51" i="65"/>
  <c r="B61" i="65"/>
  <c r="B71" i="65"/>
  <c r="B81" i="65"/>
  <c r="B91" i="65"/>
  <c r="B101" i="65"/>
  <c r="B21" i="64"/>
  <c r="B41" i="67"/>
  <c r="B81" i="67"/>
  <c r="B121" i="67"/>
  <c r="B61" i="66"/>
  <c r="B81" i="66"/>
  <c r="B31" i="64"/>
  <c r="B41" i="64"/>
  <c r="B51" i="64"/>
  <c r="B61" i="64"/>
  <c r="B71" i="64"/>
  <c r="B81" i="64"/>
  <c r="B91" i="64"/>
  <c r="B101" i="64"/>
  <c r="B111" i="64"/>
  <c r="B121" i="64"/>
  <c r="B131" i="64"/>
  <c r="B141" i="64"/>
  <c r="B21" i="63"/>
  <c r="B131" i="67"/>
  <c r="B51" i="63"/>
  <c r="B71" i="63"/>
  <c r="B91" i="63"/>
  <c r="B111" i="63"/>
  <c r="B131" i="63"/>
  <c r="B31" i="66"/>
  <c r="B31" i="63"/>
  <c r="B51" i="67"/>
  <c r="B71" i="66"/>
  <c r="B41" i="63"/>
  <c r="B61" i="63"/>
  <c r="B81" i="63"/>
  <c r="B101" i="63"/>
  <c r="B121" i="63"/>
  <c r="B21" i="74"/>
  <c r="D21" i="74" s="1"/>
  <c r="B91" i="67"/>
  <c r="B141" i="63"/>
  <c r="B21" i="62"/>
  <c r="B31" i="62"/>
  <c r="B41" i="62"/>
  <c r="B61" i="62"/>
  <c r="B31" i="59"/>
  <c r="B41" i="59"/>
  <c r="B51" i="59"/>
  <c r="B61" i="59"/>
  <c r="B71" i="59"/>
  <c r="B81" i="59"/>
  <c r="B51" i="62"/>
  <c r="B81" i="62"/>
  <c r="B91" i="62"/>
  <c r="B101" i="62"/>
  <c r="B21" i="61"/>
  <c r="B31" i="61"/>
  <c r="B41" i="61"/>
  <c r="B51" i="61"/>
  <c r="B61" i="61"/>
  <c r="B71" i="61"/>
  <c r="B81" i="61"/>
  <c r="B91" i="61"/>
  <c r="B101" i="61"/>
  <c r="B21" i="60"/>
  <c r="B71" i="62"/>
  <c r="B31" i="60"/>
  <c r="B41" i="60"/>
  <c r="B51" i="60"/>
  <c r="B61" i="60"/>
  <c r="B71" i="60"/>
  <c r="B81" i="60"/>
  <c r="B91" i="60"/>
  <c r="B101" i="60"/>
  <c r="B111" i="60"/>
  <c r="B121" i="60"/>
  <c r="B131" i="60"/>
  <c r="B141" i="60"/>
  <c r="B21" i="59"/>
  <c r="B31" i="76"/>
  <c r="B41" i="76"/>
  <c r="B51" i="76"/>
  <c r="B61" i="76"/>
  <c r="B71" i="76"/>
  <c r="B81" i="76"/>
  <c r="B91" i="76"/>
  <c r="B101" i="76"/>
  <c r="B111" i="76"/>
  <c r="B121" i="76"/>
  <c r="B131" i="76"/>
  <c r="B141" i="76"/>
  <c r="B21" i="55"/>
  <c r="B91" i="59"/>
  <c r="B31" i="55"/>
  <c r="B41" i="55"/>
  <c r="B51" i="55"/>
  <c r="B61" i="55"/>
  <c r="B71" i="55"/>
  <c r="B81" i="55"/>
  <c r="B91" i="55"/>
  <c r="B101" i="55"/>
  <c r="B111" i="55"/>
  <c r="B121" i="55"/>
  <c r="B131" i="55"/>
  <c r="B141" i="55"/>
  <c r="B21" i="54"/>
  <c r="B101" i="59"/>
  <c r="B121" i="59"/>
  <c r="B131" i="59"/>
  <c r="B141" i="59"/>
  <c r="B21" i="58"/>
  <c r="B31" i="54"/>
  <c r="B41" i="54"/>
  <c r="B51" i="54"/>
  <c r="B61" i="54"/>
  <c r="B71" i="54"/>
  <c r="B81" i="54"/>
  <c r="B111" i="59"/>
  <c r="B31" i="58"/>
  <c r="B41" i="58"/>
  <c r="B51" i="58"/>
  <c r="B61" i="58"/>
  <c r="B71" i="58"/>
  <c r="B81" i="58"/>
  <c r="B91" i="58"/>
  <c r="B101" i="58"/>
  <c r="B111" i="58"/>
  <c r="B121" i="58"/>
  <c r="B131" i="58"/>
  <c r="B141" i="58"/>
  <c r="B21" i="57"/>
  <c r="B31" i="57"/>
  <c r="B41" i="57"/>
  <c r="B51" i="57"/>
  <c r="B61" i="57"/>
  <c r="B71" i="57"/>
  <c r="B81" i="57"/>
  <c r="B91" i="57"/>
  <c r="B101" i="57"/>
  <c r="B21" i="56"/>
  <c r="B31" i="56"/>
  <c r="B41" i="56"/>
  <c r="B51" i="56"/>
  <c r="B61" i="56"/>
  <c r="B71" i="56"/>
  <c r="B81" i="56"/>
  <c r="B91" i="56"/>
  <c r="B101" i="56"/>
  <c r="B21" i="76"/>
  <c r="B31" i="50"/>
  <c r="B41" i="50"/>
  <c r="B51" i="50"/>
  <c r="B61" i="50"/>
  <c r="B71" i="50"/>
  <c r="B81" i="50"/>
  <c r="B91" i="50"/>
  <c r="B101" i="50"/>
  <c r="B111" i="50"/>
  <c r="B121" i="50"/>
  <c r="B131" i="50"/>
  <c r="B141" i="50"/>
  <c r="B21" i="49"/>
  <c r="B31" i="49"/>
  <c r="B41" i="49"/>
  <c r="B51" i="49"/>
  <c r="B61" i="49"/>
  <c r="B71" i="49"/>
  <c r="B81" i="49"/>
  <c r="B91" i="49"/>
  <c r="B101" i="49"/>
  <c r="B111" i="49"/>
  <c r="B121" i="49"/>
  <c r="B131" i="49"/>
  <c r="B141" i="49"/>
  <c r="B21" i="48"/>
  <c r="B101" i="54"/>
  <c r="B111" i="54"/>
  <c r="B121" i="54"/>
  <c r="B131" i="54"/>
  <c r="B141" i="54"/>
  <c r="B21" i="53"/>
  <c r="B31" i="48"/>
  <c r="B41" i="48"/>
  <c r="B51" i="48"/>
  <c r="B61" i="48"/>
  <c r="B71" i="48"/>
  <c r="B91" i="54"/>
  <c r="B31" i="53"/>
  <c r="B41" i="53"/>
  <c r="B51" i="53"/>
  <c r="B61" i="53"/>
  <c r="B71" i="53"/>
  <c r="B81" i="53"/>
  <c r="B91" i="53"/>
  <c r="B101" i="53"/>
  <c r="B111" i="53"/>
  <c r="B121" i="53"/>
  <c r="B131" i="53"/>
  <c r="B141" i="53"/>
  <c r="B21" i="52"/>
  <c r="B31" i="52"/>
  <c r="B41" i="52"/>
  <c r="B51" i="52"/>
  <c r="B61" i="52"/>
  <c r="B71" i="52"/>
  <c r="B81" i="52"/>
  <c r="B91" i="52"/>
  <c r="B101" i="52"/>
  <c r="B21" i="51"/>
  <c r="B31" i="51"/>
  <c r="B41" i="51"/>
  <c r="B51" i="51"/>
  <c r="B61" i="51"/>
  <c r="B71" i="51"/>
  <c r="B81" i="51"/>
  <c r="B91" i="51"/>
  <c r="B101" i="51"/>
  <c r="B21" i="50"/>
  <c r="B81" i="48"/>
  <c r="B111" i="48"/>
  <c r="B121" i="48"/>
  <c r="B131" i="48"/>
  <c r="B141" i="48"/>
  <c r="B21" i="47"/>
  <c r="B31" i="47"/>
  <c r="B41" i="47"/>
  <c r="B51" i="47"/>
  <c r="B61" i="47"/>
  <c r="B71" i="47"/>
  <c r="B81" i="47"/>
  <c r="B91" i="47"/>
  <c r="B101" i="47"/>
  <c r="B21" i="46"/>
  <c r="B31" i="46"/>
  <c r="B41" i="46"/>
  <c r="B51" i="46"/>
  <c r="B61" i="46"/>
  <c r="B71" i="46"/>
  <c r="B81" i="46"/>
  <c r="B91" i="46"/>
  <c r="B101" i="46"/>
  <c r="B21" i="45"/>
  <c r="B31" i="45"/>
  <c r="B41" i="45"/>
  <c r="B51" i="45"/>
  <c r="B61" i="45"/>
  <c r="B71" i="45"/>
  <c r="B81" i="45"/>
  <c r="B91" i="45"/>
  <c r="B101" i="45"/>
  <c r="B21" i="44"/>
  <c r="B31" i="44"/>
  <c r="B41" i="44"/>
  <c r="B51" i="44"/>
  <c r="B61" i="44"/>
  <c r="B71" i="44"/>
  <c r="B81" i="44"/>
  <c r="B91" i="44"/>
  <c r="B101" i="44"/>
  <c r="B21" i="43"/>
  <c r="B101" i="48"/>
  <c r="B31" i="43"/>
  <c r="B41" i="43"/>
  <c r="B51" i="43"/>
  <c r="B61" i="43"/>
  <c r="B71" i="43"/>
  <c r="B81" i="43"/>
  <c r="B91" i="43"/>
  <c r="B101" i="43"/>
  <c r="B111" i="43"/>
  <c r="B121" i="43"/>
  <c r="B131" i="43"/>
  <c r="B141" i="43"/>
  <c r="B21" i="42"/>
  <c r="B91" i="48"/>
  <c r="B31" i="42"/>
  <c r="B41" i="42"/>
  <c r="B51" i="42"/>
  <c r="B61" i="42"/>
  <c r="B71" i="42"/>
  <c r="B81" i="42"/>
  <c r="B91" i="42"/>
  <c r="B101" i="42"/>
  <c r="B111" i="42"/>
  <c r="B121" i="42"/>
  <c r="B131" i="42"/>
  <c r="B31" i="38"/>
  <c r="B41" i="38"/>
  <c r="B51" i="38"/>
  <c r="B61" i="38"/>
  <c r="B71" i="38"/>
  <c r="B81" i="38"/>
  <c r="B91" i="38"/>
  <c r="B101" i="38"/>
  <c r="B111" i="38"/>
  <c r="B121" i="38"/>
  <c r="B131" i="38"/>
  <c r="B141" i="38"/>
  <c r="B21" i="37"/>
  <c r="B141" i="42"/>
  <c r="B31" i="41"/>
  <c r="B41" i="41"/>
  <c r="B51" i="41"/>
  <c r="B61" i="41"/>
  <c r="B71" i="41"/>
  <c r="B81" i="41"/>
  <c r="B91" i="41"/>
  <c r="B101" i="41"/>
  <c r="B111" i="41"/>
  <c r="B121" i="41"/>
  <c r="B131" i="41"/>
  <c r="B141" i="41"/>
  <c r="B21" i="40"/>
  <c r="B31" i="37"/>
  <c r="B41" i="37"/>
  <c r="B51" i="37"/>
  <c r="B61" i="37"/>
  <c r="B71" i="37"/>
  <c r="B81" i="37"/>
  <c r="B91" i="37"/>
  <c r="B101" i="37"/>
  <c r="B111" i="37"/>
  <c r="B121" i="37"/>
  <c r="B131" i="37"/>
  <c r="B141" i="37"/>
  <c r="B21" i="36"/>
  <c r="B31" i="36"/>
  <c r="B41" i="36"/>
  <c r="B21" i="41"/>
  <c r="B31" i="40"/>
  <c r="B41" i="40"/>
  <c r="B51" i="40"/>
  <c r="B61" i="40"/>
  <c r="B71" i="40"/>
  <c r="B81" i="40"/>
  <c r="B91" i="40"/>
  <c r="B101" i="40"/>
  <c r="B111" i="40"/>
  <c r="B121" i="40"/>
  <c r="B131" i="40"/>
  <c r="B141" i="40"/>
  <c r="B21" i="39"/>
  <c r="B31" i="39"/>
  <c r="B41" i="39"/>
  <c r="B51" i="39"/>
  <c r="B61" i="39"/>
  <c r="B71" i="39"/>
  <c r="B81" i="39"/>
  <c r="B91" i="39"/>
  <c r="B101" i="39"/>
  <c r="B111" i="39"/>
  <c r="B121" i="39"/>
  <c r="B131" i="39"/>
  <c r="B141" i="39"/>
  <c r="B21" i="38"/>
  <c r="B81" i="36"/>
  <c r="B91" i="36"/>
  <c r="B101" i="36"/>
  <c r="B21" i="35"/>
  <c r="B31" i="30"/>
  <c r="B41" i="30"/>
  <c r="B51" i="30"/>
  <c r="B61" i="30"/>
  <c r="B71" i="30"/>
  <c r="B81" i="30"/>
  <c r="B91" i="30"/>
  <c r="B101" i="30"/>
  <c r="B111" i="30"/>
  <c r="B121" i="30"/>
  <c r="B131" i="30"/>
  <c r="B141" i="30"/>
  <c r="B21" i="29"/>
  <c r="B31" i="9"/>
  <c r="B41" i="9"/>
  <c r="B51" i="9"/>
  <c r="B61" i="9"/>
  <c r="B71" i="9"/>
  <c r="B81" i="9"/>
  <c r="B91" i="9"/>
  <c r="B101" i="9"/>
  <c r="B111" i="9"/>
  <c r="B121" i="9"/>
  <c r="B131" i="9"/>
  <c r="B141" i="9"/>
  <c r="B21" i="7"/>
  <c r="B71" i="36"/>
  <c r="B31" i="35"/>
  <c r="B41" i="35"/>
  <c r="B51" i="35"/>
  <c r="B61" i="35"/>
  <c r="B71" i="35"/>
  <c r="B81" i="35"/>
  <c r="B91" i="35"/>
  <c r="B101" i="35"/>
  <c r="B111" i="35"/>
  <c r="B121" i="35"/>
  <c r="B131" i="35"/>
  <c r="B141" i="35"/>
  <c r="B21" i="34"/>
  <c r="B41" i="33"/>
  <c r="B51" i="33"/>
  <c r="B61" i="33"/>
  <c r="B71" i="33"/>
  <c r="B81" i="33"/>
  <c r="B91" i="33"/>
  <c r="B101" i="33"/>
  <c r="B111" i="33"/>
  <c r="B121" i="33"/>
  <c r="B131" i="33"/>
  <c r="B141" i="33"/>
  <c r="B21" i="32"/>
  <c r="B31" i="29"/>
  <c r="B41" i="29"/>
  <c r="B51" i="29"/>
  <c r="B61" i="29"/>
  <c r="B71" i="29"/>
  <c r="B81" i="29"/>
  <c r="B91" i="29"/>
  <c r="B101" i="29"/>
  <c r="B111" i="29"/>
  <c r="B121" i="29"/>
  <c r="B131" i="29"/>
  <c r="B141" i="29"/>
  <c r="B21" i="28"/>
  <c r="B31" i="7"/>
  <c r="B41" i="7"/>
  <c r="B51" i="7"/>
  <c r="B61" i="7"/>
  <c r="B71" i="7"/>
  <c r="B51" i="36"/>
  <c r="B61" i="36"/>
  <c r="B31" i="34"/>
  <c r="B41" i="34"/>
  <c r="B51" i="34"/>
  <c r="B61" i="34"/>
  <c r="B71" i="34"/>
  <c r="B81" i="34"/>
  <c r="B91" i="34"/>
  <c r="B101" i="34"/>
  <c r="B111" i="34"/>
  <c r="B121" i="34"/>
  <c r="B131" i="34"/>
  <c r="B141" i="34"/>
  <c r="B21" i="33"/>
  <c r="B31" i="32"/>
  <c r="B41" i="32"/>
  <c r="B51" i="32"/>
  <c r="B61" i="32"/>
  <c r="B71" i="32"/>
  <c r="B81" i="32"/>
  <c r="B91" i="32"/>
  <c r="B101" i="32"/>
  <c r="B111" i="32"/>
  <c r="B121" i="32"/>
  <c r="B131" i="32"/>
  <c r="B141" i="32"/>
  <c r="B21" i="31"/>
  <c r="B31" i="28"/>
  <c r="B41" i="28"/>
  <c r="B51" i="28"/>
  <c r="B61" i="28"/>
  <c r="B71" i="28"/>
  <c r="B81" i="28"/>
  <c r="B91" i="28"/>
  <c r="B101" i="28"/>
  <c r="B111" i="28"/>
  <c r="B121" i="28"/>
  <c r="B131" i="28"/>
  <c r="B141" i="28"/>
  <c r="B21" i="27"/>
  <c r="B31" i="33"/>
  <c r="B31" i="31"/>
  <c r="B41" i="31"/>
  <c r="B51" i="31"/>
  <c r="B61" i="31"/>
  <c r="B71" i="31"/>
  <c r="B81" i="31"/>
  <c r="B91" i="31"/>
  <c r="B101" i="31"/>
  <c r="B111" i="31"/>
  <c r="B121" i="31"/>
  <c r="B131" i="31"/>
  <c r="B141" i="31"/>
  <c r="B21" i="30"/>
  <c r="B31" i="27"/>
  <c r="B41" i="27"/>
  <c r="B51" i="27"/>
  <c r="B61" i="27"/>
  <c r="B71" i="27"/>
  <c r="B81" i="27"/>
  <c r="B91" i="27"/>
  <c r="B101" i="27"/>
  <c r="B111" i="27"/>
  <c r="B121" i="27"/>
  <c r="B131" i="27"/>
  <c r="B141" i="27"/>
  <c r="B21" i="9"/>
  <c r="C81" i="9"/>
  <c r="C91" i="7"/>
  <c r="C141" i="9"/>
  <c r="C21" i="7"/>
  <c r="C111" i="9"/>
  <c r="C71" i="7"/>
  <c r="C51" i="7"/>
  <c r="C51" i="35"/>
  <c r="C81" i="33"/>
  <c r="C61" i="33"/>
  <c r="C61" i="30"/>
  <c r="C51" i="28"/>
  <c r="C41" i="35"/>
  <c r="C81" i="34"/>
  <c r="C101" i="31"/>
  <c r="C71" i="31"/>
  <c r="C141" i="30"/>
  <c r="C141" i="28"/>
  <c r="C71" i="27"/>
  <c r="C71" i="35"/>
  <c r="C121" i="34"/>
  <c r="C111" i="33"/>
  <c r="C101" i="32"/>
  <c r="C51" i="32"/>
  <c r="C141" i="31"/>
  <c r="C132" i="31" s="1"/>
  <c r="C133" i="31" s="1"/>
  <c r="C134" i="31" s="1"/>
  <c r="C135" i="31" s="1"/>
  <c r="C136" i="31" s="1"/>
  <c r="C137" i="31" s="1"/>
  <c r="C138" i="31" s="1"/>
  <c r="C139" i="31" s="1"/>
  <c r="C140" i="31" s="1"/>
  <c r="C61" i="31"/>
  <c r="C121" i="29"/>
  <c r="C41" i="29"/>
  <c r="C131" i="28"/>
  <c r="C122" i="28" s="1"/>
  <c r="C123" i="28" s="1"/>
  <c r="C124" i="28" s="1"/>
  <c r="C125" i="28" s="1"/>
  <c r="C126" i="28" s="1"/>
  <c r="C127" i="28" s="1"/>
  <c r="C128" i="28" s="1"/>
  <c r="C129" i="28" s="1"/>
  <c r="C130" i="28" s="1"/>
  <c r="C141" i="27"/>
  <c r="C91" i="27"/>
  <c r="C51" i="27"/>
  <c r="C91" i="35"/>
  <c r="C61" i="34"/>
  <c r="C121" i="33"/>
  <c r="C21" i="33"/>
  <c r="C51" i="30"/>
  <c r="C81" i="29"/>
  <c r="C61" i="28"/>
  <c r="B81" i="7"/>
  <c r="B91" i="7"/>
  <c r="B101" i="7"/>
  <c r="B111" i="7"/>
  <c r="B121" i="7"/>
  <c r="B131" i="7"/>
  <c r="B141" i="7"/>
  <c r="C121" i="7"/>
  <c r="C121" i="9"/>
  <c r="C31" i="9"/>
  <c r="C31" i="7"/>
  <c r="C101" i="9"/>
  <c r="C131" i="7"/>
  <c r="C61" i="7"/>
  <c r="C141" i="35"/>
  <c r="C132" i="35" s="1"/>
  <c r="C133" i="35" s="1"/>
  <c r="C134" i="35" s="1"/>
  <c r="C135" i="35" s="1"/>
  <c r="C136" i="35" s="1"/>
  <c r="C137" i="35" s="1"/>
  <c r="C138" i="35" s="1"/>
  <c r="C139" i="35" s="1"/>
  <c r="C140" i="35" s="1"/>
  <c r="C131" i="33"/>
  <c r="C51" i="33"/>
  <c r="C71" i="32"/>
  <c r="C81" i="30"/>
  <c r="C121" i="27"/>
  <c r="C112" i="27" s="1"/>
  <c r="C31" i="35"/>
  <c r="C101" i="34"/>
  <c r="C101" i="33"/>
  <c r="C81" i="32"/>
  <c r="C81" i="31"/>
  <c r="C31" i="31"/>
  <c r="C91" i="30"/>
  <c r="C131" i="29"/>
  <c r="C81" i="28"/>
  <c r="C21" i="34"/>
  <c r="C131" i="30"/>
  <c r="C31" i="30"/>
  <c r="C71" i="29"/>
  <c r="C31" i="29"/>
  <c r="C111" i="28"/>
  <c r="C121" i="35"/>
  <c r="C122" i="35" s="1"/>
  <c r="C123" i="35" s="1"/>
  <c r="C124" i="35" s="1"/>
  <c r="C125" i="35" s="1"/>
  <c r="C126" i="35" s="1"/>
  <c r="C127" i="35" s="1"/>
  <c r="C128" i="35" s="1"/>
  <c r="C129" i="35" s="1"/>
  <c r="C130" i="35" s="1"/>
  <c r="C81" i="35"/>
  <c r="C41" i="34"/>
  <c r="C41" i="33"/>
  <c r="C141" i="32"/>
  <c r="C31" i="32"/>
  <c r="C131" i="27"/>
  <c r="D101" i="74"/>
  <c r="B132" i="74"/>
  <c r="A94" i="30" l="1"/>
  <c r="G93" i="30"/>
  <c r="K93" i="30"/>
  <c r="C42" i="30"/>
  <c r="G42" i="30" s="1"/>
  <c r="A74" i="30"/>
  <c r="K73" i="30"/>
  <c r="G73" i="30"/>
  <c r="A44" i="30"/>
  <c r="A114" i="30"/>
  <c r="K113" i="30"/>
  <c r="G113" i="30"/>
  <c r="A19" i="30"/>
  <c r="K18" i="30"/>
  <c r="A104" i="30"/>
  <c r="K103" i="30"/>
  <c r="G103" i="30"/>
  <c r="A54" i="30"/>
  <c r="A34" i="30"/>
  <c r="A24" i="30"/>
  <c r="K23" i="30"/>
  <c r="A64" i="30"/>
  <c r="A84" i="30"/>
  <c r="G83" i="30"/>
  <c r="K83" i="30"/>
  <c r="A64" i="31"/>
  <c r="A94" i="31"/>
  <c r="K93" i="31"/>
  <c r="G93" i="31"/>
  <c r="A84" i="31"/>
  <c r="K83" i="31"/>
  <c r="G83" i="31"/>
  <c r="A24" i="31"/>
  <c r="K23" i="31"/>
  <c r="A114" i="31"/>
  <c r="G113" i="31"/>
  <c r="K113" i="31"/>
  <c r="A34" i="31"/>
  <c r="A105" i="31"/>
  <c r="G104" i="31"/>
  <c r="K104" i="31"/>
  <c r="A54" i="31"/>
  <c r="A74" i="31"/>
  <c r="G73" i="31"/>
  <c r="K73" i="31"/>
  <c r="A44" i="31"/>
  <c r="A20" i="31"/>
  <c r="K19" i="31"/>
  <c r="A104" i="32"/>
  <c r="G103" i="32"/>
  <c r="K103" i="32"/>
  <c r="A54" i="32"/>
  <c r="A44" i="32"/>
  <c r="A19" i="32"/>
  <c r="K18" i="32"/>
  <c r="A94" i="32"/>
  <c r="G93" i="32"/>
  <c r="K93" i="32"/>
  <c r="A64" i="32"/>
  <c r="A84" i="32"/>
  <c r="K83" i="32"/>
  <c r="G83" i="32"/>
  <c r="A74" i="32"/>
  <c r="K73" i="32"/>
  <c r="G73" i="32"/>
  <c r="A34" i="32"/>
  <c r="A24" i="32"/>
  <c r="K23" i="32"/>
  <c r="A114" i="32"/>
  <c r="K113" i="32"/>
  <c r="G113" i="32"/>
  <c r="A115" i="33"/>
  <c r="K114" i="33"/>
  <c r="G114" i="33"/>
  <c r="A34" i="33"/>
  <c r="A24" i="33"/>
  <c r="K23" i="33"/>
  <c r="A64" i="33"/>
  <c r="A44" i="33"/>
  <c r="A104" i="33"/>
  <c r="G103" i="33"/>
  <c r="K103" i="33"/>
  <c r="A54" i="33"/>
  <c r="A94" i="33"/>
  <c r="K93" i="33"/>
  <c r="G93" i="33"/>
  <c r="A19" i="33"/>
  <c r="K18" i="33"/>
  <c r="A85" i="33"/>
  <c r="K84" i="33"/>
  <c r="G84" i="33"/>
  <c r="A74" i="33"/>
  <c r="G73" i="33"/>
  <c r="K73" i="33"/>
  <c r="A19" i="34"/>
  <c r="K18" i="34"/>
  <c r="A94" i="34"/>
  <c r="G93" i="34"/>
  <c r="K93" i="34"/>
  <c r="A114" i="34"/>
  <c r="G113" i="34"/>
  <c r="K113" i="34"/>
  <c r="A54" i="34"/>
  <c r="A44" i="34"/>
  <c r="A74" i="34"/>
  <c r="K73" i="34"/>
  <c r="G73" i="34"/>
  <c r="A34" i="34"/>
  <c r="A84" i="34"/>
  <c r="G83" i="34"/>
  <c r="K83" i="34"/>
  <c r="A24" i="34"/>
  <c r="K23" i="34"/>
  <c r="A64" i="34"/>
  <c r="A105" i="34"/>
  <c r="K104" i="34"/>
  <c r="G104" i="34"/>
  <c r="A34" i="35"/>
  <c r="A74" i="35"/>
  <c r="G73" i="35"/>
  <c r="K73" i="35"/>
  <c r="A19" i="35"/>
  <c r="K18" i="35"/>
  <c r="A94" i="35"/>
  <c r="K93" i="35"/>
  <c r="G93" i="35"/>
  <c r="A114" i="35"/>
  <c r="G113" i="35"/>
  <c r="K113" i="35"/>
  <c r="A44" i="35"/>
  <c r="A104" i="35"/>
  <c r="K103" i="35"/>
  <c r="G103" i="35"/>
  <c r="A84" i="35"/>
  <c r="G83" i="35"/>
  <c r="K83" i="35"/>
  <c r="A24" i="35"/>
  <c r="K23" i="35"/>
  <c r="A54" i="35"/>
  <c r="A64" i="35"/>
  <c r="K23" i="36"/>
  <c r="K103" i="36"/>
  <c r="G103" i="36"/>
  <c r="G73" i="36"/>
  <c r="K73" i="36"/>
  <c r="K93" i="36"/>
  <c r="G93" i="36"/>
  <c r="G83" i="36"/>
  <c r="K83" i="36"/>
  <c r="K18" i="36"/>
  <c r="A34" i="37"/>
  <c r="A74" i="37"/>
  <c r="G73" i="37"/>
  <c r="K73" i="37"/>
  <c r="A64" i="37"/>
  <c r="A84" i="37"/>
  <c r="G83" i="37"/>
  <c r="K83" i="37"/>
  <c r="A114" i="37"/>
  <c r="G113" i="37"/>
  <c r="K113" i="37"/>
  <c r="A24" i="37"/>
  <c r="K23" i="37"/>
  <c r="A104" i="37"/>
  <c r="K103" i="37"/>
  <c r="G103" i="37"/>
  <c r="A54" i="37"/>
  <c r="A44" i="37"/>
  <c r="A19" i="37"/>
  <c r="K18" i="37"/>
  <c r="A94" i="37"/>
  <c r="G93" i="37"/>
  <c r="K93" i="37"/>
  <c r="A64" i="38"/>
  <c r="A74" i="38"/>
  <c r="G73" i="38"/>
  <c r="K73" i="38"/>
  <c r="A24" i="38"/>
  <c r="K23" i="38"/>
  <c r="A105" i="38"/>
  <c r="G104" i="38"/>
  <c r="K104" i="38"/>
  <c r="A84" i="38"/>
  <c r="K83" i="38"/>
  <c r="G83" i="38"/>
  <c r="A54" i="38"/>
  <c r="A114" i="38"/>
  <c r="G113" i="38"/>
  <c r="K113" i="38"/>
  <c r="A94" i="38"/>
  <c r="K93" i="38"/>
  <c r="G93" i="38"/>
  <c r="A44" i="38"/>
  <c r="A34" i="38"/>
  <c r="A20" i="38"/>
  <c r="K19" i="38"/>
  <c r="A24" i="39"/>
  <c r="K23" i="39"/>
  <c r="A94" i="39"/>
  <c r="K93" i="39"/>
  <c r="G93" i="39"/>
  <c r="A104" i="39"/>
  <c r="G103" i="39"/>
  <c r="K103" i="39"/>
  <c r="A54" i="39"/>
  <c r="A44" i="39"/>
  <c r="A34" i="39"/>
  <c r="A19" i="39"/>
  <c r="K18" i="39"/>
  <c r="A84" i="39"/>
  <c r="K83" i="39"/>
  <c r="G83" i="39"/>
  <c r="A74" i="39"/>
  <c r="G73" i="39"/>
  <c r="K73" i="39"/>
  <c r="A114" i="39"/>
  <c r="G113" i="39"/>
  <c r="K113" i="39"/>
  <c r="A65" i="39"/>
  <c r="A84" i="40"/>
  <c r="K83" i="40"/>
  <c r="G83" i="40"/>
  <c r="A54" i="40"/>
  <c r="A34" i="40"/>
  <c r="A64" i="40"/>
  <c r="A114" i="40"/>
  <c r="G113" i="40"/>
  <c r="K113" i="40"/>
  <c r="A94" i="40"/>
  <c r="K93" i="40"/>
  <c r="G93" i="40"/>
  <c r="A24" i="40"/>
  <c r="K23" i="40"/>
  <c r="A104" i="40"/>
  <c r="G103" i="40"/>
  <c r="K103" i="40"/>
  <c r="A74" i="40"/>
  <c r="G73" i="40"/>
  <c r="K73" i="40"/>
  <c r="A44" i="40"/>
  <c r="A20" i="40"/>
  <c r="K19" i="40"/>
  <c r="A19" i="41"/>
  <c r="K18" i="41"/>
  <c r="A94" i="41"/>
  <c r="G93" i="41"/>
  <c r="K93" i="41"/>
  <c r="A44" i="41"/>
  <c r="A74" i="41"/>
  <c r="K73" i="41"/>
  <c r="G73" i="41"/>
  <c r="A54" i="41"/>
  <c r="A34" i="41"/>
  <c r="A114" i="41"/>
  <c r="K113" i="41"/>
  <c r="G113" i="41"/>
  <c r="A64" i="41"/>
  <c r="A105" i="41"/>
  <c r="G104" i="41"/>
  <c r="K104" i="41"/>
  <c r="A24" i="41"/>
  <c r="K23" i="41"/>
  <c r="A84" i="41"/>
  <c r="K83" i="41"/>
  <c r="G83" i="41"/>
  <c r="A19" i="42"/>
  <c r="K18" i="42"/>
  <c r="A94" i="42"/>
  <c r="G93" i="42"/>
  <c r="K93" i="42"/>
  <c r="A24" i="42"/>
  <c r="K23" i="42"/>
  <c r="A64" i="42"/>
  <c r="A34" i="42"/>
  <c r="A44" i="42"/>
  <c r="A104" i="42"/>
  <c r="G103" i="42"/>
  <c r="K103" i="42"/>
  <c r="A74" i="42"/>
  <c r="K73" i="42"/>
  <c r="G73" i="42"/>
  <c r="A84" i="42"/>
  <c r="K83" i="42"/>
  <c r="G83" i="42"/>
  <c r="A54" i="42"/>
  <c r="A114" i="42"/>
  <c r="K113" i="42"/>
  <c r="G113" i="42"/>
  <c r="C112" i="43"/>
  <c r="A114" i="43"/>
  <c r="K113" i="43"/>
  <c r="G113" i="43"/>
  <c r="A84" i="43"/>
  <c r="G83" i="43"/>
  <c r="K83" i="43"/>
  <c r="A54" i="43"/>
  <c r="A19" i="43"/>
  <c r="K18" i="43"/>
  <c r="A94" i="43"/>
  <c r="G93" i="43"/>
  <c r="K93" i="43"/>
  <c r="A34" i="43"/>
  <c r="A24" i="43"/>
  <c r="K23" i="43"/>
  <c r="A64" i="43"/>
  <c r="A74" i="43"/>
  <c r="K73" i="43"/>
  <c r="G73" i="43"/>
  <c r="A44" i="43"/>
  <c r="A104" i="43"/>
  <c r="K103" i="43"/>
  <c r="G103" i="43"/>
  <c r="A19" i="44"/>
  <c r="K18" i="44"/>
  <c r="A54" i="44"/>
  <c r="A104" i="44"/>
  <c r="K103" i="44"/>
  <c r="G103" i="44"/>
  <c r="A34" i="44"/>
  <c r="A44" i="44"/>
  <c r="A94" i="44"/>
  <c r="K93" i="44"/>
  <c r="G93" i="44"/>
  <c r="A74" i="44"/>
  <c r="G73" i="44"/>
  <c r="K73" i="44"/>
  <c r="A64" i="44"/>
  <c r="A84" i="44"/>
  <c r="G83" i="44"/>
  <c r="K83" i="44"/>
  <c r="A24" i="44"/>
  <c r="K23" i="44"/>
  <c r="A24" i="45"/>
  <c r="K23" i="45"/>
  <c r="A84" i="45"/>
  <c r="G83" i="45"/>
  <c r="K83" i="45"/>
  <c r="A19" i="45"/>
  <c r="K18" i="45"/>
  <c r="A54" i="45"/>
  <c r="A34" i="45"/>
  <c r="A94" i="45"/>
  <c r="K93" i="45"/>
  <c r="G93" i="45"/>
  <c r="A64" i="45"/>
  <c r="A74" i="45"/>
  <c r="K73" i="45"/>
  <c r="G73" i="45"/>
  <c r="A44" i="45"/>
  <c r="A104" i="45"/>
  <c r="G103" i="45"/>
  <c r="K103" i="45"/>
  <c r="A85" i="46"/>
  <c r="G84" i="46"/>
  <c r="K84" i="46"/>
  <c r="A34" i="46"/>
  <c r="A24" i="46"/>
  <c r="K23" i="46"/>
  <c r="A74" i="46"/>
  <c r="G73" i="46"/>
  <c r="K73" i="46"/>
  <c r="A94" i="46"/>
  <c r="G93" i="46"/>
  <c r="K93" i="46"/>
  <c r="A104" i="46"/>
  <c r="K103" i="46"/>
  <c r="G103" i="46"/>
  <c r="A44" i="46"/>
  <c r="A64" i="46"/>
  <c r="A54" i="46"/>
  <c r="A20" i="46"/>
  <c r="K19" i="46"/>
  <c r="A24" i="47"/>
  <c r="K23" i="47"/>
  <c r="A55" i="47"/>
  <c r="A44" i="47"/>
  <c r="A34" i="47"/>
  <c r="A64" i="47"/>
  <c r="A104" i="47"/>
  <c r="K103" i="47"/>
  <c r="G103" i="47"/>
  <c r="A74" i="47"/>
  <c r="G73" i="47"/>
  <c r="K73" i="47"/>
  <c r="A19" i="47"/>
  <c r="K18" i="47"/>
  <c r="A84" i="47"/>
  <c r="K83" i="47"/>
  <c r="G83" i="47"/>
  <c r="A95" i="47"/>
  <c r="G94" i="47"/>
  <c r="K94" i="47"/>
  <c r="A19" i="48"/>
  <c r="K18" i="48"/>
  <c r="A94" i="48"/>
  <c r="K93" i="48"/>
  <c r="G93" i="48"/>
  <c r="A24" i="48"/>
  <c r="K23" i="48"/>
  <c r="A64" i="48"/>
  <c r="A34" i="48"/>
  <c r="A44" i="48"/>
  <c r="A104" i="48"/>
  <c r="G103" i="48"/>
  <c r="K103" i="48"/>
  <c r="A74" i="48"/>
  <c r="G73" i="48"/>
  <c r="K73" i="48"/>
  <c r="A84" i="48"/>
  <c r="K83" i="48"/>
  <c r="G83" i="48"/>
  <c r="A54" i="48"/>
  <c r="A114" i="48"/>
  <c r="G113" i="48"/>
  <c r="K113" i="48"/>
  <c r="A84" i="49"/>
  <c r="G83" i="49"/>
  <c r="K83" i="49"/>
  <c r="A19" i="49"/>
  <c r="K18" i="49"/>
  <c r="A95" i="49"/>
  <c r="K94" i="49"/>
  <c r="G94" i="49"/>
  <c r="A114" i="49"/>
  <c r="K113" i="49"/>
  <c r="G113" i="49"/>
  <c r="A24" i="49"/>
  <c r="K23" i="49"/>
  <c r="A74" i="49"/>
  <c r="G73" i="49"/>
  <c r="K73" i="49"/>
  <c r="A44" i="49"/>
  <c r="A104" i="49"/>
  <c r="K103" i="49"/>
  <c r="G103" i="49"/>
  <c r="A54" i="49"/>
  <c r="A64" i="49"/>
  <c r="A34" i="49"/>
  <c r="A64" i="50"/>
  <c r="A34" i="50"/>
  <c r="A24" i="50"/>
  <c r="K23" i="50"/>
  <c r="A104" i="50"/>
  <c r="G103" i="50"/>
  <c r="K103" i="50"/>
  <c r="A74" i="50"/>
  <c r="G73" i="50"/>
  <c r="K73" i="50"/>
  <c r="A114" i="50"/>
  <c r="K113" i="50"/>
  <c r="G113" i="50"/>
  <c r="A44" i="50"/>
  <c r="A54" i="50"/>
  <c r="A19" i="50"/>
  <c r="K18" i="50"/>
  <c r="A84" i="50"/>
  <c r="K83" i="50"/>
  <c r="G83" i="50"/>
  <c r="A94" i="50"/>
  <c r="G93" i="50"/>
  <c r="K93" i="50"/>
  <c r="A104" i="51"/>
  <c r="K103" i="51"/>
  <c r="G103" i="51"/>
  <c r="A24" i="51"/>
  <c r="K23" i="51"/>
  <c r="A34" i="51"/>
  <c r="A44" i="51"/>
  <c r="A19" i="51"/>
  <c r="K18" i="51"/>
  <c r="A54" i="51"/>
  <c r="A74" i="51"/>
  <c r="G73" i="51"/>
  <c r="K73" i="51"/>
  <c r="A64" i="51"/>
  <c r="A84" i="51"/>
  <c r="G83" i="51"/>
  <c r="K83" i="51"/>
  <c r="A94" i="51"/>
  <c r="K93" i="51"/>
  <c r="G93" i="51"/>
  <c r="A34" i="52"/>
  <c r="A94" i="52"/>
  <c r="G93" i="52"/>
  <c r="K93" i="52"/>
  <c r="A54" i="52"/>
  <c r="A74" i="52"/>
  <c r="K73" i="52"/>
  <c r="G73" i="52"/>
  <c r="A44" i="52"/>
  <c r="A24" i="52"/>
  <c r="K23" i="52"/>
  <c r="A64" i="52"/>
  <c r="A19" i="52"/>
  <c r="K18" i="52"/>
  <c r="A84" i="52"/>
  <c r="K83" i="52"/>
  <c r="G83" i="52"/>
  <c r="A104" i="52"/>
  <c r="K103" i="52"/>
  <c r="G103" i="52"/>
  <c r="A24" i="53"/>
  <c r="K23" i="53"/>
  <c r="A34" i="53"/>
  <c r="A94" i="53"/>
  <c r="G93" i="53"/>
  <c r="K93" i="53"/>
  <c r="A74" i="53"/>
  <c r="K73" i="53"/>
  <c r="G73" i="53"/>
  <c r="A44" i="53"/>
  <c r="A19" i="53"/>
  <c r="K18" i="53"/>
  <c r="A54" i="53"/>
  <c r="A64" i="53"/>
  <c r="A104" i="53"/>
  <c r="K103" i="53"/>
  <c r="G103" i="53"/>
  <c r="A114" i="53"/>
  <c r="K113" i="53"/>
  <c r="G113" i="53"/>
  <c r="A85" i="53"/>
  <c r="G84" i="53"/>
  <c r="K84" i="53"/>
  <c r="A24" i="54"/>
  <c r="K23" i="54"/>
  <c r="A64" i="54"/>
  <c r="A34" i="54"/>
  <c r="A104" i="54"/>
  <c r="K103" i="54"/>
  <c r="G103" i="54"/>
  <c r="A74" i="54"/>
  <c r="G73" i="54"/>
  <c r="K73" i="54"/>
  <c r="A44" i="54"/>
  <c r="A114" i="54"/>
  <c r="K113" i="54"/>
  <c r="G113" i="54"/>
  <c r="A84" i="54"/>
  <c r="G83" i="54"/>
  <c r="K83" i="54"/>
  <c r="A54" i="54"/>
  <c r="A19" i="54"/>
  <c r="K18" i="54"/>
  <c r="A94" i="54"/>
  <c r="K93" i="54"/>
  <c r="G93" i="54"/>
  <c r="A54" i="55"/>
  <c r="A19" i="55"/>
  <c r="K18" i="55"/>
  <c r="A94" i="55"/>
  <c r="G93" i="55"/>
  <c r="K93" i="55"/>
  <c r="A64" i="55"/>
  <c r="A34" i="55"/>
  <c r="A24" i="55"/>
  <c r="K23" i="55"/>
  <c r="A104" i="55"/>
  <c r="K103" i="55"/>
  <c r="G103" i="55"/>
  <c r="A74" i="55"/>
  <c r="K73" i="55"/>
  <c r="G73" i="55"/>
  <c r="A44" i="55"/>
  <c r="A114" i="55"/>
  <c r="G113" i="55"/>
  <c r="K113" i="55"/>
  <c r="A84" i="55"/>
  <c r="G83" i="55"/>
  <c r="K83" i="55"/>
  <c r="A19" i="76"/>
  <c r="K18" i="76"/>
  <c r="A84" i="76"/>
  <c r="K83" i="76"/>
  <c r="G83" i="76"/>
  <c r="A94" i="76"/>
  <c r="G93" i="76"/>
  <c r="K93" i="76"/>
  <c r="A104" i="76"/>
  <c r="G103" i="76"/>
  <c r="K103" i="76"/>
  <c r="A24" i="76"/>
  <c r="K23" i="76"/>
  <c r="A44" i="76"/>
  <c r="A74" i="76"/>
  <c r="K73" i="76"/>
  <c r="G73" i="76"/>
  <c r="A114" i="76"/>
  <c r="G113" i="76"/>
  <c r="K113" i="76"/>
  <c r="A54" i="76"/>
  <c r="A34" i="76"/>
  <c r="A65" i="76"/>
  <c r="A44" i="56"/>
  <c r="A34" i="56"/>
  <c r="A94" i="56"/>
  <c r="G93" i="56"/>
  <c r="K93" i="56"/>
  <c r="A19" i="56"/>
  <c r="K18" i="56"/>
  <c r="A84" i="56"/>
  <c r="K83" i="56"/>
  <c r="G83" i="56"/>
  <c r="A74" i="56"/>
  <c r="K73" i="56"/>
  <c r="G73" i="56"/>
  <c r="A105" i="56"/>
  <c r="G104" i="56"/>
  <c r="K104" i="56"/>
  <c r="A64" i="56"/>
  <c r="A54" i="56"/>
  <c r="A25" i="56"/>
  <c r="K24" i="56"/>
  <c r="A54" i="57"/>
  <c r="A19" i="57"/>
  <c r="K18" i="57"/>
  <c r="A94" i="57"/>
  <c r="G93" i="57"/>
  <c r="K93" i="57"/>
  <c r="A24" i="57"/>
  <c r="K23" i="57"/>
  <c r="A64" i="57"/>
  <c r="A34" i="57"/>
  <c r="A44" i="57"/>
  <c r="A104" i="57"/>
  <c r="K103" i="57"/>
  <c r="G103" i="57"/>
  <c r="A74" i="57"/>
  <c r="G73" i="57"/>
  <c r="K73" i="57"/>
  <c r="A84" i="57"/>
  <c r="K83" i="57"/>
  <c r="G83" i="57"/>
  <c r="A94" i="58"/>
  <c r="G93" i="58"/>
  <c r="K93" i="58"/>
  <c r="A44" i="58"/>
  <c r="A24" i="58"/>
  <c r="K23" i="58"/>
  <c r="A34" i="58"/>
  <c r="A84" i="58"/>
  <c r="K83" i="58"/>
  <c r="G83" i="58"/>
  <c r="A64" i="58"/>
  <c r="A104" i="58"/>
  <c r="G103" i="58"/>
  <c r="K103" i="58"/>
  <c r="A74" i="58"/>
  <c r="K73" i="58"/>
  <c r="G73" i="58"/>
  <c r="A19" i="58"/>
  <c r="K18" i="58"/>
  <c r="A54" i="58"/>
  <c r="A114" i="58"/>
  <c r="K113" i="58"/>
  <c r="G113" i="58"/>
  <c r="A114" i="59"/>
  <c r="G113" i="59"/>
  <c r="K113" i="59"/>
  <c r="A64" i="59"/>
  <c r="A84" i="59"/>
  <c r="G83" i="59"/>
  <c r="K83" i="59"/>
  <c r="A24" i="59"/>
  <c r="K23" i="59"/>
  <c r="A104" i="59"/>
  <c r="K103" i="59"/>
  <c r="G103" i="59"/>
  <c r="A34" i="59"/>
  <c r="A19" i="59"/>
  <c r="K18" i="59"/>
  <c r="A74" i="59"/>
  <c r="G73" i="59"/>
  <c r="K73" i="59"/>
  <c r="A44" i="59"/>
  <c r="A54" i="59"/>
  <c r="A94" i="59"/>
  <c r="K93" i="59"/>
  <c r="G93" i="59"/>
  <c r="A115" i="60"/>
  <c r="G114" i="60"/>
  <c r="K114" i="60"/>
  <c r="A54" i="60"/>
  <c r="A19" i="60"/>
  <c r="K18" i="60"/>
  <c r="A94" i="60"/>
  <c r="G93" i="60"/>
  <c r="K93" i="60"/>
  <c r="A34" i="60"/>
  <c r="A44" i="60"/>
  <c r="A24" i="60"/>
  <c r="K23" i="60"/>
  <c r="A64" i="60"/>
  <c r="A74" i="60"/>
  <c r="K73" i="60"/>
  <c r="G73" i="60"/>
  <c r="A84" i="60"/>
  <c r="G83" i="60"/>
  <c r="K83" i="60"/>
  <c r="A104" i="60"/>
  <c r="K103" i="60"/>
  <c r="G103" i="60"/>
  <c r="A74" i="61"/>
  <c r="G73" i="61"/>
  <c r="K73" i="61"/>
  <c r="A84" i="61"/>
  <c r="K83" i="61"/>
  <c r="G83" i="61"/>
  <c r="A54" i="61"/>
  <c r="A19" i="61"/>
  <c r="K18" i="61"/>
  <c r="A94" i="61"/>
  <c r="K93" i="61"/>
  <c r="G93" i="61"/>
  <c r="A24" i="61"/>
  <c r="K23" i="61"/>
  <c r="A64" i="61"/>
  <c r="A34" i="61"/>
  <c r="A44" i="61"/>
  <c r="A104" i="61"/>
  <c r="G103" i="61"/>
  <c r="K103" i="61"/>
  <c r="A74" i="62"/>
  <c r="G73" i="62"/>
  <c r="K73" i="62"/>
  <c r="A45" i="62"/>
  <c r="A19" i="62"/>
  <c r="K18" i="62"/>
  <c r="A84" i="62"/>
  <c r="K83" i="62"/>
  <c r="G83" i="62"/>
  <c r="A54" i="62"/>
  <c r="A34" i="62"/>
  <c r="A64" i="62"/>
  <c r="A24" i="62"/>
  <c r="K23" i="62"/>
  <c r="A94" i="62"/>
  <c r="K93" i="62"/>
  <c r="G93" i="62"/>
  <c r="A104" i="62"/>
  <c r="G103" i="62"/>
  <c r="K103" i="62"/>
  <c r="A94" i="63"/>
  <c r="K93" i="63"/>
  <c r="G93" i="63"/>
  <c r="A44" i="63"/>
  <c r="A24" i="63"/>
  <c r="K23" i="63"/>
  <c r="A64" i="63"/>
  <c r="A34" i="63"/>
  <c r="A84" i="63"/>
  <c r="G83" i="63"/>
  <c r="K83" i="63"/>
  <c r="A104" i="63"/>
  <c r="K103" i="63"/>
  <c r="G103" i="63"/>
  <c r="A74" i="63"/>
  <c r="G73" i="63"/>
  <c r="K73" i="63"/>
  <c r="A19" i="63"/>
  <c r="K18" i="63"/>
  <c r="A54" i="63"/>
  <c r="A114" i="63"/>
  <c r="G113" i="63"/>
  <c r="K113" i="63"/>
  <c r="A19" i="64"/>
  <c r="K18" i="64"/>
  <c r="A54" i="64"/>
  <c r="A34" i="64"/>
  <c r="A94" i="64"/>
  <c r="G93" i="64"/>
  <c r="K93" i="64"/>
  <c r="A74" i="64"/>
  <c r="K73" i="64"/>
  <c r="G73" i="64"/>
  <c r="A44" i="64"/>
  <c r="A24" i="64"/>
  <c r="K23" i="64"/>
  <c r="A64" i="64"/>
  <c r="A114" i="64"/>
  <c r="K113" i="64"/>
  <c r="G113" i="64"/>
  <c r="A84" i="64"/>
  <c r="K83" i="64"/>
  <c r="G83" i="64"/>
  <c r="A104" i="64"/>
  <c r="G103" i="64"/>
  <c r="K103" i="64"/>
  <c r="A94" i="65"/>
  <c r="K93" i="65"/>
  <c r="G93" i="65"/>
  <c r="A34" i="65"/>
  <c r="A64" i="65"/>
  <c r="A44" i="65"/>
  <c r="A104" i="65"/>
  <c r="K103" i="65"/>
  <c r="G103" i="65"/>
  <c r="A74" i="65"/>
  <c r="G73" i="65"/>
  <c r="K73" i="65"/>
  <c r="A84" i="65"/>
  <c r="G83" i="65"/>
  <c r="K83" i="65"/>
  <c r="A19" i="65"/>
  <c r="K18" i="65"/>
  <c r="A24" i="65"/>
  <c r="K23" i="65"/>
  <c r="A55" i="65"/>
  <c r="A74" i="66"/>
  <c r="G73" i="66"/>
  <c r="K73" i="66"/>
  <c r="A84" i="66"/>
  <c r="K83" i="66"/>
  <c r="G83" i="66"/>
  <c r="A64" i="66"/>
  <c r="A19" i="66"/>
  <c r="K18" i="66"/>
  <c r="A94" i="66"/>
  <c r="G93" i="66"/>
  <c r="K93" i="66"/>
  <c r="A54" i="66"/>
  <c r="A24" i="66"/>
  <c r="K23" i="66"/>
  <c r="A34" i="66"/>
  <c r="A44" i="66"/>
  <c r="A104" i="66"/>
  <c r="G103" i="66"/>
  <c r="K103" i="66"/>
  <c r="A24" i="67"/>
  <c r="K23" i="67"/>
  <c r="A64" i="67"/>
  <c r="A114" i="67"/>
  <c r="G113" i="67"/>
  <c r="K113" i="67"/>
  <c r="A84" i="67"/>
  <c r="G83" i="67"/>
  <c r="K83" i="67"/>
  <c r="A104" i="67"/>
  <c r="K103" i="67"/>
  <c r="G103" i="67"/>
  <c r="A19" i="67"/>
  <c r="K18" i="67"/>
  <c r="A34" i="67"/>
  <c r="A94" i="67"/>
  <c r="G93" i="67"/>
  <c r="K93" i="67"/>
  <c r="A74" i="67"/>
  <c r="K73" i="67"/>
  <c r="G73" i="67"/>
  <c r="A44" i="67"/>
  <c r="A54" i="67"/>
  <c r="A54" i="68"/>
  <c r="A19" i="68"/>
  <c r="K18" i="68"/>
  <c r="A94" i="68"/>
  <c r="G93" i="68"/>
  <c r="K93" i="68"/>
  <c r="A64" i="68"/>
  <c r="A34" i="68"/>
  <c r="A24" i="68"/>
  <c r="K23" i="68"/>
  <c r="A104" i="68"/>
  <c r="K103" i="68"/>
  <c r="G103" i="68"/>
  <c r="A74" i="68"/>
  <c r="K73" i="68"/>
  <c r="G73" i="68"/>
  <c r="A44" i="68"/>
  <c r="A114" i="68"/>
  <c r="K113" i="68"/>
  <c r="G113" i="68"/>
  <c r="A84" i="68"/>
  <c r="G83" i="68"/>
  <c r="K83" i="68"/>
  <c r="A24" i="69"/>
  <c r="K23" i="69"/>
  <c r="A19" i="69"/>
  <c r="K18" i="69"/>
  <c r="A94" i="69"/>
  <c r="K93" i="69"/>
  <c r="G93" i="69"/>
  <c r="A84" i="69"/>
  <c r="K83" i="69"/>
  <c r="G83" i="69"/>
  <c r="A34" i="69"/>
  <c r="A54" i="69"/>
  <c r="A104" i="69"/>
  <c r="G103" i="69"/>
  <c r="K103" i="69"/>
  <c r="A64" i="69"/>
  <c r="A44" i="69"/>
  <c r="A74" i="69"/>
  <c r="G73" i="69"/>
  <c r="K73" i="69"/>
  <c r="A114" i="69"/>
  <c r="G113" i="69"/>
  <c r="K113" i="69"/>
  <c r="A44" i="70"/>
  <c r="A74" i="70"/>
  <c r="K73" i="70"/>
  <c r="G73" i="70"/>
  <c r="A34" i="70"/>
  <c r="A64" i="70"/>
  <c r="A114" i="70"/>
  <c r="K113" i="70"/>
  <c r="G113" i="70"/>
  <c r="A104" i="70"/>
  <c r="G103" i="70"/>
  <c r="K103" i="70"/>
  <c r="A84" i="70"/>
  <c r="K83" i="70"/>
  <c r="G83" i="70"/>
  <c r="A55" i="70"/>
  <c r="A19" i="70"/>
  <c r="K18" i="70"/>
  <c r="A24" i="70"/>
  <c r="K23" i="70"/>
  <c r="A94" i="70"/>
  <c r="G93" i="70"/>
  <c r="K93" i="70"/>
  <c r="A104" i="71"/>
  <c r="K103" i="71"/>
  <c r="G103" i="71"/>
  <c r="A19" i="71"/>
  <c r="K18" i="71"/>
  <c r="A24" i="71"/>
  <c r="K23" i="71"/>
  <c r="A64" i="71"/>
  <c r="A94" i="71"/>
  <c r="K93" i="71"/>
  <c r="G93" i="71"/>
  <c r="A34" i="71"/>
  <c r="A115" i="71"/>
  <c r="G114" i="71"/>
  <c r="K114" i="71"/>
  <c r="A74" i="71"/>
  <c r="G73" i="71"/>
  <c r="K73" i="71"/>
  <c r="A44" i="71"/>
  <c r="A54" i="71"/>
  <c r="A85" i="71"/>
  <c r="G84" i="71"/>
  <c r="K84" i="71"/>
  <c r="A94" i="72"/>
  <c r="K93" i="72"/>
  <c r="G93" i="72"/>
  <c r="A19" i="72"/>
  <c r="K18" i="72"/>
  <c r="A34" i="72"/>
  <c r="A84" i="72"/>
  <c r="G83" i="72"/>
  <c r="K83" i="72"/>
  <c r="A74" i="72"/>
  <c r="G73" i="72"/>
  <c r="K73" i="72"/>
  <c r="A64" i="72"/>
  <c r="A114" i="72"/>
  <c r="G113" i="72"/>
  <c r="K113" i="72"/>
  <c r="A54" i="72"/>
  <c r="A44" i="72"/>
  <c r="A104" i="72"/>
  <c r="G103" i="72"/>
  <c r="K103" i="72"/>
  <c r="A25" i="72"/>
  <c r="K24" i="72"/>
  <c r="A104" i="73"/>
  <c r="G103" i="73"/>
  <c r="K103" i="73"/>
  <c r="A74" i="73"/>
  <c r="K73" i="73"/>
  <c r="G73" i="73"/>
  <c r="A94" i="73"/>
  <c r="G93" i="73"/>
  <c r="K93" i="73"/>
  <c r="A44" i="73"/>
  <c r="A114" i="73"/>
  <c r="K113" i="73"/>
  <c r="G113" i="73"/>
  <c r="A19" i="73"/>
  <c r="K18" i="73"/>
  <c r="A84" i="73"/>
  <c r="K83" i="73"/>
  <c r="G83" i="73"/>
  <c r="A54" i="73"/>
  <c r="A34" i="73"/>
  <c r="A64" i="73"/>
  <c r="A25" i="73"/>
  <c r="K24" i="73"/>
  <c r="A19" i="74"/>
  <c r="K18" i="74"/>
  <c r="A94" i="74"/>
  <c r="G93" i="74"/>
  <c r="K93" i="74"/>
  <c r="A24" i="74"/>
  <c r="K23" i="74"/>
  <c r="A64" i="74"/>
  <c r="A34" i="74"/>
  <c r="A44" i="74"/>
  <c r="A104" i="74"/>
  <c r="G103" i="74"/>
  <c r="K103" i="74"/>
  <c r="A74" i="74"/>
  <c r="G73" i="74"/>
  <c r="K73" i="74"/>
  <c r="A84" i="74"/>
  <c r="K83" i="74"/>
  <c r="G83" i="74"/>
  <c r="A54" i="74"/>
  <c r="A114" i="74"/>
  <c r="G113" i="74"/>
  <c r="K113" i="74"/>
  <c r="I28" i="66"/>
  <c r="I28" i="65"/>
  <c r="I29" i="62"/>
  <c r="I28" i="61"/>
  <c r="I28" i="57"/>
  <c r="I28" i="56"/>
  <c r="I28" i="52"/>
  <c r="I28" i="51"/>
  <c r="I28" i="47"/>
  <c r="I28" i="46"/>
  <c r="I28" i="45"/>
  <c r="I28" i="44"/>
  <c r="I28" i="74"/>
  <c r="I28" i="73"/>
  <c r="I28" i="72"/>
  <c r="I28" i="71"/>
  <c r="I28" i="70"/>
  <c r="I28" i="69"/>
  <c r="I28" i="68"/>
  <c r="I28" i="67"/>
  <c r="I28" i="64"/>
  <c r="I28" i="63"/>
  <c r="I28" i="60"/>
  <c r="I28" i="59"/>
  <c r="I27" i="58"/>
  <c r="I28" i="76"/>
  <c r="I28" i="55"/>
  <c r="I28" i="54"/>
  <c r="I28" i="53"/>
  <c r="I28" i="50"/>
  <c r="I28" i="49"/>
  <c r="I28" i="48"/>
  <c r="I28" i="43"/>
  <c r="I28" i="42"/>
  <c r="I28" i="41"/>
  <c r="I28" i="40"/>
  <c r="I28" i="39"/>
  <c r="I28" i="38"/>
  <c r="I28" i="37"/>
  <c r="I28" i="36"/>
  <c r="I28" i="35"/>
  <c r="I28" i="34"/>
  <c r="I28" i="33"/>
  <c r="I28" i="32"/>
  <c r="I28" i="31"/>
  <c r="I29" i="30"/>
  <c r="I28" i="29"/>
  <c r="K27" i="29"/>
  <c r="A84" i="29"/>
  <c r="A114" i="29"/>
  <c r="A54" i="29"/>
  <c r="A24" i="29"/>
  <c r="A104" i="29"/>
  <c r="A44" i="29"/>
  <c r="A34" i="29"/>
  <c r="A19" i="29"/>
  <c r="A94" i="29"/>
  <c r="A64" i="29"/>
  <c r="A74" i="29"/>
  <c r="I28" i="28"/>
  <c r="K27" i="28"/>
  <c r="A24" i="28"/>
  <c r="A104" i="28"/>
  <c r="A34" i="28"/>
  <c r="A114" i="28"/>
  <c r="A54" i="28"/>
  <c r="A19" i="28"/>
  <c r="A94" i="28"/>
  <c r="A64" i="28"/>
  <c r="A44" i="28"/>
  <c r="A74" i="28"/>
  <c r="A84" i="28"/>
  <c r="I27" i="27"/>
  <c r="K26" i="27"/>
  <c r="A104" i="27"/>
  <c r="A74" i="27"/>
  <c r="A44" i="27"/>
  <c r="A94" i="27"/>
  <c r="A115" i="27"/>
  <c r="A64" i="27"/>
  <c r="A35" i="27"/>
  <c r="A19" i="27"/>
  <c r="A84" i="27"/>
  <c r="A24" i="27"/>
  <c r="A54" i="27"/>
  <c r="I27" i="9"/>
  <c r="K26" i="9"/>
  <c r="A34" i="9"/>
  <c r="A114" i="9"/>
  <c r="A44" i="9"/>
  <c r="A64" i="9"/>
  <c r="A94" i="9"/>
  <c r="A74" i="9"/>
  <c r="A104" i="9"/>
  <c r="A84" i="9"/>
  <c r="A54" i="9"/>
  <c r="A29" i="9"/>
  <c r="A19" i="7"/>
  <c r="K18" i="7"/>
  <c r="A24" i="7"/>
  <c r="K23" i="7"/>
  <c r="H89" i="7"/>
  <c r="H49" i="7"/>
  <c r="H79" i="7"/>
  <c r="H29" i="7"/>
  <c r="H39" i="7"/>
  <c r="H109" i="7"/>
  <c r="H59" i="7"/>
  <c r="C132" i="7"/>
  <c r="C133" i="7" s="1"/>
  <c r="C134" i="7" s="1"/>
  <c r="C135" i="7" s="1"/>
  <c r="C136" i="7" s="1"/>
  <c r="C137" i="7" s="1"/>
  <c r="C138" i="7" s="1"/>
  <c r="C139" i="7" s="1"/>
  <c r="C140" i="7" s="1"/>
  <c r="A104" i="7"/>
  <c r="K104" i="7" s="1"/>
  <c r="G103" i="7"/>
  <c r="A34" i="7"/>
  <c r="K34" i="7" s="1"/>
  <c r="A114" i="7"/>
  <c r="K114" i="7" s="1"/>
  <c r="G113" i="7"/>
  <c r="A44" i="7"/>
  <c r="K44" i="7" s="1"/>
  <c r="A64" i="7"/>
  <c r="K64" i="7" s="1"/>
  <c r="A54" i="7"/>
  <c r="K54" i="7" s="1"/>
  <c r="A74" i="7"/>
  <c r="K74" i="7" s="1"/>
  <c r="G73" i="7"/>
  <c r="A94" i="7"/>
  <c r="K94" i="7" s="1"/>
  <c r="G93" i="7"/>
  <c r="A84" i="7"/>
  <c r="K84" i="7" s="1"/>
  <c r="G83" i="7"/>
  <c r="C132" i="72"/>
  <c r="C133" i="72" s="1"/>
  <c r="C134" i="72" s="1"/>
  <c r="C135" i="72" s="1"/>
  <c r="C136" i="72" s="1"/>
  <c r="C137" i="72" s="1"/>
  <c r="C138" i="72" s="1"/>
  <c r="C139" i="72" s="1"/>
  <c r="C140" i="72" s="1"/>
  <c r="C132" i="69"/>
  <c r="C133" i="69" s="1"/>
  <c r="C134" i="69" s="1"/>
  <c r="C135" i="69" s="1"/>
  <c r="C136" i="69" s="1"/>
  <c r="C137" i="69" s="1"/>
  <c r="C138" i="69" s="1"/>
  <c r="C139" i="69" s="1"/>
  <c r="C140" i="69" s="1"/>
  <c r="C122" i="41"/>
  <c r="C123" i="41" s="1"/>
  <c r="C124" i="41" s="1"/>
  <c r="C125" i="41" s="1"/>
  <c r="C126" i="41" s="1"/>
  <c r="C127" i="41" s="1"/>
  <c r="C128" i="41" s="1"/>
  <c r="C129" i="41" s="1"/>
  <c r="C130" i="41" s="1"/>
  <c r="C132" i="32"/>
  <c r="C133" i="32" s="1"/>
  <c r="C134" i="32" s="1"/>
  <c r="C135" i="32" s="1"/>
  <c r="C136" i="32" s="1"/>
  <c r="C137" i="32" s="1"/>
  <c r="C138" i="32" s="1"/>
  <c r="C139" i="32" s="1"/>
  <c r="C140" i="32" s="1"/>
  <c r="C132" i="30"/>
  <c r="C133" i="30" s="1"/>
  <c r="C134" i="30" s="1"/>
  <c r="C135" i="30" s="1"/>
  <c r="C136" i="30" s="1"/>
  <c r="C137" i="30" s="1"/>
  <c r="C138" i="30" s="1"/>
  <c r="C139" i="30" s="1"/>
  <c r="C140" i="30" s="1"/>
  <c r="C112" i="63"/>
  <c r="C32" i="28"/>
  <c r="C82" i="74"/>
  <c r="C52" i="64"/>
  <c r="G52" i="64" s="1"/>
  <c r="C62" i="42"/>
  <c r="G62" i="42" s="1"/>
  <c r="C62" i="49"/>
  <c r="G62" i="49" s="1"/>
  <c r="C72" i="54"/>
  <c r="C82" i="53"/>
  <c r="C62" i="53"/>
  <c r="G62" i="53" s="1"/>
  <c r="C112" i="59"/>
  <c r="C17" i="9"/>
  <c r="C82" i="50"/>
  <c r="C72" i="60"/>
  <c r="C17" i="56"/>
  <c r="G17" i="56" s="1"/>
  <c r="C52" i="68"/>
  <c r="G52" i="68" s="1"/>
  <c r="C112" i="69"/>
  <c r="C52" i="73"/>
  <c r="G52" i="73" s="1"/>
  <c r="C102" i="73"/>
  <c r="C17" i="30"/>
  <c r="G17" i="30" s="1"/>
  <c r="C32" i="37"/>
  <c r="G32" i="37" s="1"/>
  <c r="C17" i="52"/>
  <c r="G17" i="52" s="1"/>
  <c r="C32" i="48"/>
  <c r="G32" i="48" s="1"/>
  <c r="C43" i="30"/>
  <c r="G43" i="30" s="1"/>
  <c r="C113" i="27"/>
  <c r="C52" i="27"/>
  <c r="C52" i="32"/>
  <c r="G52" i="32" s="1"/>
  <c r="C113" i="43"/>
  <c r="C17" i="31"/>
  <c r="G17" i="31" s="1"/>
  <c r="C72" i="69"/>
  <c r="C102" i="55"/>
  <c r="C112" i="54"/>
  <c r="C72" i="64"/>
  <c r="C17" i="27"/>
  <c r="C102" i="42"/>
  <c r="C92" i="63"/>
  <c r="C92" i="71"/>
  <c r="C42" i="59"/>
  <c r="G42" i="59" s="1"/>
  <c r="C102" i="72"/>
  <c r="C82" i="72"/>
  <c r="C92" i="68"/>
  <c r="C52" i="70"/>
  <c r="G52" i="70" s="1"/>
  <c r="C17" i="29"/>
  <c r="C52" i="38"/>
  <c r="G52" i="38" s="1"/>
  <c r="C17" i="46"/>
  <c r="G17" i="46" s="1"/>
  <c r="C62" i="38"/>
  <c r="G62" i="38" s="1"/>
  <c r="C62" i="39"/>
  <c r="G62" i="39" s="1"/>
  <c r="C112" i="39"/>
  <c r="C92" i="37"/>
  <c r="C17" i="41"/>
  <c r="G17" i="41" s="1"/>
  <c r="C72" i="30"/>
  <c r="C92" i="73"/>
  <c r="C42" i="70"/>
  <c r="G42" i="70" s="1"/>
  <c r="C82" i="42"/>
  <c r="C17" i="57"/>
  <c r="G17" i="57" s="1"/>
  <c r="C52" i="48"/>
  <c r="G52" i="48" s="1"/>
  <c r="C42" i="55"/>
  <c r="G42" i="55" s="1"/>
  <c r="C112" i="53"/>
  <c r="C17" i="32"/>
  <c r="G17" i="32" s="1"/>
  <c r="C17" i="65"/>
  <c r="G17" i="65" s="1"/>
  <c r="C102" i="35"/>
  <c r="C42" i="9"/>
  <c r="C72" i="40"/>
  <c r="C32" i="41"/>
  <c r="G32" i="41" s="1"/>
  <c r="C17" i="44"/>
  <c r="G17" i="44" s="1"/>
  <c r="C92" i="50"/>
  <c r="C72" i="39"/>
  <c r="C92" i="30"/>
  <c r="C62" i="30"/>
  <c r="G62" i="30" s="1"/>
  <c r="C82" i="34"/>
  <c r="C17" i="58"/>
  <c r="G17" i="58" s="1"/>
  <c r="C72" i="70"/>
  <c r="C112" i="49"/>
  <c r="C17" i="35"/>
  <c r="G17" i="35" s="1"/>
  <c r="C32" i="43"/>
  <c r="G32" i="43" s="1"/>
  <c r="C82" i="54"/>
  <c r="C92" i="53"/>
  <c r="C72" i="58"/>
  <c r="C112" i="58"/>
  <c r="C92" i="59"/>
  <c r="C52" i="63"/>
  <c r="G52" i="63" s="1"/>
  <c r="C32" i="73"/>
  <c r="G32" i="73" s="1"/>
  <c r="C112" i="32"/>
  <c r="C17" i="62"/>
  <c r="G17" i="62" s="1"/>
  <c r="C17" i="66"/>
  <c r="G17" i="66" s="1"/>
  <c r="C92" i="69"/>
  <c r="C17" i="74"/>
  <c r="G17" i="74" s="1"/>
  <c r="C62" i="68"/>
  <c r="G62" i="68" s="1"/>
  <c r="C92" i="43"/>
  <c r="C112" i="42"/>
  <c r="C42" i="39"/>
  <c r="G42" i="39" s="1"/>
  <c r="C17" i="42"/>
  <c r="G17" i="42" s="1"/>
  <c r="C62" i="40"/>
  <c r="G62" i="40" s="1"/>
  <c r="C62" i="55"/>
  <c r="G62" i="55" s="1"/>
  <c r="C102" i="40"/>
  <c r="A19" i="36"/>
  <c r="A104" i="36"/>
  <c r="A24" i="36"/>
  <c r="A64" i="36"/>
  <c r="A54" i="36"/>
  <c r="A34" i="36"/>
  <c r="A94" i="36"/>
  <c r="A84" i="36"/>
  <c r="A74" i="36"/>
  <c r="A45" i="36"/>
  <c r="C122" i="49"/>
  <c r="C123" i="49" s="1"/>
  <c r="C124" i="49" s="1"/>
  <c r="C125" i="49" s="1"/>
  <c r="C126" i="49" s="1"/>
  <c r="C127" i="49" s="1"/>
  <c r="C128" i="49" s="1"/>
  <c r="C129" i="49" s="1"/>
  <c r="C130" i="49" s="1"/>
  <c r="C72" i="37"/>
  <c r="C32" i="27"/>
  <c r="C102" i="41"/>
  <c r="C92" i="49"/>
  <c r="C122" i="68"/>
  <c r="C123" i="68" s="1"/>
  <c r="C124" i="68" s="1"/>
  <c r="C125" i="68" s="1"/>
  <c r="C126" i="68" s="1"/>
  <c r="C127" i="68" s="1"/>
  <c r="C128" i="68" s="1"/>
  <c r="C129" i="68" s="1"/>
  <c r="C130" i="68" s="1"/>
  <c r="C52" i="74"/>
  <c r="G52" i="74" s="1"/>
  <c r="C122" i="74"/>
  <c r="C123" i="74" s="1"/>
  <c r="C124" i="74" s="1"/>
  <c r="C125" i="74" s="1"/>
  <c r="C126" i="74" s="1"/>
  <c r="C127" i="74" s="1"/>
  <c r="C128" i="74" s="1"/>
  <c r="C129" i="74" s="1"/>
  <c r="C130" i="74" s="1"/>
  <c r="C112" i="74"/>
  <c r="C42" i="74"/>
  <c r="G42" i="74" s="1"/>
  <c r="C92" i="74"/>
  <c r="C72" i="74"/>
  <c r="C132" i="68"/>
  <c r="C133" i="68" s="1"/>
  <c r="C134" i="68" s="1"/>
  <c r="C135" i="68" s="1"/>
  <c r="C136" i="68" s="1"/>
  <c r="C137" i="68" s="1"/>
  <c r="C138" i="68" s="1"/>
  <c r="C139" i="68" s="1"/>
  <c r="C140" i="68" s="1"/>
  <c r="C132" i="54"/>
  <c r="C133" i="54" s="1"/>
  <c r="C134" i="54" s="1"/>
  <c r="C135" i="54" s="1"/>
  <c r="C136" i="54" s="1"/>
  <c r="C137" i="54" s="1"/>
  <c r="C138" i="54" s="1"/>
  <c r="C139" i="54" s="1"/>
  <c r="C140" i="54" s="1"/>
  <c r="C102" i="9"/>
  <c r="C102" i="7"/>
  <c r="B83" i="74"/>
  <c r="B102" i="74"/>
  <c r="B103" i="74" s="1"/>
  <c r="B62" i="74"/>
  <c r="E62" i="74" s="1"/>
  <c r="B22" i="74"/>
  <c r="E22" i="74" s="1"/>
  <c r="B72" i="74"/>
  <c r="B92" i="74"/>
  <c r="B17" i="74"/>
  <c r="B18" i="74" s="1"/>
  <c r="D81" i="74"/>
  <c r="C132" i="74"/>
  <c r="C133" i="74" s="1"/>
  <c r="C134" i="74" s="1"/>
  <c r="C135" i="74" s="1"/>
  <c r="C136" i="74" s="1"/>
  <c r="C137" i="74" s="1"/>
  <c r="C138" i="74" s="1"/>
  <c r="C139" i="74" s="1"/>
  <c r="C140" i="74" s="1"/>
  <c r="E82" i="74"/>
  <c r="C102" i="70"/>
  <c r="C132" i="58"/>
  <c r="C133" i="58" s="1"/>
  <c r="C134" i="58" s="1"/>
  <c r="C135" i="58" s="1"/>
  <c r="C136" i="58" s="1"/>
  <c r="C137" i="58" s="1"/>
  <c r="C138" i="58" s="1"/>
  <c r="C139" i="58" s="1"/>
  <c r="C140" i="58" s="1"/>
  <c r="C132" i="49"/>
  <c r="C133" i="49" s="1"/>
  <c r="C134" i="49" s="1"/>
  <c r="C135" i="49" s="1"/>
  <c r="C136" i="49" s="1"/>
  <c r="C137" i="49" s="1"/>
  <c r="C138" i="49" s="1"/>
  <c r="C139" i="49" s="1"/>
  <c r="C140" i="49" s="1"/>
  <c r="C42" i="31"/>
  <c r="G42" i="31" s="1"/>
  <c r="C52" i="30"/>
  <c r="G52" i="30" s="1"/>
  <c r="C42" i="29"/>
  <c r="C92" i="28"/>
  <c r="C82" i="28"/>
  <c r="C62" i="28"/>
  <c r="C22" i="27"/>
  <c r="C52" i="7"/>
  <c r="G52" i="7" s="1"/>
  <c r="C72" i="7"/>
  <c r="C92" i="7"/>
  <c r="C32" i="7"/>
  <c r="G32" i="7" s="1"/>
  <c r="C62" i="7"/>
  <c r="G62" i="7" s="1"/>
  <c r="C22" i="7"/>
  <c r="G22" i="7" s="1"/>
  <c r="C17" i="7"/>
  <c r="G17" i="7" s="1"/>
  <c r="C82" i="7"/>
  <c r="C112" i="7"/>
  <c r="C42" i="7"/>
  <c r="G42" i="7" s="1"/>
  <c r="C122" i="7"/>
  <c r="C123" i="7" s="1"/>
  <c r="C124" i="7" s="1"/>
  <c r="C125" i="7" s="1"/>
  <c r="C126" i="7" s="1"/>
  <c r="C127" i="7" s="1"/>
  <c r="C128" i="7" s="1"/>
  <c r="C129" i="7" s="1"/>
  <c r="C130" i="7" s="1"/>
  <c r="C52" i="69"/>
  <c r="G52" i="69" s="1"/>
  <c r="C32" i="67"/>
  <c r="G32" i="67" s="1"/>
  <c r="C112" i="60"/>
  <c r="C62" i="60"/>
  <c r="G62" i="60" s="1"/>
  <c r="C32" i="60"/>
  <c r="G32" i="60" s="1"/>
  <c r="C132" i="59"/>
  <c r="C133" i="59" s="1"/>
  <c r="C134" i="59" s="1"/>
  <c r="C135" i="59" s="1"/>
  <c r="C136" i="59" s="1"/>
  <c r="C137" i="59" s="1"/>
  <c r="C138" i="59" s="1"/>
  <c r="C139" i="59" s="1"/>
  <c r="C140" i="59" s="1"/>
  <c r="C52" i="59"/>
  <c r="G52" i="59" s="1"/>
  <c r="C42" i="33"/>
  <c r="G42" i="33" s="1"/>
  <c r="C82" i="33"/>
  <c r="C62" i="32"/>
  <c r="G62" i="32" s="1"/>
  <c r="C112" i="29"/>
  <c r="C132" i="29"/>
  <c r="C133" i="29" s="1"/>
  <c r="C134" i="29" s="1"/>
  <c r="C135" i="29" s="1"/>
  <c r="C136" i="29" s="1"/>
  <c r="C137" i="29" s="1"/>
  <c r="C138" i="29" s="1"/>
  <c r="C139" i="29" s="1"/>
  <c r="C140" i="29" s="1"/>
  <c r="C82" i="29"/>
  <c r="C102" i="29"/>
  <c r="C102" i="30"/>
  <c r="C32" i="31"/>
  <c r="G32" i="31" s="1"/>
  <c r="C52" i="31"/>
  <c r="G52" i="31" s="1"/>
  <c r="C122" i="31"/>
  <c r="C123" i="31" s="1"/>
  <c r="C124" i="31" s="1"/>
  <c r="C125" i="31" s="1"/>
  <c r="C126" i="31" s="1"/>
  <c r="C127" i="31" s="1"/>
  <c r="C128" i="31" s="1"/>
  <c r="C129" i="31" s="1"/>
  <c r="C130" i="31" s="1"/>
  <c r="C82" i="32"/>
  <c r="C132" i="33"/>
  <c r="C133" i="33" s="1"/>
  <c r="C134" i="33" s="1"/>
  <c r="C135" i="33" s="1"/>
  <c r="C136" i="33" s="1"/>
  <c r="C137" i="33" s="1"/>
  <c r="C138" i="33" s="1"/>
  <c r="C139" i="33" s="1"/>
  <c r="C140" i="33" s="1"/>
  <c r="C62" i="33"/>
  <c r="G62" i="33" s="1"/>
  <c r="C92" i="35"/>
  <c r="C82" i="37"/>
  <c r="C122" i="37"/>
  <c r="C123" i="37" s="1"/>
  <c r="C124" i="37" s="1"/>
  <c r="C125" i="37" s="1"/>
  <c r="C126" i="37" s="1"/>
  <c r="C127" i="37" s="1"/>
  <c r="C128" i="37" s="1"/>
  <c r="C129" i="37" s="1"/>
  <c r="C130" i="37" s="1"/>
  <c r="C72" i="38"/>
  <c r="C32" i="38"/>
  <c r="G32" i="38" s="1"/>
  <c r="C102" i="38"/>
  <c r="C122" i="38"/>
  <c r="C123" i="38" s="1"/>
  <c r="C124" i="38" s="1"/>
  <c r="C125" i="38" s="1"/>
  <c r="C126" i="38" s="1"/>
  <c r="C127" i="38" s="1"/>
  <c r="C128" i="38" s="1"/>
  <c r="C129" i="38" s="1"/>
  <c r="C130" i="38" s="1"/>
  <c r="C82" i="38"/>
  <c r="C102" i="39"/>
  <c r="C82" i="39"/>
  <c r="C52" i="39"/>
  <c r="G52" i="39" s="1"/>
  <c r="C132" i="39"/>
  <c r="C133" i="39" s="1"/>
  <c r="C134" i="39" s="1"/>
  <c r="C135" i="39" s="1"/>
  <c r="C136" i="39" s="1"/>
  <c r="C137" i="39" s="1"/>
  <c r="C138" i="39" s="1"/>
  <c r="C139" i="39" s="1"/>
  <c r="C140" i="39" s="1"/>
  <c r="C82" i="40"/>
  <c r="C112" i="40"/>
  <c r="C32" i="40"/>
  <c r="G32" i="40" s="1"/>
  <c r="C82" i="41"/>
  <c r="C62" i="41"/>
  <c r="G62" i="41" s="1"/>
  <c r="C52" i="42"/>
  <c r="G52" i="42" s="1"/>
  <c r="C122" i="42"/>
  <c r="C123" i="42" s="1"/>
  <c r="C124" i="42" s="1"/>
  <c r="C125" i="42" s="1"/>
  <c r="C126" i="42" s="1"/>
  <c r="C127" i="42" s="1"/>
  <c r="C128" i="42" s="1"/>
  <c r="C129" i="42" s="1"/>
  <c r="C130" i="42" s="1"/>
  <c r="C132" i="43"/>
  <c r="C133" i="43" s="1"/>
  <c r="C134" i="43" s="1"/>
  <c r="C135" i="43" s="1"/>
  <c r="C136" i="43" s="1"/>
  <c r="C137" i="43" s="1"/>
  <c r="C138" i="43" s="1"/>
  <c r="C139" i="43" s="1"/>
  <c r="C140" i="43" s="1"/>
  <c r="C132" i="48"/>
  <c r="C133" i="48" s="1"/>
  <c r="C134" i="48" s="1"/>
  <c r="C135" i="48" s="1"/>
  <c r="C136" i="48" s="1"/>
  <c r="C137" i="48" s="1"/>
  <c r="C138" i="48" s="1"/>
  <c r="C139" i="48" s="1"/>
  <c r="C140" i="48" s="1"/>
  <c r="C62" i="48"/>
  <c r="G62" i="48" s="1"/>
  <c r="C82" i="48"/>
  <c r="C42" i="49"/>
  <c r="G42" i="49" s="1"/>
  <c r="C122" i="50"/>
  <c r="C123" i="50" s="1"/>
  <c r="C124" i="50" s="1"/>
  <c r="C125" i="50" s="1"/>
  <c r="C126" i="50" s="1"/>
  <c r="C127" i="50" s="1"/>
  <c r="C128" i="50" s="1"/>
  <c r="C129" i="50" s="1"/>
  <c r="C130" i="50" s="1"/>
  <c r="C72" i="50"/>
  <c r="C32" i="50"/>
  <c r="G32" i="50" s="1"/>
  <c r="C52" i="50"/>
  <c r="G52" i="50" s="1"/>
  <c r="C32" i="53"/>
  <c r="G32" i="53" s="1"/>
  <c r="C52" i="53"/>
  <c r="G52" i="53" s="1"/>
  <c r="C42" i="54"/>
  <c r="G42" i="54" s="1"/>
  <c r="C72" i="55"/>
  <c r="C122" i="76"/>
  <c r="C123" i="76" s="1"/>
  <c r="C124" i="76" s="1"/>
  <c r="C125" i="76" s="1"/>
  <c r="C126" i="76" s="1"/>
  <c r="C127" i="76" s="1"/>
  <c r="C128" i="76" s="1"/>
  <c r="C129" i="76" s="1"/>
  <c r="C130" i="76" s="1"/>
  <c r="C52" i="76"/>
  <c r="G52" i="76" s="1"/>
  <c r="C72" i="76"/>
  <c r="C102" i="76"/>
  <c r="C102" i="58"/>
  <c r="C82" i="58"/>
  <c r="C52" i="58"/>
  <c r="G52" i="58" s="1"/>
  <c r="C72" i="59"/>
  <c r="C52" i="60"/>
  <c r="G52" i="60" s="1"/>
  <c r="C132" i="60"/>
  <c r="C133" i="60" s="1"/>
  <c r="C134" i="60" s="1"/>
  <c r="C135" i="60" s="1"/>
  <c r="C136" i="60" s="1"/>
  <c r="C137" i="60" s="1"/>
  <c r="C138" i="60" s="1"/>
  <c r="C139" i="60" s="1"/>
  <c r="C140" i="60" s="1"/>
  <c r="C132" i="63"/>
  <c r="C133" i="63" s="1"/>
  <c r="C134" i="63" s="1"/>
  <c r="C135" i="63" s="1"/>
  <c r="C136" i="63" s="1"/>
  <c r="C137" i="63" s="1"/>
  <c r="C138" i="63" s="1"/>
  <c r="C139" i="63" s="1"/>
  <c r="C140" i="63" s="1"/>
  <c r="C42" i="63"/>
  <c r="G42" i="63" s="1"/>
  <c r="C92" i="64"/>
  <c r="C42" i="64"/>
  <c r="G42" i="64" s="1"/>
  <c r="C82" i="67"/>
  <c r="C122" i="67"/>
  <c r="C123" i="67" s="1"/>
  <c r="C124" i="67" s="1"/>
  <c r="C125" i="67" s="1"/>
  <c r="C126" i="67" s="1"/>
  <c r="C127" i="67" s="1"/>
  <c r="C128" i="67" s="1"/>
  <c r="C129" i="67" s="1"/>
  <c r="C130" i="67" s="1"/>
  <c r="C52" i="67"/>
  <c r="G52" i="67" s="1"/>
  <c r="C32" i="68"/>
  <c r="G32" i="68" s="1"/>
  <c r="C82" i="68"/>
  <c r="C32" i="69"/>
  <c r="G32" i="69" s="1"/>
  <c r="C82" i="69"/>
  <c r="C132" i="70"/>
  <c r="C133" i="70" s="1"/>
  <c r="C134" i="70" s="1"/>
  <c r="C135" i="70" s="1"/>
  <c r="C136" i="70" s="1"/>
  <c r="C137" i="70" s="1"/>
  <c r="C138" i="70" s="1"/>
  <c r="C139" i="70" s="1"/>
  <c r="C140" i="70" s="1"/>
  <c r="C92" i="70"/>
  <c r="C122" i="70"/>
  <c r="C123" i="70" s="1"/>
  <c r="C124" i="70" s="1"/>
  <c r="C125" i="70" s="1"/>
  <c r="C126" i="70" s="1"/>
  <c r="C127" i="70" s="1"/>
  <c r="C128" i="70" s="1"/>
  <c r="C129" i="70" s="1"/>
  <c r="C130" i="70" s="1"/>
  <c r="C132" i="71"/>
  <c r="C133" i="71" s="1"/>
  <c r="C134" i="71" s="1"/>
  <c r="C135" i="71" s="1"/>
  <c r="C136" i="71" s="1"/>
  <c r="C137" i="71" s="1"/>
  <c r="C138" i="71" s="1"/>
  <c r="C139" i="71" s="1"/>
  <c r="C140" i="71" s="1"/>
  <c r="C42" i="71"/>
  <c r="G42" i="71" s="1"/>
  <c r="C52" i="71"/>
  <c r="G52" i="71" s="1"/>
  <c r="C72" i="71"/>
  <c r="C52" i="72"/>
  <c r="G52" i="72" s="1"/>
  <c r="C112" i="72"/>
  <c r="C122" i="73"/>
  <c r="C123" i="73" s="1"/>
  <c r="C124" i="73" s="1"/>
  <c r="C125" i="73" s="1"/>
  <c r="C126" i="73" s="1"/>
  <c r="C127" i="73" s="1"/>
  <c r="C128" i="73" s="1"/>
  <c r="C129" i="73" s="1"/>
  <c r="C130" i="73" s="1"/>
  <c r="C62" i="37"/>
  <c r="G62" i="37" s="1"/>
  <c r="C17" i="61"/>
  <c r="G17" i="61" s="1"/>
  <c r="C17" i="47"/>
  <c r="G17" i="47" s="1"/>
  <c r="C17" i="71"/>
  <c r="G17" i="71" s="1"/>
  <c r="C22" i="71"/>
  <c r="G22" i="71" s="1"/>
  <c r="C132" i="64"/>
  <c r="C133" i="64" s="1"/>
  <c r="C134" i="64" s="1"/>
  <c r="C135" i="64" s="1"/>
  <c r="C136" i="64" s="1"/>
  <c r="C137" i="64" s="1"/>
  <c r="C138" i="64" s="1"/>
  <c r="C139" i="64" s="1"/>
  <c r="C140" i="64" s="1"/>
  <c r="C122" i="71"/>
  <c r="C123" i="71" s="1"/>
  <c r="C124" i="71" s="1"/>
  <c r="C125" i="71" s="1"/>
  <c r="C126" i="71" s="1"/>
  <c r="C127" i="71" s="1"/>
  <c r="C128" i="71" s="1"/>
  <c r="C129" i="71" s="1"/>
  <c r="C130" i="71" s="1"/>
  <c r="C17" i="76"/>
  <c r="G17" i="76" s="1"/>
  <c r="C22" i="76"/>
  <c r="G22" i="76" s="1"/>
  <c r="C122" i="64"/>
  <c r="C123" i="64" s="1"/>
  <c r="C124" i="64" s="1"/>
  <c r="C125" i="64" s="1"/>
  <c r="C126" i="64" s="1"/>
  <c r="C127" i="64" s="1"/>
  <c r="C128" i="64" s="1"/>
  <c r="C129" i="64" s="1"/>
  <c r="C130" i="64" s="1"/>
  <c r="C32" i="49"/>
  <c r="G32" i="49" s="1"/>
  <c r="C22" i="38"/>
  <c r="G22" i="38" s="1"/>
  <c r="C17" i="38"/>
  <c r="G17" i="38" s="1"/>
  <c r="C17" i="36"/>
  <c r="G17" i="36" s="1"/>
  <c r="C122" i="40"/>
  <c r="C123" i="40" s="1"/>
  <c r="C124" i="40" s="1"/>
  <c r="C125" i="40" s="1"/>
  <c r="C126" i="40" s="1"/>
  <c r="C127" i="40" s="1"/>
  <c r="C128" i="40" s="1"/>
  <c r="C129" i="40" s="1"/>
  <c r="C130" i="40" s="1"/>
  <c r="C132" i="40"/>
  <c r="C133" i="40" s="1"/>
  <c r="C134" i="40" s="1"/>
  <c r="C135" i="40" s="1"/>
  <c r="C136" i="40" s="1"/>
  <c r="C137" i="40" s="1"/>
  <c r="C138" i="40" s="1"/>
  <c r="C139" i="40" s="1"/>
  <c r="C140" i="40" s="1"/>
  <c r="C22" i="42"/>
  <c r="G22" i="42" s="1"/>
  <c r="C32" i="42"/>
  <c r="G32" i="42" s="1"/>
  <c r="C17" i="60"/>
  <c r="G17" i="60" s="1"/>
  <c r="C22" i="60"/>
  <c r="G22" i="60" s="1"/>
  <c r="C102" i="54"/>
  <c r="C42" i="58"/>
  <c r="G42" i="58" s="1"/>
  <c r="C32" i="59"/>
  <c r="G32" i="59" s="1"/>
  <c r="C82" i="70"/>
  <c r="C82" i="43"/>
  <c r="C52" i="49"/>
  <c r="G52" i="49" s="1"/>
  <c r="C22" i="54"/>
  <c r="G22" i="54" s="1"/>
  <c r="C17" i="54"/>
  <c r="G17" i="54" s="1"/>
  <c r="C102" i="71"/>
  <c r="C82" i="63"/>
  <c r="C42" i="60"/>
  <c r="G42" i="60" s="1"/>
  <c r="C132" i="67"/>
  <c r="C133" i="67" s="1"/>
  <c r="C134" i="67" s="1"/>
  <c r="C135" i="67" s="1"/>
  <c r="C136" i="67" s="1"/>
  <c r="C137" i="67" s="1"/>
  <c r="C138" i="67" s="1"/>
  <c r="C139" i="67" s="1"/>
  <c r="C140" i="67" s="1"/>
  <c r="C72" i="72"/>
  <c r="C42" i="76"/>
  <c r="G42" i="76" s="1"/>
  <c r="C122" i="32"/>
  <c r="C123" i="32" s="1"/>
  <c r="C124" i="32" s="1"/>
  <c r="C125" i="32" s="1"/>
  <c r="C126" i="32" s="1"/>
  <c r="C127" i="32" s="1"/>
  <c r="C128" i="32" s="1"/>
  <c r="C129" i="32" s="1"/>
  <c r="C130" i="32" s="1"/>
  <c r="C102" i="60"/>
  <c r="C92" i="58"/>
  <c r="C72" i="63"/>
  <c r="C42" i="68"/>
  <c r="G42" i="68" s="1"/>
  <c r="C42" i="72"/>
  <c r="G42" i="72" s="1"/>
  <c r="C52" i="29"/>
  <c r="C52" i="9"/>
  <c r="C82" i="60"/>
  <c r="C42" i="53"/>
  <c r="G42" i="53" s="1"/>
  <c r="C102" i="49"/>
  <c r="C102" i="68"/>
  <c r="C32" i="63"/>
  <c r="G32" i="63" s="1"/>
  <c r="C72" i="49"/>
  <c r="C32" i="70"/>
  <c r="G32" i="70" s="1"/>
  <c r="C52" i="40"/>
  <c r="G52" i="40" s="1"/>
  <c r="C82" i="55"/>
  <c r="C72" i="68"/>
  <c r="C22" i="37"/>
  <c r="G22" i="37" s="1"/>
  <c r="C17" i="37"/>
  <c r="G17" i="37" s="1"/>
  <c r="C32" i="72"/>
  <c r="G32" i="72" s="1"/>
  <c r="C32" i="39"/>
  <c r="G32" i="39" s="1"/>
  <c r="C52" i="37"/>
  <c r="G52" i="37" s="1"/>
  <c r="C112" i="41"/>
  <c r="C132" i="41"/>
  <c r="C133" i="41" s="1"/>
  <c r="C134" i="41" s="1"/>
  <c r="C135" i="41" s="1"/>
  <c r="C136" i="41" s="1"/>
  <c r="C137" i="41" s="1"/>
  <c r="C138" i="41" s="1"/>
  <c r="C139" i="41" s="1"/>
  <c r="C140" i="41" s="1"/>
  <c r="C17" i="43"/>
  <c r="G17" i="43" s="1"/>
  <c r="C22" i="43"/>
  <c r="G22" i="43" s="1"/>
  <c r="C122" i="43"/>
  <c r="C123" i="43" s="1"/>
  <c r="C124" i="43" s="1"/>
  <c r="C125" i="43" s="1"/>
  <c r="C126" i="43" s="1"/>
  <c r="C127" i="43" s="1"/>
  <c r="C128" i="43" s="1"/>
  <c r="C129" i="43" s="1"/>
  <c r="C130" i="43" s="1"/>
  <c r="C102" i="50"/>
  <c r="C17" i="53"/>
  <c r="G17" i="53" s="1"/>
  <c r="C22" i="53"/>
  <c r="G22" i="53" s="1"/>
  <c r="C42" i="37"/>
  <c r="G42" i="37" s="1"/>
  <c r="C17" i="40"/>
  <c r="G17" i="40" s="1"/>
  <c r="C22" i="40"/>
  <c r="G22" i="40" s="1"/>
  <c r="C132" i="37"/>
  <c r="C133" i="37" s="1"/>
  <c r="C134" i="37" s="1"/>
  <c r="C135" i="37" s="1"/>
  <c r="C136" i="37" s="1"/>
  <c r="C137" i="37" s="1"/>
  <c r="C138" i="37" s="1"/>
  <c r="C139" i="37" s="1"/>
  <c r="C140" i="37" s="1"/>
  <c r="C102" i="37"/>
  <c r="C22" i="48"/>
  <c r="G22" i="48" s="1"/>
  <c r="C17" i="48"/>
  <c r="G17" i="48" s="1"/>
  <c r="C72" i="43"/>
  <c r="C92" i="54"/>
  <c r="C122" i="53"/>
  <c r="C123" i="53" s="1"/>
  <c r="C124" i="53" s="1"/>
  <c r="C125" i="53" s="1"/>
  <c r="C126" i="53" s="1"/>
  <c r="C127" i="53" s="1"/>
  <c r="C128" i="53" s="1"/>
  <c r="C129" i="53" s="1"/>
  <c r="C130" i="53" s="1"/>
  <c r="C22" i="74"/>
  <c r="G22" i="74" s="1"/>
  <c r="C32" i="74"/>
  <c r="G32" i="74" s="1"/>
  <c r="C92" i="72"/>
  <c r="C62" i="74"/>
  <c r="G62" i="74" s="1"/>
  <c r="B52" i="74"/>
  <c r="E52" i="74" s="1"/>
  <c r="C102" i="33"/>
  <c r="C132" i="27"/>
  <c r="C133" i="27" s="1"/>
  <c r="C134" i="27" s="1"/>
  <c r="C135" i="27" s="1"/>
  <c r="C136" i="27" s="1"/>
  <c r="C137" i="27" s="1"/>
  <c r="C138" i="27" s="1"/>
  <c r="C139" i="27" s="1"/>
  <c r="C140" i="27" s="1"/>
  <c r="C72" i="32"/>
  <c r="C72" i="35"/>
  <c r="C72" i="31"/>
  <c r="C52" i="28"/>
  <c r="C52" i="35"/>
  <c r="G52" i="35" s="1"/>
  <c r="C112" i="67"/>
  <c r="C62" i="50"/>
  <c r="G62" i="50" s="1"/>
  <c r="C22" i="55"/>
  <c r="G22" i="55" s="1"/>
  <c r="C17" i="55"/>
  <c r="G17" i="55" s="1"/>
  <c r="C22" i="58"/>
  <c r="G22" i="58" s="1"/>
  <c r="C32" i="58"/>
  <c r="G32" i="58" s="1"/>
  <c r="C17" i="72"/>
  <c r="G17" i="72" s="1"/>
  <c r="C22" i="72"/>
  <c r="G22" i="72" s="1"/>
  <c r="C62" i="76"/>
  <c r="G62" i="76" s="1"/>
  <c r="C82" i="49"/>
  <c r="C112" i="50"/>
  <c r="C92" i="76"/>
  <c r="C122" i="59"/>
  <c r="C123" i="59" s="1"/>
  <c r="C124" i="59" s="1"/>
  <c r="C125" i="59" s="1"/>
  <c r="C126" i="59" s="1"/>
  <c r="C127" i="59" s="1"/>
  <c r="C128" i="59" s="1"/>
  <c r="C129" i="59" s="1"/>
  <c r="C130" i="59" s="1"/>
  <c r="C112" i="68"/>
  <c r="C22" i="68"/>
  <c r="G22" i="68" s="1"/>
  <c r="C17" i="68"/>
  <c r="G17" i="68" s="1"/>
  <c r="C32" i="71"/>
  <c r="G32" i="71" s="1"/>
  <c r="C122" i="72"/>
  <c r="C123" i="72" s="1"/>
  <c r="C124" i="72" s="1"/>
  <c r="C125" i="72" s="1"/>
  <c r="C126" i="72" s="1"/>
  <c r="C127" i="72" s="1"/>
  <c r="C128" i="72" s="1"/>
  <c r="C129" i="72" s="1"/>
  <c r="C130" i="72" s="1"/>
  <c r="C17" i="28"/>
  <c r="C22" i="28"/>
  <c r="C62" i="58"/>
  <c r="G62" i="58" s="1"/>
  <c r="C82" i="59"/>
  <c r="C17" i="63"/>
  <c r="G17" i="63" s="1"/>
  <c r="C22" i="63"/>
  <c r="G22" i="63" s="1"/>
  <c r="C92" i="67"/>
  <c r="C102" i="64"/>
  <c r="C17" i="67"/>
  <c r="G17" i="67" s="1"/>
  <c r="C22" i="67"/>
  <c r="G22" i="67" s="1"/>
  <c r="C42" i="69"/>
  <c r="G42" i="69" s="1"/>
  <c r="C112" i="70"/>
  <c r="C62" i="71"/>
  <c r="G62" i="71" s="1"/>
  <c r="C82" i="71"/>
  <c r="C132" i="73"/>
  <c r="C133" i="73" s="1"/>
  <c r="C134" i="73" s="1"/>
  <c r="C135" i="73" s="1"/>
  <c r="C136" i="73" s="1"/>
  <c r="C137" i="73" s="1"/>
  <c r="C138" i="73" s="1"/>
  <c r="C139" i="73" s="1"/>
  <c r="C140" i="73" s="1"/>
  <c r="C132" i="76"/>
  <c r="C133" i="76" s="1"/>
  <c r="C134" i="76" s="1"/>
  <c r="C135" i="76" s="1"/>
  <c r="C136" i="76" s="1"/>
  <c r="C137" i="76" s="1"/>
  <c r="C138" i="76" s="1"/>
  <c r="C139" i="76" s="1"/>
  <c r="C140" i="76" s="1"/>
  <c r="C112" i="30"/>
  <c r="C112" i="31"/>
  <c r="C62" i="72"/>
  <c r="G62" i="72" s="1"/>
  <c r="C17" i="51"/>
  <c r="G17" i="51" s="1"/>
  <c r="C17" i="73"/>
  <c r="G17" i="73" s="1"/>
  <c r="C22" i="73"/>
  <c r="G22" i="73" s="1"/>
  <c r="C112" i="38"/>
  <c r="C32" i="54"/>
  <c r="G32" i="54" s="1"/>
  <c r="C62" i="64"/>
  <c r="G62" i="64" s="1"/>
  <c r="C72" i="41"/>
  <c r="C42" i="43"/>
  <c r="G42" i="43" s="1"/>
  <c r="C22" i="59"/>
  <c r="G22" i="59" s="1"/>
  <c r="C17" i="59"/>
  <c r="G17" i="59" s="1"/>
  <c r="C62" i="54"/>
  <c r="G62" i="54" s="1"/>
  <c r="C32" i="64"/>
  <c r="G32" i="64" s="1"/>
  <c r="C92" i="41"/>
  <c r="C112" i="48"/>
  <c r="C122" i="48"/>
  <c r="C123" i="48" s="1"/>
  <c r="C124" i="48" s="1"/>
  <c r="C125" i="48" s="1"/>
  <c r="C126" i="48" s="1"/>
  <c r="C127" i="48" s="1"/>
  <c r="C128" i="48" s="1"/>
  <c r="C129" i="48" s="1"/>
  <c r="C130" i="48" s="1"/>
  <c r="C102" i="59"/>
  <c r="C112" i="76"/>
  <c r="C72" i="48"/>
  <c r="C52" i="54"/>
  <c r="G52" i="54" s="1"/>
  <c r="C92" i="40"/>
  <c r="C42" i="40"/>
  <c r="G42" i="40" s="1"/>
  <c r="C92" i="39"/>
  <c r="C122" i="39"/>
  <c r="C123" i="39" s="1"/>
  <c r="C124" i="39" s="1"/>
  <c r="C125" i="39" s="1"/>
  <c r="C126" i="39" s="1"/>
  <c r="C127" i="39" s="1"/>
  <c r="C128" i="39" s="1"/>
  <c r="C129" i="39" s="1"/>
  <c r="C130" i="39" s="1"/>
  <c r="C132" i="42"/>
  <c r="C133" i="42" s="1"/>
  <c r="C134" i="42" s="1"/>
  <c r="C135" i="42" s="1"/>
  <c r="C136" i="42" s="1"/>
  <c r="C137" i="42" s="1"/>
  <c r="C138" i="42" s="1"/>
  <c r="C139" i="42" s="1"/>
  <c r="C140" i="42" s="1"/>
  <c r="C42" i="48"/>
  <c r="G42" i="48" s="1"/>
  <c r="C102" i="53"/>
  <c r="C122" i="58"/>
  <c r="C123" i="58" s="1"/>
  <c r="C124" i="58" s="1"/>
  <c r="C125" i="58" s="1"/>
  <c r="C126" i="58" s="1"/>
  <c r="C127" i="58" s="1"/>
  <c r="C128" i="58" s="1"/>
  <c r="C129" i="58" s="1"/>
  <c r="C130" i="58" s="1"/>
  <c r="C122" i="54"/>
  <c r="C123" i="54" s="1"/>
  <c r="C124" i="54" s="1"/>
  <c r="C125" i="54" s="1"/>
  <c r="C126" i="54" s="1"/>
  <c r="C127" i="54" s="1"/>
  <c r="C128" i="54" s="1"/>
  <c r="C129" i="54" s="1"/>
  <c r="C130" i="54" s="1"/>
  <c r="C17" i="45"/>
  <c r="G17" i="45" s="1"/>
  <c r="C112" i="71"/>
  <c r="C22" i="64"/>
  <c r="G22" i="64" s="1"/>
  <c r="C17" i="64"/>
  <c r="G17" i="64" s="1"/>
  <c r="C62" i="9"/>
  <c r="C102" i="74"/>
  <c r="B42" i="74"/>
  <c r="B43" i="74" s="1"/>
  <c r="B112" i="74"/>
  <c r="B113" i="74" s="1"/>
  <c r="B32" i="74"/>
  <c r="B33" i="74" s="1"/>
  <c r="D33" i="74" s="1"/>
  <c r="B122" i="74"/>
  <c r="C92" i="33"/>
  <c r="C82" i="35"/>
  <c r="C72" i="29"/>
  <c r="C82" i="31"/>
  <c r="C52" i="33"/>
  <c r="G52" i="33" s="1"/>
  <c r="C122" i="9"/>
  <c r="C123" i="9" s="1"/>
  <c r="C124" i="9" s="1"/>
  <c r="C125" i="9" s="1"/>
  <c r="C126" i="9" s="1"/>
  <c r="C127" i="9" s="1"/>
  <c r="C128" i="9" s="1"/>
  <c r="C129" i="9" s="1"/>
  <c r="C130" i="9" s="1"/>
  <c r="C72" i="27"/>
  <c r="C132" i="9"/>
  <c r="C133" i="9" s="1"/>
  <c r="C134" i="9" s="1"/>
  <c r="C135" i="9" s="1"/>
  <c r="C136" i="9" s="1"/>
  <c r="C137" i="9" s="1"/>
  <c r="C138" i="9" s="1"/>
  <c r="C139" i="9" s="1"/>
  <c r="C140" i="9" s="1"/>
  <c r="C92" i="38"/>
  <c r="C102" i="27"/>
  <c r="C82" i="73"/>
  <c r="C72" i="67"/>
  <c r="C17" i="49"/>
  <c r="G17" i="49" s="1"/>
  <c r="C22" i="49"/>
  <c r="G22" i="49" s="1"/>
  <c r="C42" i="50"/>
  <c r="G42" i="50" s="1"/>
  <c r="C92" i="55"/>
  <c r="C82" i="64"/>
  <c r="C22" i="69"/>
  <c r="G22" i="69" s="1"/>
  <c r="C17" i="69"/>
  <c r="G17" i="69" s="1"/>
  <c r="C72" i="73"/>
  <c r="C52" i="43"/>
  <c r="G52" i="43" s="1"/>
  <c r="C62" i="43"/>
  <c r="G62" i="43" s="1"/>
  <c r="C112" i="55"/>
  <c r="C32" i="55"/>
  <c r="G32" i="55" s="1"/>
  <c r="C132" i="50"/>
  <c r="C133" i="50" s="1"/>
  <c r="C134" i="50" s="1"/>
  <c r="C135" i="50" s="1"/>
  <c r="C136" i="50" s="1"/>
  <c r="C137" i="50" s="1"/>
  <c r="C138" i="50" s="1"/>
  <c r="C139" i="50" s="1"/>
  <c r="C140" i="50" s="1"/>
  <c r="C112" i="64"/>
  <c r="C62" i="69"/>
  <c r="G62" i="69" s="1"/>
  <c r="C92" i="29"/>
  <c r="C102" i="67"/>
  <c r="C122" i="63"/>
  <c r="C123" i="63" s="1"/>
  <c r="C124" i="63" s="1"/>
  <c r="C125" i="63" s="1"/>
  <c r="C126" i="63" s="1"/>
  <c r="C127" i="63" s="1"/>
  <c r="C128" i="63" s="1"/>
  <c r="C129" i="63" s="1"/>
  <c r="C130" i="63" s="1"/>
  <c r="C82" i="76"/>
  <c r="C62" i="59"/>
  <c r="G62" i="59" s="1"/>
  <c r="C102" i="63"/>
  <c r="C92" i="60"/>
  <c r="C62" i="67"/>
  <c r="G62" i="67" s="1"/>
  <c r="C17" i="70"/>
  <c r="G17" i="70" s="1"/>
  <c r="C22" i="70"/>
  <c r="G22" i="70" s="1"/>
  <c r="C122" i="69"/>
  <c r="C123" i="69" s="1"/>
  <c r="C124" i="69" s="1"/>
  <c r="C125" i="69" s="1"/>
  <c r="C126" i="69" s="1"/>
  <c r="C127" i="69" s="1"/>
  <c r="C128" i="69" s="1"/>
  <c r="C129" i="69" s="1"/>
  <c r="C130" i="69" s="1"/>
  <c r="C62" i="73"/>
  <c r="G62" i="73" s="1"/>
  <c r="C42" i="73"/>
  <c r="G42" i="73" s="1"/>
  <c r="C112" i="73"/>
  <c r="C32" i="76"/>
  <c r="G32" i="76" s="1"/>
  <c r="C17" i="39"/>
  <c r="G17" i="39" s="1"/>
  <c r="C22" i="39"/>
  <c r="G22" i="39" s="1"/>
  <c r="C112" i="37"/>
  <c r="C102" i="69"/>
  <c r="C102" i="48"/>
  <c r="C122" i="60"/>
  <c r="C123" i="60" s="1"/>
  <c r="C124" i="60" s="1"/>
  <c r="C125" i="60" s="1"/>
  <c r="C126" i="60" s="1"/>
  <c r="C127" i="60" s="1"/>
  <c r="C128" i="60" s="1"/>
  <c r="C129" i="60" s="1"/>
  <c r="C130" i="60" s="1"/>
  <c r="C92" i="48"/>
  <c r="C62" i="70"/>
  <c r="G62" i="70" s="1"/>
  <c r="C42" i="42"/>
  <c r="G42" i="42" s="1"/>
  <c r="C102" i="43"/>
  <c r="C42" i="67"/>
  <c r="G42" i="67" s="1"/>
  <c r="C42" i="38"/>
  <c r="G42" i="38" s="1"/>
  <c r="C72" i="42"/>
  <c r="C72" i="53"/>
  <c r="C132" i="38"/>
  <c r="C133" i="38" s="1"/>
  <c r="C134" i="38" s="1"/>
  <c r="C135" i="38" s="1"/>
  <c r="C136" i="38" s="1"/>
  <c r="C137" i="38" s="1"/>
  <c r="C138" i="38" s="1"/>
  <c r="C139" i="38" s="1"/>
  <c r="C140" i="38" s="1"/>
  <c r="C22" i="41"/>
  <c r="G22" i="41" s="1"/>
  <c r="C52" i="41"/>
  <c r="G52" i="41" s="1"/>
  <c r="C42" i="41"/>
  <c r="G42" i="41" s="1"/>
  <c r="C17" i="50"/>
  <c r="G17" i="50" s="1"/>
  <c r="C22" i="50"/>
  <c r="G22" i="50" s="1"/>
  <c r="C132" i="53"/>
  <c r="C133" i="53" s="1"/>
  <c r="C134" i="53" s="1"/>
  <c r="C135" i="53" s="1"/>
  <c r="C136" i="53" s="1"/>
  <c r="C137" i="53" s="1"/>
  <c r="C138" i="53" s="1"/>
  <c r="C139" i="53" s="1"/>
  <c r="C140" i="53" s="1"/>
  <c r="C52" i="55"/>
  <c r="G52" i="55" s="1"/>
  <c r="C62" i="63"/>
  <c r="G62" i="63" s="1"/>
  <c r="C92" i="42"/>
  <c r="C42" i="34"/>
  <c r="G42" i="34" s="1"/>
  <c r="C32" i="34"/>
  <c r="G32" i="34" s="1"/>
  <c r="C32" i="29"/>
  <c r="C22" i="29"/>
  <c r="C22" i="34"/>
  <c r="G22" i="34" s="1"/>
  <c r="C17" i="34"/>
  <c r="G17" i="34" s="1"/>
  <c r="C102" i="34"/>
  <c r="C92" i="34"/>
  <c r="C32" i="9"/>
  <c r="C22" i="9"/>
  <c r="B122" i="7"/>
  <c r="D121" i="7"/>
  <c r="B82" i="7"/>
  <c r="D81" i="7"/>
  <c r="C22" i="33"/>
  <c r="G22" i="33" s="1"/>
  <c r="C17" i="33"/>
  <c r="G17" i="33" s="1"/>
  <c r="B132" i="27"/>
  <c r="D131" i="27"/>
  <c r="B92" i="27"/>
  <c r="D91" i="27"/>
  <c r="B52" i="27"/>
  <c r="D51" i="27"/>
  <c r="D141" i="31"/>
  <c r="B102" i="31"/>
  <c r="D101" i="31"/>
  <c r="B62" i="31"/>
  <c r="D61" i="31"/>
  <c r="B32" i="33"/>
  <c r="D31" i="33"/>
  <c r="B122" i="28"/>
  <c r="D121" i="28"/>
  <c r="B82" i="28"/>
  <c r="D81" i="28"/>
  <c r="B42" i="28"/>
  <c r="D41" i="28"/>
  <c r="B132" i="32"/>
  <c r="D131" i="32"/>
  <c r="B92" i="32"/>
  <c r="D91" i="32"/>
  <c r="B52" i="32"/>
  <c r="D51" i="32"/>
  <c r="D141" i="34"/>
  <c r="B102" i="34"/>
  <c r="D101" i="34"/>
  <c r="B62" i="34"/>
  <c r="D61" i="34"/>
  <c r="D51" i="36"/>
  <c r="B42" i="7"/>
  <c r="D41" i="7"/>
  <c r="B132" i="29"/>
  <c r="D131" i="29"/>
  <c r="B92" i="29"/>
  <c r="D91" i="29"/>
  <c r="B52" i="29"/>
  <c r="D51" i="29"/>
  <c r="D141" i="33"/>
  <c r="B102" i="33"/>
  <c r="D101" i="33"/>
  <c r="B62" i="33"/>
  <c r="D61" i="33"/>
  <c r="D141" i="35"/>
  <c r="B102" i="35"/>
  <c r="D101" i="35"/>
  <c r="B62" i="35"/>
  <c r="D61" i="35"/>
  <c r="D71" i="36"/>
  <c r="B132" i="9"/>
  <c r="D131" i="9"/>
  <c r="B92" i="9"/>
  <c r="D91" i="9"/>
  <c r="B52" i="9"/>
  <c r="D51" i="9"/>
  <c r="D141" i="30"/>
  <c r="B102" i="30"/>
  <c r="D101" i="30"/>
  <c r="B62" i="30"/>
  <c r="D61" i="30"/>
  <c r="B17" i="35"/>
  <c r="B22" i="35"/>
  <c r="D21" i="35"/>
  <c r="B122" i="39"/>
  <c r="D121" i="39"/>
  <c r="B82" i="39"/>
  <c r="D81" i="39"/>
  <c r="B42" i="39"/>
  <c r="D41" i="39"/>
  <c r="B132" i="40"/>
  <c r="D131" i="40"/>
  <c r="B92" i="40"/>
  <c r="D91" i="40"/>
  <c r="B52" i="40"/>
  <c r="D51" i="40"/>
  <c r="D41" i="36"/>
  <c r="B132" i="37"/>
  <c r="D131" i="37"/>
  <c r="B92" i="37"/>
  <c r="D91" i="37"/>
  <c r="B52" i="37"/>
  <c r="D51" i="37"/>
  <c r="D141" i="41"/>
  <c r="B102" i="41"/>
  <c r="D101" i="41"/>
  <c r="B62" i="41"/>
  <c r="D61" i="41"/>
  <c r="D141" i="42"/>
  <c r="B122" i="38"/>
  <c r="D121" i="38"/>
  <c r="B82" i="38"/>
  <c r="D81" i="38"/>
  <c r="B42" i="38"/>
  <c r="D41" i="38"/>
  <c r="B112" i="42"/>
  <c r="D111" i="42"/>
  <c r="B72" i="42"/>
  <c r="D71" i="42"/>
  <c r="B32" i="42"/>
  <c r="D31" i="42"/>
  <c r="B132" i="43"/>
  <c r="D131" i="43"/>
  <c r="B92" i="43"/>
  <c r="D91" i="43"/>
  <c r="B52" i="43"/>
  <c r="D51" i="43"/>
  <c r="B17" i="43"/>
  <c r="B22" i="43"/>
  <c r="D21" i="43"/>
  <c r="D71" i="44"/>
  <c r="D31" i="44"/>
  <c r="D81" i="45"/>
  <c r="D41" i="45"/>
  <c r="D91" i="46"/>
  <c r="D51" i="46"/>
  <c r="D101" i="47"/>
  <c r="D61" i="47"/>
  <c r="B17" i="47"/>
  <c r="D21" i="47"/>
  <c r="B112" i="48"/>
  <c r="D111" i="48"/>
  <c r="D91" i="51"/>
  <c r="D51" i="51"/>
  <c r="D101" i="52"/>
  <c r="D61" i="52"/>
  <c r="B17" i="52"/>
  <c r="D21" i="52"/>
  <c r="B112" i="53"/>
  <c r="D111" i="53"/>
  <c r="B72" i="53"/>
  <c r="D71" i="53"/>
  <c r="B32" i="53"/>
  <c r="D31" i="53"/>
  <c r="B52" i="48"/>
  <c r="D51" i="48"/>
  <c r="D141" i="54"/>
  <c r="B102" i="54"/>
  <c r="D101" i="54"/>
  <c r="B122" i="49"/>
  <c r="D121" i="49"/>
  <c r="B82" i="49"/>
  <c r="D81" i="49"/>
  <c r="B42" i="49"/>
  <c r="D41" i="49"/>
  <c r="B17" i="49"/>
  <c r="B22" i="49"/>
  <c r="D21" i="49"/>
  <c r="B112" i="50"/>
  <c r="D111" i="50"/>
  <c r="B72" i="50"/>
  <c r="D71" i="50"/>
  <c r="B32" i="50"/>
  <c r="D31" i="50"/>
  <c r="D81" i="56"/>
  <c r="D41" i="56"/>
  <c r="D91" i="57"/>
  <c r="D51" i="57"/>
  <c r="D141" i="58"/>
  <c r="B102" i="58"/>
  <c r="D101" i="58"/>
  <c r="B62" i="58"/>
  <c r="D61" i="58"/>
  <c r="B112" i="59"/>
  <c r="D111" i="59"/>
  <c r="B52" i="54"/>
  <c r="D51" i="54"/>
  <c r="D141" i="59"/>
  <c r="B17" i="54"/>
  <c r="B22" i="54"/>
  <c r="D21" i="54"/>
  <c r="B112" i="55"/>
  <c r="D111" i="55"/>
  <c r="B72" i="55"/>
  <c r="D71" i="55"/>
  <c r="B32" i="55"/>
  <c r="D31" i="55"/>
  <c r="B17" i="55"/>
  <c r="B22" i="55"/>
  <c r="D21" i="55"/>
  <c r="B112" i="76"/>
  <c r="D111" i="76"/>
  <c r="B72" i="76"/>
  <c r="D71" i="76"/>
  <c r="B32" i="76"/>
  <c r="D31" i="76"/>
  <c r="B122" i="60"/>
  <c r="D121" i="60"/>
  <c r="B82" i="60"/>
  <c r="D81" i="60"/>
  <c r="B42" i="60"/>
  <c r="D41" i="60"/>
  <c r="D101" i="61"/>
  <c r="D61" i="61"/>
  <c r="B17" i="61"/>
  <c r="D21" i="61"/>
  <c r="D51" i="62"/>
  <c r="B52" i="59"/>
  <c r="D51" i="59"/>
  <c r="B17" i="62"/>
  <c r="D21" i="62"/>
  <c r="B92" i="67"/>
  <c r="D91" i="67"/>
  <c r="B82" i="63"/>
  <c r="D81" i="63"/>
  <c r="B32" i="63"/>
  <c r="D31" i="63"/>
  <c r="D31" i="66"/>
  <c r="B72" i="63"/>
  <c r="D71" i="63"/>
  <c r="B132" i="64"/>
  <c r="D131" i="64"/>
  <c r="B92" i="64"/>
  <c r="D91" i="64"/>
  <c r="B52" i="64"/>
  <c r="D51" i="64"/>
  <c r="D61" i="66"/>
  <c r="B17" i="64"/>
  <c r="B22" i="64"/>
  <c r="D21" i="64"/>
  <c r="D71" i="65"/>
  <c r="D31" i="65"/>
  <c r="D51" i="66"/>
  <c r="B32" i="67"/>
  <c r="D31" i="67"/>
  <c r="B102" i="67"/>
  <c r="D101" i="67"/>
  <c r="B132" i="68"/>
  <c r="D131" i="68"/>
  <c r="B82" i="68"/>
  <c r="D81" i="68"/>
  <c r="B72" i="68"/>
  <c r="D71" i="68"/>
  <c r="B32" i="68"/>
  <c r="D31" i="68"/>
  <c r="B17" i="68"/>
  <c r="B22" i="68"/>
  <c r="D21" i="68"/>
  <c r="B112" i="69"/>
  <c r="D111" i="69"/>
  <c r="B72" i="69"/>
  <c r="D71" i="69"/>
  <c r="B32" i="69"/>
  <c r="D31" i="69"/>
  <c r="B132" i="70"/>
  <c r="D131" i="70"/>
  <c r="B92" i="70"/>
  <c r="D91" i="70"/>
  <c r="B17" i="72"/>
  <c r="B22" i="72"/>
  <c r="D21" i="72"/>
  <c r="B32" i="70"/>
  <c r="D31" i="70"/>
  <c r="D141" i="71"/>
  <c r="B102" i="71"/>
  <c r="D101" i="71"/>
  <c r="B62" i="71"/>
  <c r="D61" i="71"/>
  <c r="B122" i="72"/>
  <c r="D121" i="72"/>
  <c r="B82" i="72"/>
  <c r="D81" i="72"/>
  <c r="B102" i="73"/>
  <c r="D101" i="73"/>
  <c r="B92" i="73"/>
  <c r="D91" i="73"/>
  <c r="B82" i="73"/>
  <c r="D81" i="73"/>
  <c r="C62" i="35"/>
  <c r="G62" i="35" s="1"/>
  <c r="C42" i="27"/>
  <c r="C32" i="32"/>
  <c r="G32" i="32" s="1"/>
  <c r="C22" i="32"/>
  <c r="G22" i="32" s="1"/>
  <c r="C32" i="35"/>
  <c r="G32" i="35" s="1"/>
  <c r="C22" i="35"/>
  <c r="G22" i="35" s="1"/>
  <c r="B112" i="7"/>
  <c r="D111" i="7"/>
  <c r="C122" i="33"/>
  <c r="C123" i="33" s="1"/>
  <c r="C124" i="33" s="1"/>
  <c r="C125" i="33" s="1"/>
  <c r="C126" i="33" s="1"/>
  <c r="C127" i="33" s="1"/>
  <c r="C128" i="33" s="1"/>
  <c r="C129" i="33" s="1"/>
  <c r="C130" i="33" s="1"/>
  <c r="C82" i="27"/>
  <c r="C92" i="27"/>
  <c r="C122" i="29"/>
  <c r="C123" i="29" s="1"/>
  <c r="C124" i="29" s="1"/>
  <c r="C125" i="29" s="1"/>
  <c r="C126" i="29" s="1"/>
  <c r="C127" i="29" s="1"/>
  <c r="C128" i="29" s="1"/>
  <c r="C129" i="29" s="1"/>
  <c r="C130" i="29" s="1"/>
  <c r="C102" i="32"/>
  <c r="C92" i="32"/>
  <c r="C92" i="31"/>
  <c r="C102" i="31"/>
  <c r="B122" i="27"/>
  <c r="D121" i="27"/>
  <c r="B82" i="27"/>
  <c r="D81" i="27"/>
  <c r="B42" i="27"/>
  <c r="D41" i="27"/>
  <c r="B132" i="31"/>
  <c r="D131" i="31"/>
  <c r="B92" i="31"/>
  <c r="D91" i="31"/>
  <c r="B52" i="31"/>
  <c r="D51" i="31"/>
  <c r="B22" i="27"/>
  <c r="B17" i="27"/>
  <c r="D21" i="27"/>
  <c r="B112" i="28"/>
  <c r="D111" i="28"/>
  <c r="B72" i="28"/>
  <c r="D71" i="28"/>
  <c r="B32" i="28"/>
  <c r="D31" i="28"/>
  <c r="B122" i="32"/>
  <c r="D121" i="32"/>
  <c r="B82" i="32"/>
  <c r="D81" i="32"/>
  <c r="B42" i="32"/>
  <c r="D41" i="32"/>
  <c r="B132" i="34"/>
  <c r="D131" i="34"/>
  <c r="B92" i="34"/>
  <c r="D91" i="34"/>
  <c r="B52" i="34"/>
  <c r="D51" i="34"/>
  <c r="B72" i="7"/>
  <c r="D71" i="7"/>
  <c r="B32" i="7"/>
  <c r="D31" i="7"/>
  <c r="B122" i="29"/>
  <c r="D121" i="29"/>
  <c r="B82" i="29"/>
  <c r="D81" i="29"/>
  <c r="B42" i="29"/>
  <c r="D41" i="29"/>
  <c r="B132" i="33"/>
  <c r="D131" i="33"/>
  <c r="B92" i="33"/>
  <c r="D91" i="33"/>
  <c r="B52" i="33"/>
  <c r="D51" i="33"/>
  <c r="B132" i="35"/>
  <c r="D131" i="35"/>
  <c r="B92" i="35"/>
  <c r="D91" i="35"/>
  <c r="B52" i="35"/>
  <c r="D51" i="35"/>
  <c r="B122" i="9"/>
  <c r="D121" i="9"/>
  <c r="B82" i="9"/>
  <c r="D81" i="9"/>
  <c r="B42" i="9"/>
  <c r="D41" i="9"/>
  <c r="B132" i="30"/>
  <c r="D131" i="30"/>
  <c r="B92" i="30"/>
  <c r="D91" i="30"/>
  <c r="B52" i="30"/>
  <c r="D51" i="30"/>
  <c r="D101" i="36"/>
  <c r="B17" i="38"/>
  <c r="B22" i="38"/>
  <c r="D21" i="38"/>
  <c r="B112" i="39"/>
  <c r="D111" i="39"/>
  <c r="B72" i="39"/>
  <c r="D71" i="39"/>
  <c r="B32" i="39"/>
  <c r="D31" i="39"/>
  <c r="B122" i="40"/>
  <c r="D121" i="40"/>
  <c r="B82" i="40"/>
  <c r="D81" i="40"/>
  <c r="B42" i="40"/>
  <c r="D41" i="40"/>
  <c r="D31" i="36"/>
  <c r="B122" i="37"/>
  <c r="D121" i="37"/>
  <c r="B82" i="37"/>
  <c r="D81" i="37"/>
  <c r="B42" i="37"/>
  <c r="D41" i="37"/>
  <c r="B132" i="41"/>
  <c r="D131" i="41"/>
  <c r="B92" i="41"/>
  <c r="D91" i="41"/>
  <c r="B52" i="41"/>
  <c r="D51" i="41"/>
  <c r="B17" i="37"/>
  <c r="B22" i="37"/>
  <c r="D21" i="37"/>
  <c r="B112" i="38"/>
  <c r="D111" i="38"/>
  <c r="B72" i="38"/>
  <c r="D71" i="38"/>
  <c r="B32" i="38"/>
  <c r="D31" i="38"/>
  <c r="B102" i="42"/>
  <c r="D101" i="42"/>
  <c r="B62" i="42"/>
  <c r="D61" i="42"/>
  <c r="B92" i="48"/>
  <c r="D91" i="48"/>
  <c r="B122" i="43"/>
  <c r="D121" i="43"/>
  <c r="B82" i="43"/>
  <c r="D81" i="43"/>
  <c r="B42" i="43"/>
  <c r="D41" i="43"/>
  <c r="D101" i="44"/>
  <c r="D61" i="44"/>
  <c r="B17" i="44"/>
  <c r="D21" i="44"/>
  <c r="D71" i="45"/>
  <c r="D31" i="45"/>
  <c r="D81" i="46"/>
  <c r="D41" i="46"/>
  <c r="D91" i="47"/>
  <c r="D51" i="47"/>
  <c r="D141" i="48"/>
  <c r="B82" i="48"/>
  <c r="D81" i="48"/>
  <c r="D81" i="51"/>
  <c r="D41" i="51"/>
  <c r="D91" i="52"/>
  <c r="D51" i="52"/>
  <c r="D141" i="53"/>
  <c r="B102" i="53"/>
  <c r="D101" i="53"/>
  <c r="B62" i="53"/>
  <c r="D61" i="53"/>
  <c r="B92" i="54"/>
  <c r="D91" i="54"/>
  <c r="B42" i="48"/>
  <c r="D41" i="48"/>
  <c r="B132" i="54"/>
  <c r="D131" i="54"/>
  <c r="B17" i="48"/>
  <c r="B22" i="48"/>
  <c r="D21" i="48"/>
  <c r="B112" i="49"/>
  <c r="D111" i="49"/>
  <c r="B72" i="49"/>
  <c r="D71" i="49"/>
  <c r="B32" i="49"/>
  <c r="D31" i="49"/>
  <c r="D141" i="50"/>
  <c r="B102" i="50"/>
  <c r="D101" i="50"/>
  <c r="B62" i="50"/>
  <c r="D61" i="50"/>
  <c r="B17" i="76"/>
  <c r="B22" i="76"/>
  <c r="D21" i="76"/>
  <c r="D71" i="56"/>
  <c r="D31" i="56"/>
  <c r="D81" i="57"/>
  <c r="D41" i="57"/>
  <c r="B132" i="58"/>
  <c r="D131" i="58"/>
  <c r="B92" i="58"/>
  <c r="D91" i="58"/>
  <c r="B52" i="58"/>
  <c r="D51" i="58"/>
  <c r="B82" i="54"/>
  <c r="D81" i="54"/>
  <c r="B42" i="54"/>
  <c r="D41" i="54"/>
  <c r="B132" i="59"/>
  <c r="D131" i="59"/>
  <c r="D141" i="55"/>
  <c r="B102" i="55"/>
  <c r="D101" i="55"/>
  <c r="B62" i="55"/>
  <c r="D61" i="55"/>
  <c r="D141" i="76"/>
  <c r="B102" i="76"/>
  <c r="D101" i="76"/>
  <c r="B62" i="76"/>
  <c r="D61" i="76"/>
  <c r="B17" i="59"/>
  <c r="B22" i="59"/>
  <c r="D21" i="59"/>
  <c r="B112" i="60"/>
  <c r="D111" i="60"/>
  <c r="B72" i="60"/>
  <c r="D71" i="60"/>
  <c r="B32" i="60"/>
  <c r="D31" i="60"/>
  <c r="D91" i="61"/>
  <c r="D51" i="61"/>
  <c r="D101" i="62"/>
  <c r="B82" i="59"/>
  <c r="D81" i="59"/>
  <c r="B42" i="59"/>
  <c r="D41" i="59"/>
  <c r="D61" i="62"/>
  <c r="D141" i="63"/>
  <c r="B62" i="63"/>
  <c r="D61" i="63"/>
  <c r="B132" i="63"/>
  <c r="D131" i="63"/>
  <c r="B52" i="63"/>
  <c r="D51" i="63"/>
  <c r="B132" i="67"/>
  <c r="D131" i="67"/>
  <c r="B122" i="64"/>
  <c r="D121" i="64"/>
  <c r="B82" i="64"/>
  <c r="D81" i="64"/>
  <c r="B42" i="64"/>
  <c r="D41" i="64"/>
  <c r="B122" i="67"/>
  <c r="D121" i="67"/>
  <c r="D101" i="65"/>
  <c r="D61" i="65"/>
  <c r="B17" i="65"/>
  <c r="D21" i="65"/>
  <c r="B17" i="66"/>
  <c r="D21" i="66"/>
  <c r="D91" i="66"/>
  <c r="B62" i="67"/>
  <c r="D61" i="67"/>
  <c r="B122" i="68"/>
  <c r="D121" i="68"/>
  <c r="B62" i="68"/>
  <c r="D61" i="68"/>
  <c r="B62" i="70"/>
  <c r="D61" i="70"/>
  <c r="D141" i="69"/>
  <c r="B102" i="69"/>
  <c r="D101" i="69"/>
  <c r="B62" i="69"/>
  <c r="D61" i="69"/>
  <c r="B72" i="70"/>
  <c r="D71" i="70"/>
  <c r="B122" i="70"/>
  <c r="D121" i="70"/>
  <c r="B82" i="70"/>
  <c r="D81" i="70"/>
  <c r="B22" i="71"/>
  <c r="B17" i="71"/>
  <c r="D21" i="71"/>
  <c r="B132" i="71"/>
  <c r="D131" i="71"/>
  <c r="B92" i="71"/>
  <c r="D91" i="71"/>
  <c r="B42" i="71"/>
  <c r="D41" i="71"/>
  <c r="B112" i="72"/>
  <c r="D111" i="72"/>
  <c r="B72" i="72"/>
  <c r="D71" i="72"/>
  <c r="B62" i="73"/>
  <c r="D61" i="73"/>
  <c r="B52" i="73"/>
  <c r="D51" i="73"/>
  <c r="B42" i="73"/>
  <c r="D41" i="73"/>
  <c r="C72" i="28"/>
  <c r="C72" i="34"/>
  <c r="C122" i="30"/>
  <c r="C123" i="30" s="1"/>
  <c r="C124" i="30" s="1"/>
  <c r="C125" i="30" s="1"/>
  <c r="C126" i="30" s="1"/>
  <c r="C127" i="30" s="1"/>
  <c r="C128" i="30" s="1"/>
  <c r="C129" i="30" s="1"/>
  <c r="C130" i="30" s="1"/>
  <c r="C32" i="30"/>
  <c r="G32" i="30" s="1"/>
  <c r="C22" i="30"/>
  <c r="G22" i="30" s="1"/>
  <c r="C122" i="27"/>
  <c r="C123" i="27" s="1"/>
  <c r="C124" i="27" s="1"/>
  <c r="C125" i="27" s="1"/>
  <c r="C126" i="27" s="1"/>
  <c r="C127" i="27" s="1"/>
  <c r="C128" i="27" s="1"/>
  <c r="C129" i="27" s="1"/>
  <c r="C130" i="27" s="1"/>
  <c r="D141" i="7"/>
  <c r="D101" i="7"/>
  <c r="B102" i="7"/>
  <c r="C62" i="34"/>
  <c r="G62" i="34" s="1"/>
  <c r="C52" i="34"/>
  <c r="G52" i="34" s="1"/>
  <c r="C62" i="31"/>
  <c r="G62" i="31" s="1"/>
  <c r="C112" i="33"/>
  <c r="B17" i="9"/>
  <c r="B22" i="9"/>
  <c r="D21" i="9"/>
  <c r="B112" i="27"/>
  <c r="D111" i="27"/>
  <c r="B72" i="27"/>
  <c r="D71" i="27"/>
  <c r="B32" i="27"/>
  <c r="D31" i="27"/>
  <c r="B122" i="31"/>
  <c r="D121" i="31"/>
  <c r="B82" i="31"/>
  <c r="D81" i="31"/>
  <c r="B42" i="31"/>
  <c r="D41" i="31"/>
  <c r="D141" i="28"/>
  <c r="B102" i="28"/>
  <c r="D101" i="28"/>
  <c r="B62" i="28"/>
  <c r="D61" i="28"/>
  <c r="B22" i="31"/>
  <c r="B17" i="31"/>
  <c r="D21" i="31"/>
  <c r="B112" i="32"/>
  <c r="D111" i="32"/>
  <c r="B72" i="32"/>
  <c r="D71" i="32"/>
  <c r="B32" i="32"/>
  <c r="D31" i="32"/>
  <c r="B122" i="34"/>
  <c r="D121" i="34"/>
  <c r="B82" i="34"/>
  <c r="D81" i="34"/>
  <c r="B42" i="34"/>
  <c r="D41" i="34"/>
  <c r="B62" i="7"/>
  <c r="D61" i="7"/>
  <c r="B17" i="28"/>
  <c r="B22" i="28"/>
  <c r="D21" i="28"/>
  <c r="B112" i="29"/>
  <c r="D111" i="29"/>
  <c r="B72" i="29"/>
  <c r="D71" i="29"/>
  <c r="B32" i="29"/>
  <c r="D31" i="29"/>
  <c r="B122" i="33"/>
  <c r="D121" i="33"/>
  <c r="B82" i="33"/>
  <c r="D81" i="33"/>
  <c r="B42" i="33"/>
  <c r="D41" i="33"/>
  <c r="B122" i="35"/>
  <c r="D121" i="35"/>
  <c r="B82" i="35"/>
  <c r="D81" i="35"/>
  <c r="B42" i="35"/>
  <c r="D41" i="35"/>
  <c r="B17" i="7"/>
  <c r="B22" i="7"/>
  <c r="D21" i="7"/>
  <c r="B112" i="9"/>
  <c r="D111" i="9"/>
  <c r="B72" i="9"/>
  <c r="D71" i="9"/>
  <c r="B32" i="9"/>
  <c r="D31" i="9"/>
  <c r="B122" i="30"/>
  <c r="D121" i="30"/>
  <c r="B82" i="30"/>
  <c r="D81" i="30"/>
  <c r="B42" i="30"/>
  <c r="D41" i="30"/>
  <c r="D91" i="36"/>
  <c r="D141" i="39"/>
  <c r="B102" i="39"/>
  <c r="D101" i="39"/>
  <c r="B62" i="39"/>
  <c r="D61" i="39"/>
  <c r="B22" i="39"/>
  <c r="B17" i="39"/>
  <c r="D21" i="39"/>
  <c r="B112" i="40"/>
  <c r="D111" i="40"/>
  <c r="B72" i="40"/>
  <c r="D71" i="40"/>
  <c r="B32" i="40"/>
  <c r="D31" i="40"/>
  <c r="B17" i="36"/>
  <c r="D21" i="36"/>
  <c r="B112" i="37"/>
  <c r="D111" i="37"/>
  <c r="B72" i="37"/>
  <c r="D71" i="37"/>
  <c r="B32" i="37"/>
  <c r="D31" i="37"/>
  <c r="B122" i="41"/>
  <c r="D121" i="41"/>
  <c r="B82" i="41"/>
  <c r="D81" i="41"/>
  <c r="B42" i="41"/>
  <c r="D41" i="41"/>
  <c r="D141" i="38"/>
  <c r="B102" i="38"/>
  <c r="D101" i="38"/>
  <c r="B62" i="38"/>
  <c r="D61" i="38"/>
  <c r="B132" i="42"/>
  <c r="D131" i="42"/>
  <c r="B92" i="42"/>
  <c r="D91" i="42"/>
  <c r="B52" i="42"/>
  <c r="D51" i="42"/>
  <c r="B22" i="42"/>
  <c r="B17" i="42"/>
  <c r="D21" i="42"/>
  <c r="B112" i="43"/>
  <c r="D111" i="43"/>
  <c r="B72" i="43"/>
  <c r="D71" i="43"/>
  <c r="B32" i="43"/>
  <c r="D31" i="43"/>
  <c r="D91" i="44"/>
  <c r="D51" i="44"/>
  <c r="D101" i="45"/>
  <c r="D61" i="45"/>
  <c r="B17" i="45"/>
  <c r="D21" i="45"/>
  <c r="D71" i="46"/>
  <c r="D31" i="46"/>
  <c r="D81" i="47"/>
  <c r="D41" i="47"/>
  <c r="B132" i="48"/>
  <c r="D131" i="48"/>
  <c r="B17" i="50"/>
  <c r="B22" i="50"/>
  <c r="D21" i="50"/>
  <c r="D71" i="51"/>
  <c r="D31" i="51"/>
  <c r="D81" i="52"/>
  <c r="D41" i="52"/>
  <c r="B132" i="53"/>
  <c r="D131" i="53"/>
  <c r="B92" i="53"/>
  <c r="D91" i="53"/>
  <c r="B52" i="53"/>
  <c r="D51" i="53"/>
  <c r="B72" i="48"/>
  <c r="D71" i="48"/>
  <c r="B32" i="48"/>
  <c r="D31" i="48"/>
  <c r="B122" i="54"/>
  <c r="D121" i="54"/>
  <c r="D141" i="49"/>
  <c r="B102" i="49"/>
  <c r="D101" i="49"/>
  <c r="B62" i="49"/>
  <c r="D61" i="49"/>
  <c r="B132" i="50"/>
  <c r="D131" i="50"/>
  <c r="B92" i="50"/>
  <c r="D91" i="50"/>
  <c r="B52" i="50"/>
  <c r="D51" i="50"/>
  <c r="D101" i="56"/>
  <c r="D61" i="56"/>
  <c r="B17" i="56"/>
  <c r="D21" i="56"/>
  <c r="D71" i="57"/>
  <c r="D31" i="57"/>
  <c r="B122" i="58"/>
  <c r="D121" i="58"/>
  <c r="B82" i="58"/>
  <c r="D81" i="58"/>
  <c r="B42" i="58"/>
  <c r="D41" i="58"/>
  <c r="B72" i="54"/>
  <c r="D71" i="54"/>
  <c r="B32" i="54"/>
  <c r="D31" i="54"/>
  <c r="B122" i="59"/>
  <c r="D121" i="59"/>
  <c r="B132" i="55"/>
  <c r="D131" i="55"/>
  <c r="B92" i="55"/>
  <c r="D91" i="55"/>
  <c r="B52" i="55"/>
  <c r="D51" i="55"/>
  <c r="B132" i="76"/>
  <c r="D131" i="76"/>
  <c r="B92" i="76"/>
  <c r="D91" i="76"/>
  <c r="B52" i="76"/>
  <c r="D51" i="76"/>
  <c r="D141" i="60"/>
  <c r="B102" i="60"/>
  <c r="D101" i="60"/>
  <c r="B62" i="60"/>
  <c r="D61" i="60"/>
  <c r="D71" i="62"/>
  <c r="D81" i="61"/>
  <c r="D41" i="61"/>
  <c r="D91" i="62"/>
  <c r="B72" i="59"/>
  <c r="D71" i="59"/>
  <c r="B32" i="59"/>
  <c r="D31" i="59"/>
  <c r="D41" i="62"/>
  <c r="B122" i="63"/>
  <c r="D121" i="63"/>
  <c r="B42" i="63"/>
  <c r="D41" i="63"/>
  <c r="D71" i="66"/>
  <c r="B112" i="63"/>
  <c r="D111" i="63"/>
  <c r="B22" i="63"/>
  <c r="B17" i="63"/>
  <c r="D21" i="63"/>
  <c r="B112" i="64"/>
  <c r="D111" i="64"/>
  <c r="B72" i="64"/>
  <c r="D71" i="64"/>
  <c r="B32" i="64"/>
  <c r="D31" i="64"/>
  <c r="B82" i="67"/>
  <c r="D81" i="67"/>
  <c r="D91" i="65"/>
  <c r="D51" i="65"/>
  <c r="D101" i="66"/>
  <c r="B112" i="67"/>
  <c r="D111" i="67"/>
  <c r="D41" i="66"/>
  <c r="B22" i="67"/>
  <c r="B17" i="67"/>
  <c r="D21" i="67"/>
  <c r="B112" i="68"/>
  <c r="D111" i="68"/>
  <c r="B52" i="68"/>
  <c r="D51" i="68"/>
  <c r="D141" i="72"/>
  <c r="B132" i="69"/>
  <c r="D131" i="69"/>
  <c r="B92" i="69"/>
  <c r="D91" i="69"/>
  <c r="B52" i="69"/>
  <c r="D51" i="69"/>
  <c r="B17" i="69"/>
  <c r="B22" i="69"/>
  <c r="D21" i="69"/>
  <c r="B112" i="70"/>
  <c r="D111" i="70"/>
  <c r="B52" i="71"/>
  <c r="D51" i="71"/>
  <c r="B52" i="70"/>
  <c r="D51" i="70"/>
  <c r="B112" i="73"/>
  <c r="D111" i="73"/>
  <c r="B122" i="71"/>
  <c r="D121" i="71"/>
  <c r="B82" i="71"/>
  <c r="D81" i="71"/>
  <c r="B72" i="73"/>
  <c r="D71" i="73"/>
  <c r="B102" i="72"/>
  <c r="D101" i="72"/>
  <c r="B62" i="72"/>
  <c r="D61" i="72"/>
  <c r="B52" i="72"/>
  <c r="D51" i="72"/>
  <c r="B42" i="72"/>
  <c r="D41" i="72"/>
  <c r="C42" i="28"/>
  <c r="C22" i="31"/>
  <c r="G22" i="31" s="1"/>
  <c r="C92" i="9"/>
  <c r="C42" i="32"/>
  <c r="G42" i="32" s="1"/>
  <c r="C112" i="28"/>
  <c r="C102" i="28"/>
  <c r="C82" i="30"/>
  <c r="B132" i="7"/>
  <c r="D131" i="7"/>
  <c r="B92" i="7"/>
  <c r="D91" i="7"/>
  <c r="C132" i="28"/>
  <c r="C133" i="28" s="1"/>
  <c r="C134" i="28" s="1"/>
  <c r="C135" i="28" s="1"/>
  <c r="C136" i="28" s="1"/>
  <c r="C137" i="28" s="1"/>
  <c r="C138" i="28" s="1"/>
  <c r="C139" i="28" s="1"/>
  <c r="C140" i="28" s="1"/>
  <c r="C122" i="34"/>
  <c r="C123" i="34" s="1"/>
  <c r="C124" i="34" s="1"/>
  <c r="C125" i="34" s="1"/>
  <c r="C126" i="34" s="1"/>
  <c r="C127" i="34" s="1"/>
  <c r="C128" i="34" s="1"/>
  <c r="C129" i="34" s="1"/>
  <c r="C130" i="34" s="1"/>
  <c r="C112" i="34"/>
  <c r="C42" i="35"/>
  <c r="G42" i="35" s="1"/>
  <c r="C112" i="9"/>
  <c r="C82" i="9"/>
  <c r="C72" i="9"/>
  <c r="D141" i="27"/>
  <c r="B102" i="27"/>
  <c r="D101" i="27"/>
  <c r="B62" i="27"/>
  <c r="D61" i="27"/>
  <c r="B17" i="30"/>
  <c r="B22" i="30"/>
  <c r="D21" i="30"/>
  <c r="B112" i="31"/>
  <c r="D111" i="31"/>
  <c r="B72" i="31"/>
  <c r="D71" i="31"/>
  <c r="B32" i="31"/>
  <c r="D31" i="31"/>
  <c r="B132" i="28"/>
  <c r="D131" i="28"/>
  <c r="B92" i="28"/>
  <c r="D91" i="28"/>
  <c r="B52" i="28"/>
  <c r="D51" i="28"/>
  <c r="D141" i="32"/>
  <c r="B102" i="32"/>
  <c r="D101" i="32"/>
  <c r="B62" i="32"/>
  <c r="D61" i="32"/>
  <c r="B22" i="33"/>
  <c r="B17" i="33"/>
  <c r="D21" i="33"/>
  <c r="B112" i="34"/>
  <c r="D111" i="34"/>
  <c r="B72" i="34"/>
  <c r="D71" i="34"/>
  <c r="B32" i="34"/>
  <c r="D31" i="34"/>
  <c r="D61" i="36"/>
  <c r="B52" i="7"/>
  <c r="D51" i="7"/>
  <c r="D141" i="29"/>
  <c r="B102" i="29"/>
  <c r="D101" i="29"/>
  <c r="B62" i="29"/>
  <c r="D61" i="29"/>
  <c r="B17" i="32"/>
  <c r="B22" i="32"/>
  <c r="D21" i="32"/>
  <c r="B112" i="33"/>
  <c r="D111" i="33"/>
  <c r="B72" i="33"/>
  <c r="D71" i="33"/>
  <c r="B17" i="34"/>
  <c r="B22" i="34"/>
  <c r="D21" i="34"/>
  <c r="B112" i="35"/>
  <c r="D111" i="35"/>
  <c r="B72" i="35"/>
  <c r="D71" i="35"/>
  <c r="B32" i="35"/>
  <c r="D31" i="35"/>
  <c r="D141" i="9"/>
  <c r="B102" i="9"/>
  <c r="D101" i="9"/>
  <c r="B62" i="9"/>
  <c r="D61" i="9"/>
  <c r="B17" i="29"/>
  <c r="B22" i="29"/>
  <c r="D21" i="29"/>
  <c r="B112" i="30"/>
  <c r="D111" i="30"/>
  <c r="B72" i="30"/>
  <c r="D71" i="30"/>
  <c r="B32" i="30"/>
  <c r="D31" i="30"/>
  <c r="D81" i="36"/>
  <c r="B132" i="39"/>
  <c r="D131" i="39"/>
  <c r="B92" i="39"/>
  <c r="D91" i="39"/>
  <c r="B52" i="39"/>
  <c r="D51" i="39"/>
  <c r="D141" i="40"/>
  <c r="B102" i="40"/>
  <c r="D101" i="40"/>
  <c r="B62" i="40"/>
  <c r="D61" i="40"/>
  <c r="B17" i="41"/>
  <c r="B22" i="41"/>
  <c r="D21" i="41"/>
  <c r="D141" i="37"/>
  <c r="B102" i="37"/>
  <c r="D101" i="37"/>
  <c r="B62" i="37"/>
  <c r="D61" i="37"/>
  <c r="B17" i="40"/>
  <c r="B22" i="40"/>
  <c r="D21" i="40"/>
  <c r="B112" i="41"/>
  <c r="D111" i="41"/>
  <c r="B72" i="41"/>
  <c r="D71" i="41"/>
  <c r="B32" i="41"/>
  <c r="D31" i="41"/>
  <c r="B132" i="38"/>
  <c r="D131" i="38"/>
  <c r="B92" i="38"/>
  <c r="D91" i="38"/>
  <c r="B52" i="38"/>
  <c r="D51" i="38"/>
  <c r="B122" i="42"/>
  <c r="D121" i="42"/>
  <c r="B82" i="42"/>
  <c r="D81" i="42"/>
  <c r="B42" i="42"/>
  <c r="D41" i="42"/>
  <c r="D141" i="43"/>
  <c r="B102" i="43"/>
  <c r="D101" i="43"/>
  <c r="B62" i="43"/>
  <c r="D61" i="43"/>
  <c r="B102" i="48"/>
  <c r="D101" i="48"/>
  <c r="D81" i="44"/>
  <c r="D41" i="44"/>
  <c r="D91" i="45"/>
  <c r="D51" i="45"/>
  <c r="D101" i="46"/>
  <c r="D61" i="46"/>
  <c r="B17" i="46"/>
  <c r="D21" i="46"/>
  <c r="D71" i="47"/>
  <c r="D31" i="47"/>
  <c r="B122" i="48"/>
  <c r="D121" i="48"/>
  <c r="D101" i="51"/>
  <c r="D61" i="51"/>
  <c r="B17" i="51"/>
  <c r="D21" i="51"/>
  <c r="D71" i="52"/>
  <c r="D31" i="52"/>
  <c r="B122" i="53"/>
  <c r="D121" i="53"/>
  <c r="B82" i="53"/>
  <c r="D81" i="53"/>
  <c r="B42" i="53"/>
  <c r="D41" i="53"/>
  <c r="B62" i="48"/>
  <c r="D61" i="48"/>
  <c r="B22" i="53"/>
  <c r="B17" i="53"/>
  <c r="D21" i="53"/>
  <c r="B112" i="54"/>
  <c r="D111" i="54"/>
  <c r="B132" i="49"/>
  <c r="D131" i="49"/>
  <c r="B92" i="49"/>
  <c r="D91" i="49"/>
  <c r="B52" i="49"/>
  <c r="D51" i="49"/>
  <c r="B122" i="50"/>
  <c r="D121" i="50"/>
  <c r="B82" i="50"/>
  <c r="D81" i="50"/>
  <c r="B42" i="50"/>
  <c r="D41" i="50"/>
  <c r="D91" i="56"/>
  <c r="D51" i="56"/>
  <c r="D101" i="57"/>
  <c r="D61" i="57"/>
  <c r="B17" i="57"/>
  <c r="D21" i="57"/>
  <c r="B112" i="58"/>
  <c r="D111" i="58"/>
  <c r="B72" i="58"/>
  <c r="D71" i="58"/>
  <c r="B32" i="58"/>
  <c r="D31" i="58"/>
  <c r="B62" i="54"/>
  <c r="D61" i="54"/>
  <c r="B22" i="58"/>
  <c r="B17" i="58"/>
  <c r="D21" i="58"/>
  <c r="B102" i="59"/>
  <c r="D101" i="59"/>
  <c r="B122" i="55"/>
  <c r="D121" i="55"/>
  <c r="B82" i="55"/>
  <c r="D81" i="55"/>
  <c r="B42" i="55"/>
  <c r="D41" i="55"/>
  <c r="B92" i="59"/>
  <c r="D91" i="59"/>
  <c r="B122" i="76"/>
  <c r="D121" i="76"/>
  <c r="B82" i="76"/>
  <c r="D81" i="76"/>
  <c r="B42" i="76"/>
  <c r="D41" i="76"/>
  <c r="B132" i="60"/>
  <c r="D131" i="60"/>
  <c r="B92" i="60"/>
  <c r="D91" i="60"/>
  <c r="B52" i="60"/>
  <c r="D51" i="60"/>
  <c r="B22" i="60"/>
  <c r="B17" i="60"/>
  <c r="D21" i="60"/>
  <c r="D71" i="61"/>
  <c r="D31" i="61"/>
  <c r="D81" i="62"/>
  <c r="B62" i="59"/>
  <c r="D61" i="59"/>
  <c r="D31" i="62"/>
  <c r="B102" i="63"/>
  <c r="D101" i="63"/>
  <c r="B52" i="67"/>
  <c r="D51" i="67"/>
  <c r="B92" i="63"/>
  <c r="D91" i="63"/>
  <c r="D141" i="64"/>
  <c r="B102" i="64"/>
  <c r="D101" i="64"/>
  <c r="B62" i="64"/>
  <c r="D61" i="64"/>
  <c r="D81" i="66"/>
  <c r="B42" i="67"/>
  <c r="D41" i="67"/>
  <c r="D81" i="65"/>
  <c r="D41" i="65"/>
  <c r="B72" i="67"/>
  <c r="D71" i="67"/>
  <c r="D141" i="67"/>
  <c r="D141" i="68"/>
  <c r="B102" i="68"/>
  <c r="D101" i="68"/>
  <c r="B92" i="68"/>
  <c r="D91" i="68"/>
  <c r="B42" i="68"/>
  <c r="D41" i="68"/>
  <c r="B32" i="73"/>
  <c r="D31" i="73"/>
  <c r="B122" i="69"/>
  <c r="D121" i="69"/>
  <c r="B82" i="69"/>
  <c r="D81" i="69"/>
  <c r="B42" i="69"/>
  <c r="D41" i="69"/>
  <c r="D141" i="70"/>
  <c r="B102" i="70"/>
  <c r="D101" i="70"/>
  <c r="B32" i="71"/>
  <c r="D31" i="71"/>
  <c r="B42" i="70"/>
  <c r="D41" i="70"/>
  <c r="B17" i="70"/>
  <c r="B22" i="70"/>
  <c r="D21" i="70"/>
  <c r="B112" i="71"/>
  <c r="D111" i="71"/>
  <c r="B72" i="71"/>
  <c r="D71" i="71"/>
  <c r="B132" i="72"/>
  <c r="D131" i="72"/>
  <c r="B92" i="72"/>
  <c r="D91" i="72"/>
  <c r="D141" i="73"/>
  <c r="B132" i="73"/>
  <c r="D131" i="73"/>
  <c r="B122" i="73"/>
  <c r="D121" i="73"/>
  <c r="B22" i="73"/>
  <c r="B17" i="73"/>
  <c r="D21" i="73"/>
  <c r="B32" i="72"/>
  <c r="D31" i="72"/>
  <c r="C72" i="33"/>
  <c r="C62" i="27"/>
  <c r="C112" i="35"/>
  <c r="C32" i="33"/>
  <c r="G32" i="33" s="1"/>
  <c r="C62" i="29"/>
  <c r="B63" i="74"/>
  <c r="B104" i="74"/>
  <c r="B105" i="74" s="1"/>
  <c r="D103" i="74"/>
  <c r="E103" i="74"/>
  <c r="B123" i="74"/>
  <c r="D122" i="74"/>
  <c r="E122" i="74"/>
  <c r="D52" i="74"/>
  <c r="B53" i="74"/>
  <c r="D102" i="74"/>
  <c r="E102" i="74"/>
  <c r="D72" i="74"/>
  <c r="E72" i="74"/>
  <c r="B73" i="74"/>
  <c r="D132" i="74"/>
  <c r="E132" i="74"/>
  <c r="B133" i="74"/>
  <c r="E92" i="74"/>
  <c r="B93" i="74"/>
  <c r="D92" i="74"/>
  <c r="D42" i="74"/>
  <c r="E112" i="74"/>
  <c r="E83" i="74"/>
  <c r="B84" i="74"/>
  <c r="D83" i="74"/>
  <c r="B34" i="74"/>
  <c r="A25" i="30" l="1"/>
  <c r="K24" i="30"/>
  <c r="A105" i="30"/>
  <c r="K104" i="30"/>
  <c r="G104" i="30"/>
  <c r="A115" i="30"/>
  <c r="K114" i="30"/>
  <c r="G114" i="30"/>
  <c r="A65" i="30"/>
  <c r="A35" i="30"/>
  <c r="A55" i="30"/>
  <c r="A45" i="30"/>
  <c r="A20" i="30"/>
  <c r="K19" i="30"/>
  <c r="A85" i="30"/>
  <c r="G84" i="30"/>
  <c r="K84" i="30"/>
  <c r="A75" i="30"/>
  <c r="K74" i="30"/>
  <c r="G74" i="30"/>
  <c r="A95" i="30"/>
  <c r="G94" i="30"/>
  <c r="K94" i="30"/>
  <c r="A35" i="31"/>
  <c r="A25" i="31"/>
  <c r="K24" i="31"/>
  <c r="A106" i="31"/>
  <c r="G105" i="31"/>
  <c r="K105" i="31"/>
  <c r="A45" i="31"/>
  <c r="A85" i="31"/>
  <c r="K84" i="31"/>
  <c r="G84" i="31"/>
  <c r="A65" i="31"/>
  <c r="K20" i="31"/>
  <c r="A75" i="31"/>
  <c r="G74" i="31"/>
  <c r="K74" i="31"/>
  <c r="A55" i="31"/>
  <c r="A115" i="31"/>
  <c r="K114" i="31"/>
  <c r="G114" i="31"/>
  <c r="A95" i="31"/>
  <c r="K94" i="31"/>
  <c r="G94" i="31"/>
  <c r="A85" i="32"/>
  <c r="K84" i="32"/>
  <c r="G84" i="32"/>
  <c r="A95" i="32"/>
  <c r="G94" i="32"/>
  <c r="K94" i="32"/>
  <c r="A55" i="32"/>
  <c r="A25" i="32"/>
  <c r="K24" i="32"/>
  <c r="A35" i="32"/>
  <c r="A65" i="32"/>
  <c r="A20" i="32"/>
  <c r="K19" i="32"/>
  <c r="A45" i="32"/>
  <c r="A105" i="32"/>
  <c r="G104" i="32"/>
  <c r="K104" i="32"/>
  <c r="A115" i="32"/>
  <c r="K114" i="32"/>
  <c r="G114" i="32"/>
  <c r="A75" i="32"/>
  <c r="K74" i="32"/>
  <c r="G74" i="32"/>
  <c r="A20" i="33"/>
  <c r="K19" i="33"/>
  <c r="A116" i="33"/>
  <c r="K115" i="33"/>
  <c r="G115" i="33"/>
  <c r="A75" i="33"/>
  <c r="G74" i="33"/>
  <c r="K74" i="33"/>
  <c r="A55" i="33"/>
  <c r="A45" i="33"/>
  <c r="A65" i="33"/>
  <c r="A35" i="33"/>
  <c r="A86" i="33"/>
  <c r="K85" i="33"/>
  <c r="G85" i="33"/>
  <c r="A95" i="33"/>
  <c r="K94" i="33"/>
  <c r="G94" i="33"/>
  <c r="A105" i="33"/>
  <c r="G104" i="33"/>
  <c r="K104" i="33"/>
  <c r="A25" i="33"/>
  <c r="K24" i="33"/>
  <c r="A95" i="34"/>
  <c r="G94" i="34"/>
  <c r="K94" i="34"/>
  <c r="A85" i="34"/>
  <c r="G84" i="34"/>
  <c r="K84" i="34"/>
  <c r="A115" i="34"/>
  <c r="G114" i="34"/>
  <c r="K114" i="34"/>
  <c r="A106" i="34"/>
  <c r="K105" i="34"/>
  <c r="G105" i="34"/>
  <c r="A65" i="34"/>
  <c r="A35" i="34"/>
  <c r="A45" i="34"/>
  <c r="A20" i="34"/>
  <c r="K19" i="34"/>
  <c r="A25" i="34"/>
  <c r="K24" i="34"/>
  <c r="A75" i="34"/>
  <c r="K74" i="34"/>
  <c r="G74" i="34"/>
  <c r="A55" i="34"/>
  <c r="A85" i="35"/>
  <c r="G84" i="35"/>
  <c r="K84" i="35"/>
  <c r="A115" i="35"/>
  <c r="G114" i="35"/>
  <c r="K114" i="35"/>
  <c r="A55" i="35"/>
  <c r="A105" i="35"/>
  <c r="K104" i="35"/>
  <c r="G104" i="35"/>
  <c r="A95" i="35"/>
  <c r="K94" i="35"/>
  <c r="G94" i="35"/>
  <c r="A65" i="35"/>
  <c r="A25" i="35"/>
  <c r="K24" i="35"/>
  <c r="A20" i="35"/>
  <c r="K19" i="35"/>
  <c r="A35" i="35"/>
  <c r="A45" i="35"/>
  <c r="A75" i="35"/>
  <c r="G74" i="35"/>
  <c r="K74" i="35"/>
  <c r="K24" i="36"/>
  <c r="K104" i="36"/>
  <c r="G104" i="36"/>
  <c r="K94" i="36"/>
  <c r="G94" i="36"/>
  <c r="G74" i="36"/>
  <c r="K74" i="36"/>
  <c r="K19" i="36"/>
  <c r="G84" i="36"/>
  <c r="K84" i="36"/>
  <c r="A95" i="37"/>
  <c r="G94" i="37"/>
  <c r="K94" i="37"/>
  <c r="A45" i="37"/>
  <c r="A55" i="37"/>
  <c r="A65" i="37"/>
  <c r="A75" i="37"/>
  <c r="K74" i="37"/>
  <c r="G74" i="37"/>
  <c r="A20" i="37"/>
  <c r="K19" i="37"/>
  <c r="A25" i="37"/>
  <c r="K24" i="37"/>
  <c r="A85" i="37"/>
  <c r="G84" i="37"/>
  <c r="K84" i="37"/>
  <c r="A105" i="37"/>
  <c r="K104" i="37"/>
  <c r="G104" i="37"/>
  <c r="A115" i="37"/>
  <c r="G114" i="37"/>
  <c r="K114" i="37"/>
  <c r="A35" i="37"/>
  <c r="A75" i="38"/>
  <c r="G74" i="38"/>
  <c r="K74" i="38"/>
  <c r="A115" i="38"/>
  <c r="G114" i="38"/>
  <c r="K114" i="38"/>
  <c r="A85" i="38"/>
  <c r="K84" i="38"/>
  <c r="G84" i="38"/>
  <c r="A25" i="38"/>
  <c r="K24" i="38"/>
  <c r="A35" i="38"/>
  <c r="A95" i="38"/>
  <c r="K94" i="38"/>
  <c r="G94" i="38"/>
  <c r="A55" i="38"/>
  <c r="K20" i="38"/>
  <c r="A45" i="38"/>
  <c r="A106" i="38"/>
  <c r="G105" i="38"/>
  <c r="K105" i="38"/>
  <c r="A65" i="38"/>
  <c r="A66" i="39"/>
  <c r="A85" i="39"/>
  <c r="K84" i="39"/>
  <c r="G84" i="39"/>
  <c r="A95" i="39"/>
  <c r="K94" i="39"/>
  <c r="G94" i="39"/>
  <c r="A105" i="39"/>
  <c r="G104" i="39"/>
  <c r="K104" i="39"/>
  <c r="A115" i="39"/>
  <c r="G114" i="39"/>
  <c r="K114" i="39"/>
  <c r="A20" i="39"/>
  <c r="K19" i="39"/>
  <c r="A55" i="39"/>
  <c r="A25" i="39"/>
  <c r="K24" i="39"/>
  <c r="A75" i="39"/>
  <c r="G74" i="39"/>
  <c r="K74" i="39"/>
  <c r="A35" i="39"/>
  <c r="A45" i="39"/>
  <c r="A105" i="40"/>
  <c r="G104" i="40"/>
  <c r="K104" i="40"/>
  <c r="A65" i="40"/>
  <c r="A25" i="40"/>
  <c r="K24" i="40"/>
  <c r="A45" i="40"/>
  <c r="A95" i="40"/>
  <c r="K94" i="40"/>
  <c r="G94" i="40"/>
  <c r="A55" i="40"/>
  <c r="K20" i="40"/>
  <c r="A75" i="40"/>
  <c r="G74" i="40"/>
  <c r="K74" i="40"/>
  <c r="A115" i="40"/>
  <c r="G114" i="40"/>
  <c r="K114" i="40"/>
  <c r="A35" i="40"/>
  <c r="A85" i="40"/>
  <c r="K84" i="40"/>
  <c r="G84" i="40"/>
  <c r="A25" i="41"/>
  <c r="K24" i="41"/>
  <c r="A55" i="41"/>
  <c r="A45" i="41"/>
  <c r="A106" i="41"/>
  <c r="G105" i="41"/>
  <c r="K105" i="41"/>
  <c r="A115" i="41"/>
  <c r="K114" i="41"/>
  <c r="G114" i="41"/>
  <c r="A35" i="41"/>
  <c r="A75" i="41"/>
  <c r="K74" i="41"/>
  <c r="G74" i="41"/>
  <c r="A95" i="41"/>
  <c r="G94" i="41"/>
  <c r="K94" i="41"/>
  <c r="A65" i="41"/>
  <c r="A20" i="41"/>
  <c r="K19" i="41"/>
  <c r="A85" i="41"/>
  <c r="K84" i="41"/>
  <c r="G84" i="41"/>
  <c r="A25" i="42"/>
  <c r="K24" i="42"/>
  <c r="A55" i="42"/>
  <c r="A75" i="42"/>
  <c r="K74" i="42"/>
  <c r="G74" i="42"/>
  <c r="A115" i="42"/>
  <c r="K114" i="42"/>
  <c r="G114" i="42"/>
  <c r="A85" i="42"/>
  <c r="K84" i="42"/>
  <c r="G84" i="42"/>
  <c r="A105" i="42"/>
  <c r="G104" i="42"/>
  <c r="K104" i="42"/>
  <c r="A45" i="42"/>
  <c r="A95" i="42"/>
  <c r="G94" i="42"/>
  <c r="K94" i="42"/>
  <c r="A35" i="42"/>
  <c r="A65" i="42"/>
  <c r="A20" i="42"/>
  <c r="K19" i="42"/>
  <c r="A45" i="43"/>
  <c r="A105" i="43"/>
  <c r="K104" i="43"/>
  <c r="G104" i="43"/>
  <c r="A75" i="43"/>
  <c r="K74" i="43"/>
  <c r="G74" i="43"/>
  <c r="A115" i="43"/>
  <c r="K114" i="43"/>
  <c r="G114" i="43"/>
  <c r="A85" i="43"/>
  <c r="G84" i="43"/>
  <c r="K84" i="43"/>
  <c r="A65" i="43"/>
  <c r="A95" i="43"/>
  <c r="G94" i="43"/>
  <c r="K94" i="43"/>
  <c r="A25" i="43"/>
  <c r="K24" i="43"/>
  <c r="A35" i="43"/>
  <c r="A20" i="43"/>
  <c r="K19" i="43"/>
  <c r="A55" i="43"/>
  <c r="A75" i="44"/>
  <c r="G74" i="44"/>
  <c r="K74" i="44"/>
  <c r="A35" i="44"/>
  <c r="A45" i="44"/>
  <c r="A20" i="44"/>
  <c r="K19" i="44"/>
  <c r="A105" i="44"/>
  <c r="G104" i="44"/>
  <c r="K104" i="44"/>
  <c r="A25" i="44"/>
  <c r="K24" i="44"/>
  <c r="A95" i="44"/>
  <c r="K94" i="44"/>
  <c r="G94" i="44"/>
  <c r="A55" i="44"/>
  <c r="A85" i="44"/>
  <c r="G84" i="44"/>
  <c r="K84" i="44"/>
  <c r="A65" i="44"/>
  <c r="A95" i="45"/>
  <c r="K94" i="45"/>
  <c r="G94" i="45"/>
  <c r="A35" i="45"/>
  <c r="A55" i="45"/>
  <c r="A85" i="45"/>
  <c r="G84" i="45"/>
  <c r="K84" i="45"/>
  <c r="A45" i="45"/>
  <c r="A20" i="45"/>
  <c r="K19" i="45"/>
  <c r="A25" i="45"/>
  <c r="K24" i="45"/>
  <c r="A105" i="45"/>
  <c r="G104" i="45"/>
  <c r="K104" i="45"/>
  <c r="A75" i="45"/>
  <c r="K74" i="45"/>
  <c r="G74" i="45"/>
  <c r="A65" i="45"/>
  <c r="A95" i="46"/>
  <c r="G94" i="46"/>
  <c r="K94" i="46"/>
  <c r="A25" i="46"/>
  <c r="K24" i="46"/>
  <c r="K20" i="46"/>
  <c r="A65" i="46"/>
  <c r="A75" i="46"/>
  <c r="G74" i="46"/>
  <c r="K74" i="46"/>
  <c r="A86" i="46"/>
  <c r="G85" i="46"/>
  <c r="K85" i="46"/>
  <c r="A105" i="46"/>
  <c r="K104" i="46"/>
  <c r="G104" i="46"/>
  <c r="A55" i="46"/>
  <c r="A45" i="46"/>
  <c r="A35" i="46"/>
  <c r="A96" i="47"/>
  <c r="G95" i="47"/>
  <c r="K95" i="47"/>
  <c r="A20" i="47"/>
  <c r="K19" i="47"/>
  <c r="A65" i="47"/>
  <c r="A25" i="47"/>
  <c r="K24" i="47"/>
  <c r="A85" i="47"/>
  <c r="K84" i="47"/>
  <c r="G84" i="47"/>
  <c r="A35" i="47"/>
  <c r="A56" i="47"/>
  <c r="A75" i="47"/>
  <c r="G74" i="47"/>
  <c r="K74" i="47"/>
  <c r="A45" i="47"/>
  <c r="A105" i="47"/>
  <c r="K104" i="47"/>
  <c r="G104" i="47"/>
  <c r="A75" i="48"/>
  <c r="G74" i="48"/>
  <c r="K74" i="48"/>
  <c r="A45" i="48"/>
  <c r="A25" i="48"/>
  <c r="K24" i="48"/>
  <c r="A55" i="48"/>
  <c r="A105" i="48"/>
  <c r="G104" i="48"/>
  <c r="K104" i="48"/>
  <c r="A95" i="48"/>
  <c r="K94" i="48"/>
  <c r="G94" i="48"/>
  <c r="A115" i="48"/>
  <c r="G114" i="48"/>
  <c r="K114" i="48"/>
  <c r="A85" i="48"/>
  <c r="K84" i="48"/>
  <c r="G84" i="48"/>
  <c r="A20" i="48"/>
  <c r="K19" i="48"/>
  <c r="A35" i="48"/>
  <c r="A65" i="48"/>
  <c r="A35" i="49"/>
  <c r="A105" i="49"/>
  <c r="G104" i="49"/>
  <c r="K104" i="49"/>
  <c r="A25" i="49"/>
  <c r="K24" i="49"/>
  <c r="A96" i="49"/>
  <c r="K95" i="49"/>
  <c r="G95" i="49"/>
  <c r="A65" i="49"/>
  <c r="A75" i="49"/>
  <c r="G74" i="49"/>
  <c r="K74" i="49"/>
  <c r="A115" i="49"/>
  <c r="K114" i="49"/>
  <c r="G114" i="49"/>
  <c r="A20" i="49"/>
  <c r="K19" i="49"/>
  <c r="A45" i="49"/>
  <c r="A55" i="49"/>
  <c r="A85" i="49"/>
  <c r="K84" i="49"/>
  <c r="G84" i="49"/>
  <c r="A85" i="50"/>
  <c r="K84" i="50"/>
  <c r="G84" i="50"/>
  <c r="A115" i="50"/>
  <c r="K114" i="50"/>
  <c r="G114" i="50"/>
  <c r="A105" i="50"/>
  <c r="K104" i="50"/>
  <c r="G104" i="50"/>
  <c r="A35" i="50"/>
  <c r="A20" i="50"/>
  <c r="K19" i="50"/>
  <c r="A25" i="50"/>
  <c r="K24" i="50"/>
  <c r="A45" i="50"/>
  <c r="A95" i="50"/>
  <c r="G94" i="50"/>
  <c r="K94" i="50"/>
  <c r="A55" i="50"/>
  <c r="A75" i="50"/>
  <c r="G74" i="50"/>
  <c r="K74" i="50"/>
  <c r="A65" i="50"/>
  <c r="A75" i="51"/>
  <c r="G74" i="51"/>
  <c r="K74" i="51"/>
  <c r="A55" i="51"/>
  <c r="A35" i="51"/>
  <c r="A25" i="51"/>
  <c r="K24" i="51"/>
  <c r="A95" i="51"/>
  <c r="K94" i="51"/>
  <c r="G94" i="51"/>
  <c r="A20" i="51"/>
  <c r="K19" i="51"/>
  <c r="A45" i="51"/>
  <c r="A105" i="51"/>
  <c r="K104" i="51"/>
  <c r="G104" i="51"/>
  <c r="A85" i="51"/>
  <c r="G84" i="51"/>
  <c r="K84" i="51"/>
  <c r="A65" i="51"/>
  <c r="A105" i="52"/>
  <c r="K104" i="52"/>
  <c r="G104" i="52"/>
  <c r="A20" i="52"/>
  <c r="K19" i="52"/>
  <c r="A65" i="52"/>
  <c r="A55" i="52"/>
  <c r="A75" i="52"/>
  <c r="K74" i="52"/>
  <c r="G74" i="52"/>
  <c r="A95" i="52"/>
  <c r="G94" i="52"/>
  <c r="K94" i="52"/>
  <c r="A85" i="52"/>
  <c r="K84" i="52"/>
  <c r="G84" i="52"/>
  <c r="A25" i="52"/>
  <c r="K24" i="52"/>
  <c r="A45" i="52"/>
  <c r="A35" i="52"/>
  <c r="A65" i="53"/>
  <c r="A55" i="53"/>
  <c r="A45" i="53"/>
  <c r="A115" i="53"/>
  <c r="G114" i="53"/>
  <c r="K114" i="53"/>
  <c r="A95" i="53"/>
  <c r="G94" i="53"/>
  <c r="K94" i="53"/>
  <c r="A25" i="53"/>
  <c r="K24" i="53"/>
  <c r="A86" i="53"/>
  <c r="G85" i="53"/>
  <c r="K85" i="53"/>
  <c r="A20" i="53"/>
  <c r="K19" i="53"/>
  <c r="A75" i="53"/>
  <c r="K74" i="53"/>
  <c r="G74" i="53"/>
  <c r="A35" i="53"/>
  <c r="A105" i="53"/>
  <c r="K104" i="53"/>
  <c r="G104" i="53"/>
  <c r="A115" i="54"/>
  <c r="K114" i="54"/>
  <c r="G114" i="54"/>
  <c r="A45" i="54"/>
  <c r="A35" i="54"/>
  <c r="A65" i="54"/>
  <c r="A95" i="54"/>
  <c r="K94" i="54"/>
  <c r="G94" i="54"/>
  <c r="A55" i="54"/>
  <c r="A75" i="54"/>
  <c r="G74" i="54"/>
  <c r="K74" i="54"/>
  <c r="A25" i="54"/>
  <c r="K24" i="54"/>
  <c r="A20" i="54"/>
  <c r="K19" i="54"/>
  <c r="A85" i="54"/>
  <c r="G84" i="54"/>
  <c r="K84" i="54"/>
  <c r="A105" i="54"/>
  <c r="K104" i="54"/>
  <c r="G104" i="54"/>
  <c r="A115" i="55"/>
  <c r="K114" i="55"/>
  <c r="G114" i="55"/>
  <c r="A45" i="55"/>
  <c r="A35" i="55"/>
  <c r="A95" i="55"/>
  <c r="G94" i="55"/>
  <c r="K94" i="55"/>
  <c r="A75" i="55"/>
  <c r="K74" i="55"/>
  <c r="G74" i="55"/>
  <c r="A20" i="55"/>
  <c r="K19" i="55"/>
  <c r="A55" i="55"/>
  <c r="A105" i="55"/>
  <c r="K104" i="55"/>
  <c r="G104" i="55"/>
  <c r="A85" i="55"/>
  <c r="G84" i="55"/>
  <c r="K84" i="55"/>
  <c r="A25" i="55"/>
  <c r="K24" i="55"/>
  <c r="A65" i="55"/>
  <c r="A95" i="76"/>
  <c r="G94" i="76"/>
  <c r="K94" i="76"/>
  <c r="A75" i="76"/>
  <c r="G74" i="76"/>
  <c r="K74" i="76"/>
  <c r="A35" i="76"/>
  <c r="A85" i="76"/>
  <c r="K84" i="76"/>
  <c r="G84" i="76"/>
  <c r="A55" i="76"/>
  <c r="A66" i="76"/>
  <c r="A115" i="76"/>
  <c r="K114" i="76"/>
  <c r="G114" i="76"/>
  <c r="A25" i="76"/>
  <c r="K24" i="76"/>
  <c r="A20" i="76"/>
  <c r="K19" i="76"/>
  <c r="A45" i="76"/>
  <c r="A105" i="76"/>
  <c r="G104" i="76"/>
  <c r="K104" i="76"/>
  <c r="A106" i="56"/>
  <c r="G105" i="56"/>
  <c r="K105" i="56"/>
  <c r="A85" i="56"/>
  <c r="K84" i="56"/>
  <c r="G84" i="56"/>
  <c r="A75" i="56"/>
  <c r="K74" i="56"/>
  <c r="G74" i="56"/>
  <c r="A95" i="56"/>
  <c r="G94" i="56"/>
  <c r="K94" i="56"/>
  <c r="A55" i="56"/>
  <c r="A20" i="56"/>
  <c r="K19" i="56"/>
  <c r="A45" i="56"/>
  <c r="A65" i="56"/>
  <c r="A26" i="56"/>
  <c r="K25" i="56"/>
  <c r="A35" i="56"/>
  <c r="A75" i="57"/>
  <c r="G74" i="57"/>
  <c r="K74" i="57"/>
  <c r="A20" i="57"/>
  <c r="K19" i="57"/>
  <c r="A55" i="57"/>
  <c r="A105" i="57"/>
  <c r="K104" i="57"/>
  <c r="G104" i="57"/>
  <c r="A35" i="57"/>
  <c r="A65" i="57"/>
  <c r="A45" i="57"/>
  <c r="A25" i="57"/>
  <c r="K24" i="57"/>
  <c r="A85" i="57"/>
  <c r="K84" i="57"/>
  <c r="G84" i="57"/>
  <c r="A95" i="57"/>
  <c r="G94" i="57"/>
  <c r="K94" i="57"/>
  <c r="A115" i="58"/>
  <c r="K114" i="58"/>
  <c r="G114" i="58"/>
  <c r="A55" i="58"/>
  <c r="A75" i="58"/>
  <c r="K74" i="58"/>
  <c r="G74" i="58"/>
  <c r="A45" i="58"/>
  <c r="A20" i="58"/>
  <c r="K19" i="58"/>
  <c r="A105" i="58"/>
  <c r="G104" i="58"/>
  <c r="K104" i="58"/>
  <c r="A65" i="58"/>
  <c r="A85" i="58"/>
  <c r="K84" i="58"/>
  <c r="G84" i="58"/>
  <c r="A35" i="58"/>
  <c r="A95" i="58"/>
  <c r="G94" i="58"/>
  <c r="K94" i="58"/>
  <c r="A25" i="58"/>
  <c r="K24" i="58"/>
  <c r="A55" i="59"/>
  <c r="A75" i="59"/>
  <c r="G74" i="59"/>
  <c r="K74" i="59"/>
  <c r="A35" i="59"/>
  <c r="A25" i="59"/>
  <c r="K24" i="59"/>
  <c r="A45" i="59"/>
  <c r="A95" i="59"/>
  <c r="K94" i="59"/>
  <c r="G94" i="59"/>
  <c r="A20" i="59"/>
  <c r="K19" i="59"/>
  <c r="A85" i="59"/>
  <c r="G84" i="59"/>
  <c r="K84" i="59"/>
  <c r="A65" i="59"/>
  <c r="A105" i="59"/>
  <c r="K104" i="59"/>
  <c r="G104" i="59"/>
  <c r="A115" i="59"/>
  <c r="G114" i="59"/>
  <c r="K114" i="59"/>
  <c r="A75" i="60"/>
  <c r="K74" i="60"/>
  <c r="G74" i="60"/>
  <c r="A35" i="60"/>
  <c r="A95" i="60"/>
  <c r="G94" i="60"/>
  <c r="K94" i="60"/>
  <c r="A65" i="60"/>
  <c r="A45" i="60"/>
  <c r="A20" i="60"/>
  <c r="K19" i="60"/>
  <c r="A55" i="60"/>
  <c r="A105" i="60"/>
  <c r="K104" i="60"/>
  <c r="G104" i="60"/>
  <c r="A25" i="60"/>
  <c r="K24" i="60"/>
  <c r="A85" i="60"/>
  <c r="G84" i="60"/>
  <c r="K84" i="60"/>
  <c r="A116" i="60"/>
  <c r="G115" i="60"/>
  <c r="K115" i="60"/>
  <c r="A25" i="61"/>
  <c r="K24" i="61"/>
  <c r="A95" i="61"/>
  <c r="K94" i="61"/>
  <c r="G94" i="61"/>
  <c r="A55" i="61"/>
  <c r="A35" i="61"/>
  <c r="A20" i="61"/>
  <c r="K19" i="61"/>
  <c r="A45" i="61"/>
  <c r="A85" i="61"/>
  <c r="K84" i="61"/>
  <c r="G84" i="61"/>
  <c r="A105" i="61"/>
  <c r="G104" i="61"/>
  <c r="K104" i="61"/>
  <c r="A65" i="61"/>
  <c r="A75" i="61"/>
  <c r="G74" i="61"/>
  <c r="K74" i="61"/>
  <c r="A95" i="62"/>
  <c r="K94" i="62"/>
  <c r="G94" i="62"/>
  <c r="A65" i="62"/>
  <c r="A20" i="62"/>
  <c r="K19" i="62"/>
  <c r="A46" i="62"/>
  <c r="A25" i="62"/>
  <c r="K24" i="62"/>
  <c r="A55" i="62"/>
  <c r="A75" i="62"/>
  <c r="G74" i="62"/>
  <c r="K74" i="62"/>
  <c r="A105" i="62"/>
  <c r="G104" i="62"/>
  <c r="K104" i="62"/>
  <c r="A35" i="62"/>
  <c r="A85" i="62"/>
  <c r="K84" i="62"/>
  <c r="G84" i="62"/>
  <c r="A115" i="63"/>
  <c r="G114" i="63"/>
  <c r="K114" i="63"/>
  <c r="A55" i="63"/>
  <c r="A75" i="63"/>
  <c r="G74" i="63"/>
  <c r="K74" i="63"/>
  <c r="A35" i="63"/>
  <c r="A65" i="63"/>
  <c r="A45" i="63"/>
  <c r="A20" i="63"/>
  <c r="K19" i="63"/>
  <c r="A105" i="63"/>
  <c r="K104" i="63"/>
  <c r="G104" i="63"/>
  <c r="A25" i="63"/>
  <c r="K24" i="63"/>
  <c r="A95" i="63"/>
  <c r="K94" i="63"/>
  <c r="G94" i="63"/>
  <c r="A85" i="63"/>
  <c r="G84" i="63"/>
  <c r="K84" i="63"/>
  <c r="A25" i="64"/>
  <c r="K24" i="64"/>
  <c r="A45" i="64"/>
  <c r="A95" i="64"/>
  <c r="G94" i="64"/>
  <c r="K94" i="64"/>
  <c r="A55" i="64"/>
  <c r="A105" i="64"/>
  <c r="G104" i="64"/>
  <c r="K104" i="64"/>
  <c r="A75" i="64"/>
  <c r="K74" i="64"/>
  <c r="G74" i="64"/>
  <c r="A20" i="64"/>
  <c r="K19" i="64"/>
  <c r="A85" i="64"/>
  <c r="K84" i="64"/>
  <c r="G84" i="64"/>
  <c r="A115" i="64"/>
  <c r="K114" i="64"/>
  <c r="G114" i="64"/>
  <c r="A65" i="64"/>
  <c r="A35" i="64"/>
  <c r="A105" i="65"/>
  <c r="K104" i="65"/>
  <c r="G104" i="65"/>
  <c r="A45" i="65"/>
  <c r="A65" i="65"/>
  <c r="A56" i="65"/>
  <c r="A95" i="65"/>
  <c r="K94" i="65"/>
  <c r="G94" i="65"/>
  <c r="A25" i="65"/>
  <c r="K24" i="65"/>
  <c r="A85" i="65"/>
  <c r="G84" i="65"/>
  <c r="K84" i="65"/>
  <c r="A20" i="65"/>
  <c r="K19" i="65"/>
  <c r="A75" i="65"/>
  <c r="G74" i="65"/>
  <c r="K74" i="65"/>
  <c r="A35" i="65"/>
  <c r="A25" i="66"/>
  <c r="K24" i="66"/>
  <c r="A55" i="66"/>
  <c r="A65" i="66"/>
  <c r="A35" i="66"/>
  <c r="A95" i="66"/>
  <c r="G94" i="66"/>
  <c r="K94" i="66"/>
  <c r="A85" i="66"/>
  <c r="K84" i="66"/>
  <c r="G84" i="66"/>
  <c r="A105" i="66"/>
  <c r="G104" i="66"/>
  <c r="K104" i="66"/>
  <c r="A45" i="66"/>
  <c r="A20" i="66"/>
  <c r="K19" i="66"/>
  <c r="A75" i="66"/>
  <c r="G74" i="66"/>
  <c r="K74" i="66"/>
  <c r="A55" i="67"/>
  <c r="A75" i="67"/>
  <c r="K74" i="67"/>
  <c r="G74" i="67"/>
  <c r="A35" i="67"/>
  <c r="A95" i="67"/>
  <c r="G94" i="67"/>
  <c r="K94" i="67"/>
  <c r="A20" i="67"/>
  <c r="K19" i="67"/>
  <c r="A85" i="67"/>
  <c r="G84" i="67"/>
  <c r="K84" i="67"/>
  <c r="A115" i="67"/>
  <c r="G114" i="67"/>
  <c r="K114" i="67"/>
  <c r="A65" i="67"/>
  <c r="A45" i="67"/>
  <c r="A105" i="67"/>
  <c r="K104" i="67"/>
  <c r="G104" i="67"/>
  <c r="A25" i="67"/>
  <c r="K24" i="67"/>
  <c r="A115" i="68"/>
  <c r="G114" i="68"/>
  <c r="K114" i="68"/>
  <c r="A25" i="68"/>
  <c r="K24" i="68"/>
  <c r="A35" i="68"/>
  <c r="A95" i="68"/>
  <c r="G94" i="68"/>
  <c r="K94" i="68"/>
  <c r="A45" i="68"/>
  <c r="A20" i="68"/>
  <c r="K19" i="68"/>
  <c r="A55" i="68"/>
  <c r="A75" i="68"/>
  <c r="K74" i="68"/>
  <c r="G74" i="68"/>
  <c r="A85" i="68"/>
  <c r="G84" i="68"/>
  <c r="K84" i="68"/>
  <c r="A105" i="68"/>
  <c r="K104" i="68"/>
  <c r="G104" i="68"/>
  <c r="A65" i="68"/>
  <c r="A75" i="69"/>
  <c r="G74" i="69"/>
  <c r="K74" i="69"/>
  <c r="A105" i="69"/>
  <c r="G104" i="69"/>
  <c r="K104" i="69"/>
  <c r="A95" i="69"/>
  <c r="K94" i="69"/>
  <c r="G94" i="69"/>
  <c r="A20" i="69"/>
  <c r="K19" i="69"/>
  <c r="A55" i="69"/>
  <c r="A35" i="69"/>
  <c r="A25" i="69"/>
  <c r="K24" i="69"/>
  <c r="A115" i="69"/>
  <c r="K114" i="69"/>
  <c r="G114" i="69"/>
  <c r="A45" i="69"/>
  <c r="A65" i="69"/>
  <c r="A85" i="69"/>
  <c r="K84" i="69"/>
  <c r="G84" i="69"/>
  <c r="A85" i="70"/>
  <c r="K84" i="70"/>
  <c r="G84" i="70"/>
  <c r="A65" i="70"/>
  <c r="A75" i="70"/>
  <c r="K74" i="70"/>
  <c r="G74" i="70"/>
  <c r="A56" i="70"/>
  <c r="A95" i="70"/>
  <c r="G94" i="70"/>
  <c r="K94" i="70"/>
  <c r="A45" i="70"/>
  <c r="A20" i="70"/>
  <c r="K19" i="70"/>
  <c r="A115" i="70"/>
  <c r="K114" i="70"/>
  <c r="G114" i="70"/>
  <c r="A35" i="70"/>
  <c r="A25" i="70"/>
  <c r="K24" i="70"/>
  <c r="A105" i="70"/>
  <c r="G104" i="70"/>
  <c r="K104" i="70"/>
  <c r="A45" i="71"/>
  <c r="A95" i="71"/>
  <c r="K94" i="71"/>
  <c r="G94" i="71"/>
  <c r="A55" i="71"/>
  <c r="A75" i="71"/>
  <c r="G74" i="71"/>
  <c r="K74" i="71"/>
  <c r="A35" i="71"/>
  <c r="A65" i="71"/>
  <c r="A105" i="71"/>
  <c r="K104" i="71"/>
  <c r="G104" i="71"/>
  <c r="A86" i="71"/>
  <c r="G85" i="71"/>
  <c r="K85" i="71"/>
  <c r="A116" i="71"/>
  <c r="G115" i="71"/>
  <c r="K115" i="71"/>
  <c r="A25" i="71"/>
  <c r="K24" i="71"/>
  <c r="A20" i="71"/>
  <c r="K19" i="71"/>
  <c r="A105" i="72"/>
  <c r="G104" i="72"/>
  <c r="K104" i="72"/>
  <c r="A75" i="72"/>
  <c r="G74" i="72"/>
  <c r="K74" i="72"/>
  <c r="A35" i="72"/>
  <c r="A55" i="72"/>
  <c r="A65" i="72"/>
  <c r="A85" i="72"/>
  <c r="K84" i="72"/>
  <c r="G84" i="72"/>
  <c r="A20" i="72"/>
  <c r="K19" i="72"/>
  <c r="A26" i="72"/>
  <c r="K25" i="72"/>
  <c r="A45" i="72"/>
  <c r="A115" i="72"/>
  <c r="G114" i="72"/>
  <c r="K114" i="72"/>
  <c r="A95" i="72"/>
  <c r="K94" i="72"/>
  <c r="G94" i="72"/>
  <c r="A26" i="73"/>
  <c r="K25" i="73"/>
  <c r="A65" i="73"/>
  <c r="A85" i="73"/>
  <c r="K84" i="73"/>
  <c r="G84" i="73"/>
  <c r="A95" i="73"/>
  <c r="G94" i="73"/>
  <c r="K94" i="73"/>
  <c r="A55" i="73"/>
  <c r="A115" i="73"/>
  <c r="K114" i="73"/>
  <c r="G114" i="73"/>
  <c r="A20" i="73"/>
  <c r="K19" i="73"/>
  <c r="A105" i="73"/>
  <c r="G104" i="73"/>
  <c r="K104" i="73"/>
  <c r="A35" i="73"/>
  <c r="A45" i="73"/>
  <c r="A75" i="73"/>
  <c r="K74" i="73"/>
  <c r="G74" i="73"/>
  <c r="A105" i="74"/>
  <c r="G104" i="74"/>
  <c r="K104" i="74"/>
  <c r="A25" i="74"/>
  <c r="K24" i="74"/>
  <c r="A55" i="74"/>
  <c r="A95" i="74"/>
  <c r="G94" i="74"/>
  <c r="K94" i="74"/>
  <c r="A115" i="74"/>
  <c r="G114" i="74"/>
  <c r="K114" i="74"/>
  <c r="A85" i="74"/>
  <c r="K84" i="74"/>
  <c r="G84" i="74"/>
  <c r="A20" i="74"/>
  <c r="K19" i="74"/>
  <c r="A75" i="74"/>
  <c r="G74" i="74"/>
  <c r="K74" i="74"/>
  <c r="A45" i="74"/>
  <c r="A35" i="74"/>
  <c r="A65" i="74"/>
  <c r="I29" i="66"/>
  <c r="I29" i="65"/>
  <c r="I30" i="62"/>
  <c r="I29" i="61"/>
  <c r="I29" i="57"/>
  <c r="I29" i="56"/>
  <c r="I29" i="52"/>
  <c r="I29" i="51"/>
  <c r="I29" i="47"/>
  <c r="I29" i="46"/>
  <c r="I29" i="45"/>
  <c r="I29" i="44"/>
  <c r="I29" i="74"/>
  <c r="I29" i="73"/>
  <c r="I29" i="72"/>
  <c r="I29" i="71"/>
  <c r="I29" i="70"/>
  <c r="I29" i="69"/>
  <c r="I29" i="68"/>
  <c r="I29" i="67"/>
  <c r="I29" i="64"/>
  <c r="I29" i="63"/>
  <c r="I29" i="60"/>
  <c r="I29" i="59"/>
  <c r="I28" i="58"/>
  <c r="I29" i="76"/>
  <c r="I29" i="55"/>
  <c r="I29" i="54"/>
  <c r="I29" i="53"/>
  <c r="I29" i="50"/>
  <c r="I29" i="49"/>
  <c r="I29" i="48"/>
  <c r="I29" i="43"/>
  <c r="I29" i="42"/>
  <c r="I29" i="41"/>
  <c r="I29" i="40"/>
  <c r="I29" i="39"/>
  <c r="I29" i="38"/>
  <c r="I29" i="37"/>
  <c r="I29" i="36"/>
  <c r="I29" i="35"/>
  <c r="I29" i="34"/>
  <c r="I29" i="33"/>
  <c r="I29" i="32"/>
  <c r="I29" i="31"/>
  <c r="I30" i="30"/>
  <c r="I29" i="29"/>
  <c r="K28" i="29"/>
  <c r="A20" i="29"/>
  <c r="A65" i="29"/>
  <c r="A45" i="29"/>
  <c r="A25" i="29"/>
  <c r="A75" i="29"/>
  <c r="A95" i="29"/>
  <c r="A35" i="29"/>
  <c r="A105" i="29"/>
  <c r="A55" i="29"/>
  <c r="A85" i="29"/>
  <c r="A115" i="29"/>
  <c r="I29" i="28"/>
  <c r="K28" i="28"/>
  <c r="A55" i="28"/>
  <c r="A35" i="28"/>
  <c r="A25" i="28"/>
  <c r="A75" i="28"/>
  <c r="A85" i="28"/>
  <c r="A45" i="28"/>
  <c r="A20" i="28"/>
  <c r="A65" i="28"/>
  <c r="A95" i="28"/>
  <c r="A115" i="28"/>
  <c r="A105" i="28"/>
  <c r="I28" i="27"/>
  <c r="K27" i="27"/>
  <c r="A25" i="27"/>
  <c r="A20" i="27"/>
  <c r="A65" i="27"/>
  <c r="A95" i="27"/>
  <c r="A55" i="27"/>
  <c r="A85" i="27"/>
  <c r="A36" i="27"/>
  <c r="A45" i="27"/>
  <c r="A105" i="27"/>
  <c r="A75" i="27"/>
  <c r="A116" i="27"/>
  <c r="I28" i="9"/>
  <c r="K27" i="9"/>
  <c r="A115" i="9"/>
  <c r="A30" i="9"/>
  <c r="A85" i="9"/>
  <c r="A75" i="9"/>
  <c r="A95" i="9"/>
  <c r="A45" i="9"/>
  <c r="A35" i="9"/>
  <c r="A65" i="9"/>
  <c r="A55" i="9"/>
  <c r="A105" i="9"/>
  <c r="A25" i="7"/>
  <c r="K24" i="7"/>
  <c r="A20" i="7"/>
  <c r="K20" i="7" s="1"/>
  <c r="K19" i="7"/>
  <c r="H110" i="7"/>
  <c r="H50" i="7"/>
  <c r="H30" i="7"/>
  <c r="H60" i="7"/>
  <c r="H40" i="7"/>
  <c r="H80" i="7"/>
  <c r="H90" i="7"/>
  <c r="A95" i="7"/>
  <c r="K95" i="7" s="1"/>
  <c r="G94" i="7"/>
  <c r="A55" i="7"/>
  <c r="K55" i="7" s="1"/>
  <c r="A105" i="7"/>
  <c r="K105" i="7" s="1"/>
  <c r="G104" i="7"/>
  <c r="A115" i="7"/>
  <c r="K115" i="7" s="1"/>
  <c r="G114" i="7"/>
  <c r="A85" i="7"/>
  <c r="K85" i="7" s="1"/>
  <c r="G84" i="7"/>
  <c r="A75" i="7"/>
  <c r="K75" i="7" s="1"/>
  <c r="G74" i="7"/>
  <c r="A65" i="7"/>
  <c r="K65" i="7" s="1"/>
  <c r="A45" i="7"/>
  <c r="K45" i="7" s="1"/>
  <c r="A35" i="7"/>
  <c r="K35" i="7" s="1"/>
  <c r="D22" i="74"/>
  <c r="D112" i="74"/>
  <c r="B23" i="74"/>
  <c r="C73" i="9"/>
  <c r="C43" i="32"/>
  <c r="G43" i="32" s="1"/>
  <c r="C113" i="33"/>
  <c r="C83" i="9"/>
  <c r="C83" i="30"/>
  <c r="C93" i="9"/>
  <c r="C63" i="31"/>
  <c r="G63" i="31" s="1"/>
  <c r="C73" i="34"/>
  <c r="C93" i="31"/>
  <c r="C93" i="27"/>
  <c r="C33" i="32"/>
  <c r="G33" i="32" s="1"/>
  <c r="C23" i="33"/>
  <c r="G23" i="33" s="1"/>
  <c r="C103" i="34"/>
  <c r="C33" i="29"/>
  <c r="C63" i="63"/>
  <c r="G63" i="63" s="1"/>
  <c r="C18" i="50"/>
  <c r="G18" i="50" s="1"/>
  <c r="C43" i="38"/>
  <c r="G43" i="38" s="1"/>
  <c r="C103" i="43"/>
  <c r="C93" i="48"/>
  <c r="C33" i="76"/>
  <c r="G33" i="76" s="1"/>
  <c r="C93" i="60"/>
  <c r="C113" i="64"/>
  <c r="C113" i="55"/>
  <c r="C18" i="69"/>
  <c r="G18" i="69" s="1"/>
  <c r="C43" i="50"/>
  <c r="G43" i="50" s="1"/>
  <c r="C83" i="73"/>
  <c r="C53" i="33"/>
  <c r="G53" i="33" s="1"/>
  <c r="C93" i="33"/>
  <c r="C23" i="64"/>
  <c r="G23" i="64" s="1"/>
  <c r="C93" i="40"/>
  <c r="C53" i="54"/>
  <c r="G53" i="54" s="1"/>
  <c r="C113" i="76"/>
  <c r="C113" i="48"/>
  <c r="C63" i="54"/>
  <c r="G63" i="54" s="1"/>
  <c r="C73" i="41"/>
  <c r="C23" i="73"/>
  <c r="G23" i="73" s="1"/>
  <c r="C113" i="30"/>
  <c r="C63" i="71"/>
  <c r="G63" i="71" s="1"/>
  <c r="C18" i="67"/>
  <c r="G18" i="67" s="1"/>
  <c r="C18" i="63"/>
  <c r="G18" i="63" s="1"/>
  <c r="C23" i="28"/>
  <c r="C18" i="68"/>
  <c r="G18" i="68" s="1"/>
  <c r="C83" i="49"/>
  <c r="C18" i="72"/>
  <c r="G18" i="72" s="1"/>
  <c r="C23" i="55"/>
  <c r="G23" i="55" s="1"/>
  <c r="C53" i="28"/>
  <c r="C93" i="72"/>
  <c r="C23" i="48"/>
  <c r="G23" i="48" s="1"/>
  <c r="C18" i="40"/>
  <c r="G18" i="40" s="1"/>
  <c r="C18" i="53"/>
  <c r="G18" i="53" s="1"/>
  <c r="C18" i="43"/>
  <c r="G18" i="43" s="1"/>
  <c r="C33" i="39"/>
  <c r="G33" i="39" s="1"/>
  <c r="C83" i="55"/>
  <c r="C33" i="63"/>
  <c r="G33" i="63" s="1"/>
  <c r="C43" i="53"/>
  <c r="G43" i="53" s="1"/>
  <c r="C53" i="29"/>
  <c r="C93" i="58"/>
  <c r="C73" i="72"/>
  <c r="C103" i="71"/>
  <c r="C53" i="49"/>
  <c r="G53" i="49" s="1"/>
  <c r="C33" i="59"/>
  <c r="G33" i="59" s="1"/>
  <c r="C23" i="60"/>
  <c r="G23" i="60" s="1"/>
  <c r="C23" i="38"/>
  <c r="G23" i="38" s="1"/>
  <c r="C23" i="76"/>
  <c r="G23" i="76" s="1"/>
  <c r="C23" i="71"/>
  <c r="G23" i="71" s="1"/>
  <c r="C53" i="71"/>
  <c r="G53" i="71" s="1"/>
  <c r="C93" i="70"/>
  <c r="C83" i="68"/>
  <c r="C83" i="67"/>
  <c r="C53" i="58"/>
  <c r="G53" i="58" s="1"/>
  <c r="C73" i="76"/>
  <c r="C43" i="54"/>
  <c r="G43" i="54" s="1"/>
  <c r="C73" i="50"/>
  <c r="C63" i="48"/>
  <c r="G63" i="48" s="1"/>
  <c r="C53" i="42"/>
  <c r="G53" i="42" s="1"/>
  <c r="C113" i="40"/>
  <c r="C83" i="39"/>
  <c r="C103" i="38"/>
  <c r="C83" i="37"/>
  <c r="C83" i="32"/>
  <c r="C103" i="30"/>
  <c r="C113" i="29"/>
  <c r="C33" i="60"/>
  <c r="G33" i="60" s="1"/>
  <c r="C33" i="67"/>
  <c r="G33" i="67" s="1"/>
  <c r="C93" i="28"/>
  <c r="C103" i="70"/>
  <c r="C103" i="9"/>
  <c r="C73" i="74"/>
  <c r="C93" i="49"/>
  <c r="C73" i="37"/>
  <c r="C103" i="40"/>
  <c r="C113" i="42"/>
  <c r="C93" i="69"/>
  <c r="C113" i="32"/>
  <c r="C93" i="53"/>
  <c r="C113" i="49"/>
  <c r="C73" i="70"/>
  <c r="C93" i="30"/>
  <c r="C73" i="40"/>
  <c r="C18" i="65"/>
  <c r="G18" i="65" s="1"/>
  <c r="C113" i="53"/>
  <c r="C83" i="42"/>
  <c r="C43" i="70"/>
  <c r="G43" i="70" s="1"/>
  <c r="C113" i="39"/>
  <c r="C63" i="38"/>
  <c r="G63" i="38" s="1"/>
  <c r="C18" i="46"/>
  <c r="G18" i="46" s="1"/>
  <c r="C93" i="68"/>
  <c r="C103" i="72"/>
  <c r="C43" i="59"/>
  <c r="G43" i="59" s="1"/>
  <c r="C93" i="71"/>
  <c r="C73" i="64"/>
  <c r="C103" i="55"/>
  <c r="C73" i="69"/>
  <c r="C114" i="43"/>
  <c r="C53" i="27"/>
  <c r="C18" i="52"/>
  <c r="G18" i="52" s="1"/>
  <c r="C18" i="30"/>
  <c r="G18" i="30" s="1"/>
  <c r="C113" i="69"/>
  <c r="C53" i="64"/>
  <c r="G53" i="64" s="1"/>
  <c r="C113" i="63"/>
  <c r="C113" i="35"/>
  <c r="C113" i="9"/>
  <c r="C103" i="28"/>
  <c r="C53" i="34"/>
  <c r="G53" i="34" s="1"/>
  <c r="C23" i="30"/>
  <c r="G23" i="30" s="1"/>
  <c r="C73" i="28"/>
  <c r="C93" i="32"/>
  <c r="C83" i="27"/>
  <c r="C23" i="35"/>
  <c r="G23" i="35" s="1"/>
  <c r="C23" i="9"/>
  <c r="C18" i="34"/>
  <c r="G18" i="34" s="1"/>
  <c r="C33" i="34"/>
  <c r="G33" i="34" s="1"/>
  <c r="C53" i="55"/>
  <c r="G53" i="55" s="1"/>
  <c r="C43" i="41"/>
  <c r="G43" i="41" s="1"/>
  <c r="C43" i="42"/>
  <c r="G43" i="42" s="1"/>
  <c r="C103" i="69"/>
  <c r="C23" i="39"/>
  <c r="G23" i="39" s="1"/>
  <c r="C113" i="73"/>
  <c r="C23" i="70"/>
  <c r="G23" i="70" s="1"/>
  <c r="C103" i="63"/>
  <c r="C103" i="67"/>
  <c r="C63" i="43"/>
  <c r="G63" i="43" s="1"/>
  <c r="C23" i="69"/>
  <c r="G23" i="69" s="1"/>
  <c r="C23" i="49"/>
  <c r="G23" i="49" s="1"/>
  <c r="C103" i="27"/>
  <c r="C73" i="27"/>
  <c r="C83" i="31"/>
  <c r="C103" i="74"/>
  <c r="C113" i="71"/>
  <c r="C73" i="48"/>
  <c r="C103" i="59"/>
  <c r="C93" i="41"/>
  <c r="C18" i="59"/>
  <c r="G18" i="59" s="1"/>
  <c r="C63" i="64"/>
  <c r="G63" i="64" s="1"/>
  <c r="C18" i="73"/>
  <c r="G18" i="73" s="1"/>
  <c r="C63" i="72"/>
  <c r="G63" i="72" s="1"/>
  <c r="C113" i="70"/>
  <c r="C103" i="64"/>
  <c r="C83" i="59"/>
  <c r="C18" i="28"/>
  <c r="C23" i="68"/>
  <c r="G23" i="68" s="1"/>
  <c r="C93" i="76"/>
  <c r="C33" i="58"/>
  <c r="G33" i="58" s="1"/>
  <c r="C63" i="50"/>
  <c r="G63" i="50" s="1"/>
  <c r="C73" i="31"/>
  <c r="C103" i="33"/>
  <c r="C33" i="74"/>
  <c r="G33" i="74" s="1"/>
  <c r="C93" i="54"/>
  <c r="C103" i="37"/>
  <c r="C43" i="37"/>
  <c r="G43" i="37" s="1"/>
  <c r="C103" i="50"/>
  <c r="C18" i="37"/>
  <c r="G18" i="37" s="1"/>
  <c r="C53" i="40"/>
  <c r="G53" i="40" s="1"/>
  <c r="C83" i="60"/>
  <c r="C43" i="72"/>
  <c r="G43" i="72" s="1"/>
  <c r="C103" i="60"/>
  <c r="C83" i="43"/>
  <c r="C43" i="58"/>
  <c r="G43" i="58" s="1"/>
  <c r="C18" i="60"/>
  <c r="G18" i="60" s="1"/>
  <c r="C33" i="49"/>
  <c r="G33" i="49" s="1"/>
  <c r="C18" i="76"/>
  <c r="G18" i="76" s="1"/>
  <c r="C18" i="71"/>
  <c r="G18" i="71" s="1"/>
  <c r="C18" i="61"/>
  <c r="G18" i="61" s="1"/>
  <c r="C113" i="72"/>
  <c r="C43" i="71"/>
  <c r="G43" i="71" s="1"/>
  <c r="C33" i="68"/>
  <c r="G33" i="68" s="1"/>
  <c r="C43" i="64"/>
  <c r="G43" i="64" s="1"/>
  <c r="C83" i="58"/>
  <c r="C53" i="76"/>
  <c r="G53" i="76" s="1"/>
  <c r="C53" i="53"/>
  <c r="G53" i="53" s="1"/>
  <c r="C63" i="41"/>
  <c r="G63" i="41" s="1"/>
  <c r="C83" i="40"/>
  <c r="C103" i="39"/>
  <c r="C33" i="38"/>
  <c r="G33" i="38" s="1"/>
  <c r="C93" i="35"/>
  <c r="C103" i="29"/>
  <c r="C63" i="32"/>
  <c r="G63" i="32" s="1"/>
  <c r="C63" i="60"/>
  <c r="G63" i="60" s="1"/>
  <c r="C53" i="69"/>
  <c r="G53" i="69" s="1"/>
  <c r="C23" i="27"/>
  <c r="C43" i="29"/>
  <c r="C93" i="74"/>
  <c r="C53" i="74"/>
  <c r="G53" i="74" s="1"/>
  <c r="C63" i="40"/>
  <c r="G63" i="40" s="1"/>
  <c r="C18" i="42"/>
  <c r="G18" i="42" s="1"/>
  <c r="C43" i="39"/>
  <c r="G43" i="39" s="1"/>
  <c r="C63" i="68"/>
  <c r="G63" i="68" s="1"/>
  <c r="C18" i="66"/>
  <c r="G18" i="66" s="1"/>
  <c r="C53" i="63"/>
  <c r="G53" i="63" s="1"/>
  <c r="C113" i="58"/>
  <c r="C33" i="43"/>
  <c r="G33" i="43" s="1"/>
  <c r="C63" i="30"/>
  <c r="G63" i="30" s="1"/>
  <c r="C18" i="57"/>
  <c r="G18" i="57" s="1"/>
  <c r="C73" i="30"/>
  <c r="C18" i="41"/>
  <c r="G18" i="41" s="1"/>
  <c r="C63" i="39"/>
  <c r="G63" i="39" s="1"/>
  <c r="C18" i="29"/>
  <c r="C53" i="32"/>
  <c r="G53" i="32" s="1"/>
  <c r="C114" i="27"/>
  <c r="C53" i="73"/>
  <c r="G53" i="73" s="1"/>
  <c r="C18" i="56"/>
  <c r="G18" i="56" s="1"/>
  <c r="C83" i="50"/>
  <c r="C63" i="53"/>
  <c r="G63" i="53" s="1"/>
  <c r="C83" i="53"/>
  <c r="C63" i="49"/>
  <c r="G63" i="49" s="1"/>
  <c r="C33" i="28"/>
  <c r="C73" i="33"/>
  <c r="C23" i="31"/>
  <c r="G23" i="31" s="1"/>
  <c r="C63" i="29"/>
  <c r="C63" i="27"/>
  <c r="C43" i="35"/>
  <c r="G43" i="35" s="1"/>
  <c r="C113" i="28"/>
  <c r="C43" i="28"/>
  <c r="C63" i="34"/>
  <c r="G63" i="34" s="1"/>
  <c r="C33" i="30"/>
  <c r="G33" i="30" s="1"/>
  <c r="C103" i="32"/>
  <c r="C33" i="35"/>
  <c r="G33" i="35" s="1"/>
  <c r="C43" i="27"/>
  <c r="C33" i="9"/>
  <c r="C23" i="34"/>
  <c r="G23" i="34" s="1"/>
  <c r="C43" i="34"/>
  <c r="G43" i="34" s="1"/>
  <c r="C53" i="41"/>
  <c r="G53" i="41" s="1"/>
  <c r="C73" i="53"/>
  <c r="C43" i="67"/>
  <c r="G43" i="67" s="1"/>
  <c r="C63" i="70"/>
  <c r="G63" i="70" s="1"/>
  <c r="C18" i="39"/>
  <c r="G18" i="39" s="1"/>
  <c r="C43" i="73"/>
  <c r="G43" i="73" s="1"/>
  <c r="C18" i="70"/>
  <c r="G18" i="70" s="1"/>
  <c r="C63" i="59"/>
  <c r="G63" i="59" s="1"/>
  <c r="C93" i="29"/>
  <c r="C53" i="43"/>
  <c r="G53" i="43" s="1"/>
  <c r="C83" i="64"/>
  <c r="C18" i="49"/>
  <c r="G18" i="49" s="1"/>
  <c r="C93" i="38"/>
  <c r="C73" i="29"/>
  <c r="C63" i="9"/>
  <c r="C103" i="53"/>
  <c r="C93" i="39"/>
  <c r="C23" i="59"/>
  <c r="G23" i="59" s="1"/>
  <c r="C33" i="54"/>
  <c r="G33" i="54" s="1"/>
  <c r="C18" i="51"/>
  <c r="G18" i="51" s="1"/>
  <c r="C43" i="69"/>
  <c r="G43" i="69" s="1"/>
  <c r="C93" i="67"/>
  <c r="C63" i="58"/>
  <c r="G63" i="58" s="1"/>
  <c r="C113" i="68"/>
  <c r="C63" i="76"/>
  <c r="G63" i="76" s="1"/>
  <c r="C23" i="58"/>
  <c r="G23" i="58" s="1"/>
  <c r="C113" i="67"/>
  <c r="C73" i="35"/>
  <c r="C23" i="74"/>
  <c r="G23" i="74" s="1"/>
  <c r="C73" i="43"/>
  <c r="C113" i="41"/>
  <c r="C23" i="37"/>
  <c r="G23" i="37" s="1"/>
  <c r="C33" i="70"/>
  <c r="G33" i="70" s="1"/>
  <c r="C103" i="68"/>
  <c r="C43" i="68"/>
  <c r="G43" i="68" s="1"/>
  <c r="C43" i="60"/>
  <c r="G43" i="60" s="1"/>
  <c r="C18" i="54"/>
  <c r="G18" i="54" s="1"/>
  <c r="C103" i="54"/>
  <c r="C33" i="42"/>
  <c r="G33" i="42" s="1"/>
  <c r="C53" i="72"/>
  <c r="G53" i="72" s="1"/>
  <c r="C83" i="69"/>
  <c r="C53" i="67"/>
  <c r="G53" i="67" s="1"/>
  <c r="C93" i="64"/>
  <c r="C53" i="60"/>
  <c r="G53" i="60" s="1"/>
  <c r="C103" i="58"/>
  <c r="C33" i="53"/>
  <c r="G33" i="53" s="1"/>
  <c r="C53" i="50"/>
  <c r="G53" i="50" s="1"/>
  <c r="C43" i="49"/>
  <c r="G43" i="49" s="1"/>
  <c r="C83" i="41"/>
  <c r="C83" i="38"/>
  <c r="C73" i="38"/>
  <c r="C63" i="33"/>
  <c r="G63" i="33" s="1"/>
  <c r="C53" i="31"/>
  <c r="G53" i="31" s="1"/>
  <c r="C83" i="29"/>
  <c r="C83" i="33"/>
  <c r="C53" i="59"/>
  <c r="G53" i="59" s="1"/>
  <c r="C113" i="60"/>
  <c r="C63" i="28"/>
  <c r="C53" i="30"/>
  <c r="G53" i="30" s="1"/>
  <c r="C43" i="74"/>
  <c r="G43" i="74" s="1"/>
  <c r="C103" i="41"/>
  <c r="C63" i="55"/>
  <c r="G63" i="55" s="1"/>
  <c r="C18" i="74"/>
  <c r="G18" i="74" s="1"/>
  <c r="C83" i="54"/>
  <c r="C18" i="58"/>
  <c r="G18" i="58" s="1"/>
  <c r="C73" i="39"/>
  <c r="C93" i="50"/>
  <c r="C18" i="44"/>
  <c r="G18" i="44" s="1"/>
  <c r="C33" i="41"/>
  <c r="G33" i="41" s="1"/>
  <c r="C103" i="35"/>
  <c r="C18" i="32"/>
  <c r="G18" i="32" s="1"/>
  <c r="C43" i="55"/>
  <c r="G43" i="55" s="1"/>
  <c r="C93" i="73"/>
  <c r="C93" i="37"/>
  <c r="C53" i="38"/>
  <c r="G53" i="38" s="1"/>
  <c r="C53" i="70"/>
  <c r="G53" i="70" s="1"/>
  <c r="C83" i="72"/>
  <c r="C93" i="63"/>
  <c r="C103" i="42"/>
  <c r="C113" i="54"/>
  <c r="C18" i="31"/>
  <c r="G18" i="31" s="1"/>
  <c r="C44" i="30"/>
  <c r="G44" i="30" s="1"/>
  <c r="C33" i="37"/>
  <c r="G33" i="37" s="1"/>
  <c r="C53" i="68"/>
  <c r="G53" i="68" s="1"/>
  <c r="C113" i="59"/>
  <c r="C33" i="33"/>
  <c r="G33" i="33" s="1"/>
  <c r="C113" i="34"/>
  <c r="C103" i="31"/>
  <c r="C23" i="32"/>
  <c r="G23" i="32" s="1"/>
  <c r="C63" i="35"/>
  <c r="G63" i="35" s="1"/>
  <c r="C18" i="33"/>
  <c r="G18" i="33" s="1"/>
  <c r="C93" i="34"/>
  <c r="C23" i="29"/>
  <c r="C93" i="42"/>
  <c r="C23" i="50"/>
  <c r="G23" i="50" s="1"/>
  <c r="C23" i="41"/>
  <c r="G23" i="41" s="1"/>
  <c r="C73" i="42"/>
  <c r="C103" i="48"/>
  <c r="C113" i="37"/>
  <c r="C63" i="73"/>
  <c r="G63" i="73" s="1"/>
  <c r="C63" i="67"/>
  <c r="G63" i="67" s="1"/>
  <c r="C83" i="76"/>
  <c r="C63" i="69"/>
  <c r="G63" i="69" s="1"/>
  <c r="C33" i="55"/>
  <c r="G33" i="55" s="1"/>
  <c r="C73" i="73"/>
  <c r="C93" i="55"/>
  <c r="C73" i="67"/>
  <c r="C83" i="35"/>
  <c r="C18" i="64"/>
  <c r="G18" i="64" s="1"/>
  <c r="C18" i="45"/>
  <c r="G18" i="45" s="1"/>
  <c r="C43" i="48"/>
  <c r="G43" i="48" s="1"/>
  <c r="C43" i="40"/>
  <c r="G43" i="40" s="1"/>
  <c r="C33" i="64"/>
  <c r="G33" i="64" s="1"/>
  <c r="C43" i="43"/>
  <c r="G43" i="43" s="1"/>
  <c r="C113" i="38"/>
  <c r="C113" i="31"/>
  <c r="C83" i="71"/>
  <c r="C23" i="67"/>
  <c r="G23" i="67" s="1"/>
  <c r="C23" i="63"/>
  <c r="G23" i="63" s="1"/>
  <c r="C33" i="71"/>
  <c r="G33" i="71" s="1"/>
  <c r="C113" i="50"/>
  <c r="C23" i="72"/>
  <c r="G23" i="72" s="1"/>
  <c r="C18" i="55"/>
  <c r="G18" i="55" s="1"/>
  <c r="C53" i="35"/>
  <c r="G53" i="35" s="1"/>
  <c r="C73" i="32"/>
  <c r="C63" i="74"/>
  <c r="G63" i="74" s="1"/>
  <c r="C18" i="48"/>
  <c r="G18" i="48" s="1"/>
  <c r="C23" i="40"/>
  <c r="G23" i="40" s="1"/>
  <c r="C23" i="53"/>
  <c r="G23" i="53" s="1"/>
  <c r="C23" i="43"/>
  <c r="G23" i="43" s="1"/>
  <c r="C53" i="37"/>
  <c r="G53" i="37" s="1"/>
  <c r="C33" i="72"/>
  <c r="G33" i="72" s="1"/>
  <c r="C73" i="68"/>
  <c r="C73" i="49"/>
  <c r="C103" i="49"/>
  <c r="C53" i="9"/>
  <c r="C73" i="63"/>
  <c r="C43" i="76"/>
  <c r="G43" i="76" s="1"/>
  <c r="C83" i="63"/>
  <c r="C23" i="54"/>
  <c r="G23" i="54" s="1"/>
  <c r="C83" i="70"/>
  <c r="C23" i="42"/>
  <c r="G23" i="42" s="1"/>
  <c r="C18" i="38"/>
  <c r="G18" i="38" s="1"/>
  <c r="C18" i="47"/>
  <c r="G18" i="47" s="1"/>
  <c r="C63" i="37"/>
  <c r="G63" i="37" s="1"/>
  <c r="C73" i="71"/>
  <c r="C33" i="69"/>
  <c r="G33" i="69" s="1"/>
  <c r="C43" i="63"/>
  <c r="G43" i="63" s="1"/>
  <c r="C73" i="59"/>
  <c r="C103" i="76"/>
  <c r="C73" i="55"/>
  <c r="C33" i="50"/>
  <c r="G33" i="50" s="1"/>
  <c r="C83" i="48"/>
  <c r="C33" i="40"/>
  <c r="G33" i="40" s="1"/>
  <c r="C53" i="39"/>
  <c r="G53" i="39" s="1"/>
  <c r="C33" i="31"/>
  <c r="G33" i="31" s="1"/>
  <c r="C43" i="33"/>
  <c r="G43" i="33" s="1"/>
  <c r="C83" i="28"/>
  <c r="C43" i="31"/>
  <c r="G43" i="31" s="1"/>
  <c r="C113" i="74"/>
  <c r="C33" i="27"/>
  <c r="C93" i="43"/>
  <c r="C18" i="62"/>
  <c r="G18" i="62" s="1"/>
  <c r="C33" i="73"/>
  <c r="G33" i="73" s="1"/>
  <c r="C93" i="59"/>
  <c r="C73" i="58"/>
  <c r="C18" i="35"/>
  <c r="G18" i="35" s="1"/>
  <c r="C83" i="34"/>
  <c r="C43" i="9"/>
  <c r="C53" i="48"/>
  <c r="G53" i="48" s="1"/>
  <c r="C18" i="27"/>
  <c r="C33" i="48"/>
  <c r="G33" i="48" s="1"/>
  <c r="C103" i="73"/>
  <c r="C73" i="60"/>
  <c r="C18" i="9"/>
  <c r="C73" i="54"/>
  <c r="C63" i="42"/>
  <c r="G63" i="42" s="1"/>
  <c r="C83" i="74"/>
  <c r="C18" i="36"/>
  <c r="G18" i="36" s="1"/>
  <c r="A46" i="36"/>
  <c r="A85" i="36"/>
  <c r="A35" i="36"/>
  <c r="A25" i="36"/>
  <c r="A95" i="36"/>
  <c r="A55" i="36"/>
  <c r="A65" i="36"/>
  <c r="A105" i="36"/>
  <c r="A20" i="36"/>
  <c r="A75" i="36"/>
  <c r="E32" i="74"/>
  <c r="E33" i="74"/>
  <c r="D17" i="74"/>
  <c r="D32" i="74"/>
  <c r="D62" i="74"/>
  <c r="C18" i="7"/>
  <c r="G18" i="7" s="1"/>
  <c r="C93" i="7"/>
  <c r="C43" i="7"/>
  <c r="G43" i="7" s="1"/>
  <c r="C23" i="7"/>
  <c r="G23" i="7" s="1"/>
  <c r="C73" i="7"/>
  <c r="C113" i="7"/>
  <c r="C63" i="7"/>
  <c r="G63" i="7" s="1"/>
  <c r="C53" i="7"/>
  <c r="G53" i="7" s="1"/>
  <c r="C83" i="7"/>
  <c r="C33" i="7"/>
  <c r="G33" i="7" s="1"/>
  <c r="C103" i="7"/>
  <c r="E42" i="74"/>
  <c r="E102" i="70"/>
  <c r="B103" i="70"/>
  <c r="D102" i="70"/>
  <c r="E42" i="68"/>
  <c r="B43" i="68"/>
  <c r="D42" i="68"/>
  <c r="B103" i="63"/>
  <c r="E102" i="63"/>
  <c r="D102" i="63"/>
  <c r="B18" i="58"/>
  <c r="D17" i="58"/>
  <c r="E82" i="50"/>
  <c r="B83" i="50"/>
  <c r="D82" i="50"/>
  <c r="B18" i="46"/>
  <c r="D17" i="46"/>
  <c r="B18" i="34"/>
  <c r="D17" i="34"/>
  <c r="D17" i="33"/>
  <c r="B18" i="33"/>
  <c r="E102" i="72"/>
  <c r="B103" i="72"/>
  <c r="D102" i="72"/>
  <c r="B53" i="69"/>
  <c r="E52" i="69"/>
  <c r="D52" i="69"/>
  <c r="E112" i="68"/>
  <c r="B113" i="68"/>
  <c r="D112" i="68"/>
  <c r="E22" i="63"/>
  <c r="B23" i="63"/>
  <c r="D22" i="63"/>
  <c r="E102" i="60"/>
  <c r="B103" i="60"/>
  <c r="D102" i="60"/>
  <c r="E122" i="59"/>
  <c r="B123" i="59"/>
  <c r="D122" i="59"/>
  <c r="E32" i="48"/>
  <c r="B33" i="48"/>
  <c r="D32" i="48"/>
  <c r="E112" i="43"/>
  <c r="B113" i="43"/>
  <c r="D112" i="43"/>
  <c r="E132" i="42"/>
  <c r="B133" i="42"/>
  <c r="D132" i="42"/>
  <c r="B123" i="41"/>
  <c r="E122" i="41"/>
  <c r="D122" i="41"/>
  <c r="E42" i="30"/>
  <c r="B43" i="30"/>
  <c r="D42" i="30"/>
  <c r="E22" i="28"/>
  <c r="B23" i="28"/>
  <c r="D22" i="28"/>
  <c r="E122" i="34"/>
  <c r="B123" i="34"/>
  <c r="D122" i="34"/>
  <c r="E52" i="73"/>
  <c r="B53" i="73"/>
  <c r="D52" i="73"/>
  <c r="B18" i="71"/>
  <c r="D17" i="71"/>
  <c r="E62" i="68"/>
  <c r="B63" i="68"/>
  <c r="D62" i="68"/>
  <c r="B18" i="66"/>
  <c r="D17" i="66"/>
  <c r="E62" i="76"/>
  <c r="B63" i="76"/>
  <c r="D62" i="76"/>
  <c r="B103" i="55"/>
  <c r="E102" i="55"/>
  <c r="D102" i="55"/>
  <c r="B18" i="44"/>
  <c r="D17" i="44"/>
  <c r="E122" i="43"/>
  <c r="B123" i="43"/>
  <c r="D122" i="43"/>
  <c r="E102" i="42"/>
  <c r="B103" i="42"/>
  <c r="D102" i="42"/>
  <c r="B18" i="37"/>
  <c r="D17" i="37"/>
  <c r="B43" i="37"/>
  <c r="E42" i="37"/>
  <c r="D42" i="37"/>
  <c r="E42" i="40"/>
  <c r="B43" i="40"/>
  <c r="D42" i="40"/>
  <c r="E112" i="39"/>
  <c r="B113" i="39"/>
  <c r="D112" i="39"/>
  <c r="B18" i="38"/>
  <c r="D17" i="38"/>
  <c r="E92" i="30"/>
  <c r="B93" i="30"/>
  <c r="D92" i="30"/>
  <c r="E122" i="9"/>
  <c r="B123" i="9"/>
  <c r="D122" i="9"/>
  <c r="B93" i="35"/>
  <c r="E92" i="35"/>
  <c r="D92" i="35"/>
  <c r="B133" i="33"/>
  <c r="E132" i="33"/>
  <c r="D132" i="33"/>
  <c r="B33" i="7"/>
  <c r="E32" i="7"/>
  <c r="D32" i="7"/>
  <c r="E92" i="34"/>
  <c r="B93" i="34"/>
  <c r="D92" i="34"/>
  <c r="E122" i="32"/>
  <c r="B123" i="32"/>
  <c r="D122" i="32"/>
  <c r="B18" i="27"/>
  <c r="D17" i="27"/>
  <c r="E92" i="31"/>
  <c r="B93" i="31"/>
  <c r="D92" i="31"/>
  <c r="E122" i="27"/>
  <c r="B123" i="27"/>
  <c r="D122" i="27"/>
  <c r="E102" i="73"/>
  <c r="B103" i="73"/>
  <c r="D102" i="73"/>
  <c r="E102" i="71"/>
  <c r="B103" i="71"/>
  <c r="D102" i="71"/>
  <c r="B33" i="70"/>
  <c r="E32" i="70"/>
  <c r="D32" i="70"/>
  <c r="E22" i="72"/>
  <c r="B23" i="72"/>
  <c r="D22" i="72"/>
  <c r="E92" i="70"/>
  <c r="B93" i="70"/>
  <c r="D92" i="70"/>
  <c r="B73" i="69"/>
  <c r="E72" i="69"/>
  <c r="D72" i="69"/>
  <c r="E22" i="64"/>
  <c r="B23" i="64"/>
  <c r="D22" i="64"/>
  <c r="B18" i="61"/>
  <c r="D17" i="61"/>
  <c r="E32" i="76"/>
  <c r="B33" i="76"/>
  <c r="D32" i="76"/>
  <c r="B23" i="55"/>
  <c r="E22" i="55"/>
  <c r="D22" i="55"/>
  <c r="B33" i="55"/>
  <c r="E32" i="55"/>
  <c r="D32" i="55"/>
  <c r="E112" i="50"/>
  <c r="B113" i="50"/>
  <c r="D112" i="50"/>
  <c r="B123" i="49"/>
  <c r="E122" i="49"/>
  <c r="D122" i="49"/>
  <c r="E52" i="48"/>
  <c r="B53" i="48"/>
  <c r="D52" i="48"/>
  <c r="E32" i="53"/>
  <c r="B33" i="53"/>
  <c r="D32" i="53"/>
  <c r="B113" i="48"/>
  <c r="E112" i="48"/>
  <c r="D112" i="48"/>
  <c r="B18" i="43"/>
  <c r="D17" i="43"/>
  <c r="E42" i="38"/>
  <c r="B43" i="38"/>
  <c r="D42" i="38"/>
  <c r="B133" i="37"/>
  <c r="E132" i="37"/>
  <c r="D132" i="37"/>
  <c r="E132" i="40"/>
  <c r="B133" i="40"/>
  <c r="D132" i="40"/>
  <c r="E42" i="39"/>
  <c r="B43" i="39"/>
  <c r="D42" i="39"/>
  <c r="B133" i="29"/>
  <c r="E132" i="29"/>
  <c r="D132" i="29"/>
  <c r="E42" i="28"/>
  <c r="B43" i="28"/>
  <c r="D42" i="28"/>
  <c r="E102" i="31"/>
  <c r="B103" i="31"/>
  <c r="D102" i="31"/>
  <c r="E92" i="27"/>
  <c r="B93" i="27"/>
  <c r="D92" i="27"/>
  <c r="E122" i="7"/>
  <c r="B123" i="7"/>
  <c r="D122" i="7"/>
  <c r="E72" i="71"/>
  <c r="B73" i="71"/>
  <c r="D72" i="71"/>
  <c r="E62" i="59"/>
  <c r="B63" i="59"/>
  <c r="D62" i="59"/>
  <c r="E52" i="60"/>
  <c r="B53" i="60"/>
  <c r="D52" i="60"/>
  <c r="B43" i="55"/>
  <c r="E42" i="55"/>
  <c r="D42" i="55"/>
  <c r="E92" i="38"/>
  <c r="B93" i="38"/>
  <c r="D92" i="38"/>
  <c r="B18" i="41"/>
  <c r="D17" i="41"/>
  <c r="E72" i="31"/>
  <c r="B73" i="31"/>
  <c r="D72" i="31"/>
  <c r="E42" i="72"/>
  <c r="B43" i="72"/>
  <c r="D42" i="72"/>
  <c r="B23" i="69"/>
  <c r="E22" i="69"/>
  <c r="D22" i="69"/>
  <c r="E72" i="64"/>
  <c r="B73" i="64"/>
  <c r="D72" i="64"/>
  <c r="E122" i="58"/>
  <c r="B123" i="58"/>
  <c r="D122" i="58"/>
  <c r="E32" i="40"/>
  <c r="B33" i="40"/>
  <c r="D32" i="40"/>
  <c r="E72" i="9"/>
  <c r="B73" i="9"/>
  <c r="D72" i="9"/>
  <c r="E62" i="28"/>
  <c r="B63" i="28"/>
  <c r="D62" i="28"/>
  <c r="E112" i="27"/>
  <c r="B113" i="27"/>
  <c r="D112" i="27"/>
  <c r="E42" i="71"/>
  <c r="B43" i="71"/>
  <c r="D42" i="71"/>
  <c r="B53" i="63"/>
  <c r="E52" i="63"/>
  <c r="D52" i="63"/>
  <c r="E42" i="59"/>
  <c r="B43" i="59"/>
  <c r="D42" i="59"/>
  <c r="E42" i="54"/>
  <c r="B43" i="54"/>
  <c r="D42" i="54"/>
  <c r="E22" i="76"/>
  <c r="B23" i="76"/>
  <c r="D22" i="76"/>
  <c r="D104" i="74"/>
  <c r="B18" i="73"/>
  <c r="D17" i="73"/>
  <c r="E132" i="73"/>
  <c r="B133" i="73"/>
  <c r="D132" i="73"/>
  <c r="E92" i="72"/>
  <c r="B93" i="72"/>
  <c r="D92" i="72"/>
  <c r="B23" i="70"/>
  <c r="E22" i="70"/>
  <c r="D22" i="70"/>
  <c r="B43" i="70"/>
  <c r="E42" i="70"/>
  <c r="D42" i="70"/>
  <c r="E32" i="71"/>
  <c r="B33" i="71"/>
  <c r="D32" i="71"/>
  <c r="E102" i="68"/>
  <c r="B103" i="68"/>
  <c r="D102" i="68"/>
  <c r="E72" i="67"/>
  <c r="B73" i="67"/>
  <c r="D72" i="67"/>
  <c r="E42" i="67"/>
  <c r="B43" i="67"/>
  <c r="D42" i="67"/>
  <c r="E102" i="64"/>
  <c r="B103" i="64"/>
  <c r="D102" i="64"/>
  <c r="E22" i="60"/>
  <c r="B23" i="60"/>
  <c r="D22" i="60"/>
  <c r="E42" i="76"/>
  <c r="B43" i="76"/>
  <c r="D42" i="76"/>
  <c r="E42" i="50"/>
  <c r="B43" i="50"/>
  <c r="D42" i="50"/>
  <c r="B133" i="49"/>
  <c r="E132" i="49"/>
  <c r="D132" i="49"/>
  <c r="E22" i="53"/>
  <c r="B23" i="53"/>
  <c r="D22" i="53"/>
  <c r="E122" i="53"/>
  <c r="B123" i="53"/>
  <c r="D122" i="53"/>
  <c r="E62" i="43"/>
  <c r="B63" i="43"/>
  <c r="D62" i="43"/>
  <c r="E52" i="38"/>
  <c r="B53" i="38"/>
  <c r="D52" i="38"/>
  <c r="B33" i="41"/>
  <c r="E32" i="41"/>
  <c r="D32" i="41"/>
  <c r="B103" i="37"/>
  <c r="E102" i="37"/>
  <c r="D102" i="37"/>
  <c r="E102" i="40"/>
  <c r="B103" i="40"/>
  <c r="D102" i="40"/>
  <c r="E132" i="39"/>
  <c r="B133" i="39"/>
  <c r="D132" i="39"/>
  <c r="E72" i="30"/>
  <c r="B73" i="30"/>
  <c r="D72" i="30"/>
  <c r="B73" i="35"/>
  <c r="E72" i="35"/>
  <c r="D72" i="35"/>
  <c r="E22" i="32"/>
  <c r="B23" i="32"/>
  <c r="D22" i="32"/>
  <c r="B63" i="29"/>
  <c r="E62" i="29"/>
  <c r="D62" i="29"/>
  <c r="B53" i="7"/>
  <c r="E52" i="7"/>
  <c r="D52" i="7"/>
  <c r="E112" i="34"/>
  <c r="B113" i="34"/>
  <c r="D112" i="34"/>
  <c r="B23" i="33"/>
  <c r="D22" i="33"/>
  <c r="E132" i="28"/>
  <c r="B133" i="28"/>
  <c r="D132" i="28"/>
  <c r="E32" i="31"/>
  <c r="B33" i="31"/>
  <c r="D32" i="31"/>
  <c r="E102" i="27"/>
  <c r="B103" i="27"/>
  <c r="D102" i="27"/>
  <c r="E62" i="72"/>
  <c r="B63" i="72"/>
  <c r="D62" i="72"/>
  <c r="E112" i="73"/>
  <c r="B113" i="73"/>
  <c r="D112" i="73"/>
  <c r="B18" i="69"/>
  <c r="D17" i="69"/>
  <c r="E22" i="67"/>
  <c r="B23" i="67"/>
  <c r="D22" i="67"/>
  <c r="E32" i="64"/>
  <c r="B33" i="64"/>
  <c r="D32" i="64"/>
  <c r="B123" i="63"/>
  <c r="E122" i="63"/>
  <c r="D122" i="63"/>
  <c r="E62" i="60"/>
  <c r="B63" i="60"/>
  <c r="D62" i="60"/>
  <c r="E52" i="76"/>
  <c r="B53" i="76"/>
  <c r="D52" i="76"/>
  <c r="B133" i="55"/>
  <c r="E132" i="55"/>
  <c r="D132" i="55"/>
  <c r="E82" i="58"/>
  <c r="B83" i="58"/>
  <c r="D82" i="58"/>
  <c r="E132" i="50"/>
  <c r="B133" i="50"/>
  <c r="D132" i="50"/>
  <c r="B63" i="49"/>
  <c r="E62" i="49"/>
  <c r="D62" i="49"/>
  <c r="E122" i="54"/>
  <c r="B123" i="54"/>
  <c r="D122" i="54"/>
  <c r="E132" i="53"/>
  <c r="B133" i="53"/>
  <c r="D132" i="53"/>
  <c r="B18" i="50"/>
  <c r="D17" i="50"/>
  <c r="E72" i="43"/>
  <c r="B73" i="43"/>
  <c r="D72" i="43"/>
  <c r="E22" i="42"/>
  <c r="B23" i="42"/>
  <c r="D22" i="42"/>
  <c r="E92" i="42"/>
  <c r="B93" i="42"/>
  <c r="D92" i="42"/>
  <c r="B83" i="41"/>
  <c r="E82" i="41"/>
  <c r="D82" i="41"/>
  <c r="B113" i="37"/>
  <c r="E112" i="37"/>
  <c r="D112" i="37"/>
  <c r="B18" i="39"/>
  <c r="D17" i="39"/>
  <c r="E102" i="39"/>
  <c r="B103" i="39"/>
  <c r="D102" i="39"/>
  <c r="E32" i="9"/>
  <c r="B33" i="9"/>
  <c r="D32" i="9"/>
  <c r="B23" i="7"/>
  <c r="E22" i="7"/>
  <c r="D22" i="7"/>
  <c r="B43" i="35"/>
  <c r="E42" i="35"/>
  <c r="D42" i="35"/>
  <c r="B83" i="33"/>
  <c r="E82" i="33"/>
  <c r="D82" i="33"/>
  <c r="B113" i="29"/>
  <c r="E112" i="29"/>
  <c r="D112" i="29"/>
  <c r="B18" i="28"/>
  <c r="D17" i="28"/>
  <c r="E82" i="34"/>
  <c r="B83" i="34"/>
  <c r="D82" i="34"/>
  <c r="E112" i="32"/>
  <c r="B113" i="32"/>
  <c r="D112" i="32"/>
  <c r="E42" i="31"/>
  <c r="B43" i="31"/>
  <c r="D42" i="31"/>
  <c r="E72" i="27"/>
  <c r="B73" i="27"/>
  <c r="D72" i="27"/>
  <c r="E42" i="73"/>
  <c r="B43" i="73"/>
  <c r="D42" i="73"/>
  <c r="E72" i="72"/>
  <c r="B73" i="72"/>
  <c r="D72" i="72"/>
  <c r="E82" i="70"/>
  <c r="B83" i="70"/>
  <c r="D82" i="70"/>
  <c r="B63" i="69"/>
  <c r="E62" i="69"/>
  <c r="D62" i="69"/>
  <c r="B63" i="70"/>
  <c r="E62" i="70"/>
  <c r="D62" i="70"/>
  <c r="E122" i="68"/>
  <c r="B123" i="68"/>
  <c r="D122" i="68"/>
  <c r="E62" i="67"/>
  <c r="B63" i="67"/>
  <c r="D62" i="67"/>
  <c r="E122" i="67"/>
  <c r="B123" i="67"/>
  <c r="D122" i="67"/>
  <c r="E122" i="64"/>
  <c r="B123" i="64"/>
  <c r="D122" i="64"/>
  <c r="E132" i="67"/>
  <c r="B133" i="67"/>
  <c r="D132" i="67"/>
  <c r="E112" i="60"/>
  <c r="B113" i="60"/>
  <c r="D112" i="60"/>
  <c r="B18" i="59"/>
  <c r="D17" i="59"/>
  <c r="B63" i="55"/>
  <c r="E62" i="55"/>
  <c r="D62" i="55"/>
  <c r="E132" i="59"/>
  <c r="B133" i="59"/>
  <c r="D132" i="59"/>
  <c r="E132" i="58"/>
  <c r="B133" i="58"/>
  <c r="D132" i="58"/>
  <c r="B18" i="76"/>
  <c r="D17" i="76"/>
  <c r="B113" i="49"/>
  <c r="E112" i="49"/>
  <c r="D112" i="49"/>
  <c r="B18" i="48"/>
  <c r="D17" i="48"/>
  <c r="E102" i="53"/>
  <c r="B103" i="53"/>
  <c r="D102" i="53"/>
  <c r="E82" i="48"/>
  <c r="B83" i="48"/>
  <c r="D82" i="48"/>
  <c r="E82" i="43"/>
  <c r="B83" i="43"/>
  <c r="D82" i="43"/>
  <c r="E62" i="42"/>
  <c r="B63" i="42"/>
  <c r="D62" i="42"/>
  <c r="E112" i="38"/>
  <c r="B113" i="38"/>
  <c r="D112" i="38"/>
  <c r="B133" i="41"/>
  <c r="E132" i="41"/>
  <c r="D132" i="41"/>
  <c r="E72" i="39"/>
  <c r="B73" i="39"/>
  <c r="D72" i="39"/>
  <c r="E52" i="30"/>
  <c r="B53" i="30"/>
  <c r="D52" i="30"/>
  <c r="E82" i="9"/>
  <c r="B83" i="9"/>
  <c r="D82" i="9"/>
  <c r="B53" i="35"/>
  <c r="E52" i="35"/>
  <c r="D52" i="35"/>
  <c r="B93" i="33"/>
  <c r="E92" i="33"/>
  <c r="D92" i="33"/>
  <c r="B123" i="29"/>
  <c r="E122" i="29"/>
  <c r="D122" i="29"/>
  <c r="E52" i="34"/>
  <c r="B53" i="34"/>
  <c r="D52" i="34"/>
  <c r="E82" i="32"/>
  <c r="B83" i="32"/>
  <c r="D82" i="32"/>
  <c r="E112" i="28"/>
  <c r="B113" i="28"/>
  <c r="D112" i="28"/>
  <c r="E52" i="31"/>
  <c r="B53" i="31"/>
  <c r="D52" i="31"/>
  <c r="E82" i="27"/>
  <c r="B83" i="27"/>
  <c r="D82" i="27"/>
  <c r="E92" i="73"/>
  <c r="B93" i="73"/>
  <c r="D92" i="73"/>
  <c r="E122" i="72"/>
  <c r="B123" i="72"/>
  <c r="D122" i="72"/>
  <c r="E62" i="71"/>
  <c r="B63" i="71"/>
  <c r="D62" i="71"/>
  <c r="B18" i="72"/>
  <c r="D17" i="72"/>
  <c r="B33" i="69"/>
  <c r="E32" i="69"/>
  <c r="D32" i="69"/>
  <c r="E72" i="68"/>
  <c r="B73" i="68"/>
  <c r="D72" i="68"/>
  <c r="E32" i="67"/>
  <c r="B33" i="67"/>
  <c r="D32" i="67"/>
  <c r="B18" i="64"/>
  <c r="D17" i="64"/>
  <c r="E132" i="64"/>
  <c r="B133" i="64"/>
  <c r="D132" i="64"/>
  <c r="E32" i="63"/>
  <c r="B33" i="63"/>
  <c r="D32" i="63"/>
  <c r="E92" i="67"/>
  <c r="B93" i="67"/>
  <c r="D92" i="67"/>
  <c r="B18" i="62"/>
  <c r="D17" i="62"/>
  <c r="E122" i="60"/>
  <c r="B123" i="60"/>
  <c r="D122" i="60"/>
  <c r="B18" i="55"/>
  <c r="D17" i="55"/>
  <c r="E22" i="54"/>
  <c r="B23" i="54"/>
  <c r="D22" i="54"/>
  <c r="E102" i="58"/>
  <c r="B103" i="58"/>
  <c r="D102" i="58"/>
  <c r="E72" i="50"/>
  <c r="B73" i="50"/>
  <c r="D72" i="50"/>
  <c r="B83" i="49"/>
  <c r="E82" i="49"/>
  <c r="D82" i="49"/>
  <c r="E132" i="43"/>
  <c r="B133" i="43"/>
  <c r="D132" i="43"/>
  <c r="E112" i="42"/>
  <c r="B113" i="42"/>
  <c r="D112" i="42"/>
  <c r="B103" i="41"/>
  <c r="E102" i="41"/>
  <c r="D102" i="41"/>
  <c r="B93" i="37"/>
  <c r="E92" i="37"/>
  <c r="D92" i="37"/>
  <c r="E92" i="40"/>
  <c r="B93" i="40"/>
  <c r="D92" i="40"/>
  <c r="E132" i="9"/>
  <c r="B133" i="9"/>
  <c r="D132" i="9"/>
  <c r="B103" i="35"/>
  <c r="E102" i="35"/>
  <c r="D102" i="35"/>
  <c r="B103" i="33"/>
  <c r="E102" i="33"/>
  <c r="D102" i="33"/>
  <c r="B93" i="29"/>
  <c r="E92" i="29"/>
  <c r="D92" i="29"/>
  <c r="E132" i="32"/>
  <c r="B133" i="32"/>
  <c r="D132" i="32"/>
  <c r="B33" i="33"/>
  <c r="E32" i="33"/>
  <c r="D32" i="33"/>
  <c r="E62" i="31"/>
  <c r="B63" i="31"/>
  <c r="D62" i="31"/>
  <c r="E52" i="27"/>
  <c r="B53" i="27"/>
  <c r="D52" i="27"/>
  <c r="B43" i="69"/>
  <c r="E42" i="69"/>
  <c r="D42" i="69"/>
  <c r="E82" i="76"/>
  <c r="B83" i="76"/>
  <c r="D82" i="76"/>
  <c r="E62" i="54"/>
  <c r="B63" i="54"/>
  <c r="D62" i="54"/>
  <c r="E102" i="43"/>
  <c r="B103" i="43"/>
  <c r="D102" i="43"/>
  <c r="E42" i="42"/>
  <c r="B43" i="42"/>
  <c r="D42" i="42"/>
  <c r="B73" i="41"/>
  <c r="E72" i="41"/>
  <c r="D72" i="41"/>
  <c r="E112" i="30"/>
  <c r="B113" i="30"/>
  <c r="D112" i="30"/>
  <c r="E72" i="73"/>
  <c r="B73" i="73"/>
  <c r="D72" i="73"/>
  <c r="E92" i="76"/>
  <c r="B93" i="76"/>
  <c r="D92" i="76"/>
  <c r="B103" i="49"/>
  <c r="E102" i="49"/>
  <c r="D102" i="49"/>
  <c r="E22" i="50"/>
  <c r="B23" i="50"/>
  <c r="D22" i="50"/>
  <c r="B18" i="36"/>
  <c r="D17" i="36"/>
  <c r="B83" i="35"/>
  <c r="E82" i="35"/>
  <c r="D82" i="35"/>
  <c r="B123" i="33"/>
  <c r="E122" i="33"/>
  <c r="D122" i="33"/>
  <c r="B63" i="7"/>
  <c r="E62" i="7"/>
  <c r="D62" i="7"/>
  <c r="B18" i="31"/>
  <c r="D17" i="31"/>
  <c r="E82" i="31"/>
  <c r="B83" i="31"/>
  <c r="D82" i="31"/>
  <c r="B18" i="9"/>
  <c r="D17" i="9"/>
  <c r="E122" i="70"/>
  <c r="B123" i="70"/>
  <c r="D122" i="70"/>
  <c r="E22" i="59"/>
  <c r="B23" i="59"/>
  <c r="D22" i="59"/>
  <c r="E62" i="50"/>
  <c r="B63" i="50"/>
  <c r="D62" i="50"/>
  <c r="E22" i="48"/>
  <c r="B23" i="48"/>
  <c r="D22" i="48"/>
  <c r="E104" i="74"/>
  <c r="E122" i="73"/>
  <c r="B123" i="73"/>
  <c r="D122" i="73"/>
  <c r="B18" i="70"/>
  <c r="D17" i="70"/>
  <c r="B123" i="69"/>
  <c r="E122" i="69"/>
  <c r="D122" i="69"/>
  <c r="E32" i="73"/>
  <c r="B33" i="73"/>
  <c r="D32" i="73"/>
  <c r="E62" i="64"/>
  <c r="B63" i="64"/>
  <c r="D62" i="64"/>
  <c r="B93" i="63"/>
  <c r="E92" i="63"/>
  <c r="D92" i="63"/>
  <c r="E132" i="60"/>
  <c r="B133" i="60"/>
  <c r="D132" i="60"/>
  <c r="E92" i="59"/>
  <c r="B93" i="59"/>
  <c r="D92" i="59"/>
  <c r="B123" i="55"/>
  <c r="E122" i="55"/>
  <c r="D122" i="55"/>
  <c r="E102" i="59"/>
  <c r="B103" i="59"/>
  <c r="D102" i="59"/>
  <c r="E22" i="58"/>
  <c r="B23" i="58"/>
  <c r="D22" i="58"/>
  <c r="E112" i="58"/>
  <c r="B113" i="58"/>
  <c r="D112" i="58"/>
  <c r="B18" i="57"/>
  <c r="D17" i="57"/>
  <c r="B93" i="49"/>
  <c r="E92" i="49"/>
  <c r="D92" i="49"/>
  <c r="E82" i="53"/>
  <c r="B83" i="53"/>
  <c r="D82" i="53"/>
  <c r="B103" i="48"/>
  <c r="E102" i="48"/>
  <c r="D102" i="48"/>
  <c r="E122" i="42"/>
  <c r="B123" i="42"/>
  <c r="D122" i="42"/>
  <c r="E22" i="40"/>
  <c r="B23" i="40"/>
  <c r="D22" i="40"/>
  <c r="B63" i="37"/>
  <c r="E62" i="37"/>
  <c r="D62" i="37"/>
  <c r="B23" i="41"/>
  <c r="E22" i="41"/>
  <c r="D22" i="41"/>
  <c r="E62" i="40"/>
  <c r="B63" i="40"/>
  <c r="D62" i="40"/>
  <c r="E92" i="39"/>
  <c r="B93" i="39"/>
  <c r="D92" i="39"/>
  <c r="E32" i="30"/>
  <c r="B33" i="30"/>
  <c r="D32" i="30"/>
  <c r="B23" i="29"/>
  <c r="E22" i="29"/>
  <c r="D22" i="29"/>
  <c r="E102" i="9"/>
  <c r="B103" i="9"/>
  <c r="D102" i="9"/>
  <c r="B33" i="35"/>
  <c r="E32" i="35"/>
  <c r="D32" i="35"/>
  <c r="B113" i="33"/>
  <c r="E112" i="33"/>
  <c r="D112" i="33"/>
  <c r="B18" i="32"/>
  <c r="D17" i="32"/>
  <c r="E72" i="34"/>
  <c r="B73" i="34"/>
  <c r="D72" i="34"/>
  <c r="E102" i="32"/>
  <c r="B103" i="32"/>
  <c r="D102" i="32"/>
  <c r="E92" i="28"/>
  <c r="B93" i="28"/>
  <c r="D92" i="28"/>
  <c r="E22" i="30"/>
  <c r="B23" i="30"/>
  <c r="D22" i="30"/>
  <c r="E62" i="27"/>
  <c r="B63" i="27"/>
  <c r="D62" i="27"/>
  <c r="E122" i="71"/>
  <c r="B123" i="71"/>
  <c r="D122" i="71"/>
  <c r="E112" i="70"/>
  <c r="B113" i="70"/>
  <c r="D112" i="70"/>
  <c r="B133" i="69"/>
  <c r="E132" i="69"/>
  <c r="D132" i="69"/>
  <c r="B18" i="63"/>
  <c r="D17" i="63"/>
  <c r="B113" i="63"/>
  <c r="E112" i="63"/>
  <c r="D112" i="63"/>
  <c r="B43" i="63"/>
  <c r="E42" i="63"/>
  <c r="D42" i="63"/>
  <c r="E72" i="59"/>
  <c r="B73" i="59"/>
  <c r="D72" i="59"/>
  <c r="B93" i="55"/>
  <c r="E92" i="55"/>
  <c r="D92" i="55"/>
  <c r="E72" i="54"/>
  <c r="B73" i="54"/>
  <c r="D72" i="54"/>
  <c r="E42" i="58"/>
  <c r="B43" i="58"/>
  <c r="D42" i="58"/>
  <c r="B18" i="56"/>
  <c r="D17" i="56"/>
  <c r="E92" i="50"/>
  <c r="B93" i="50"/>
  <c r="D92" i="50"/>
  <c r="E92" i="53"/>
  <c r="B93" i="53"/>
  <c r="D92" i="53"/>
  <c r="B18" i="45"/>
  <c r="D17" i="45"/>
  <c r="E32" i="43"/>
  <c r="B33" i="43"/>
  <c r="D32" i="43"/>
  <c r="E52" i="42"/>
  <c r="B53" i="42"/>
  <c r="D52" i="42"/>
  <c r="E102" i="38"/>
  <c r="B103" i="38"/>
  <c r="D102" i="38"/>
  <c r="B43" i="41"/>
  <c r="E42" i="41"/>
  <c r="D42" i="41"/>
  <c r="B73" i="37"/>
  <c r="E72" i="37"/>
  <c r="D72" i="37"/>
  <c r="E112" i="40"/>
  <c r="B113" i="40"/>
  <c r="D112" i="40"/>
  <c r="E62" i="39"/>
  <c r="B63" i="39"/>
  <c r="D62" i="39"/>
  <c r="E122" i="30"/>
  <c r="B123" i="30"/>
  <c r="D122" i="30"/>
  <c r="B18" i="7"/>
  <c r="D17" i="7"/>
  <c r="B43" i="33"/>
  <c r="E42" i="33"/>
  <c r="D42" i="33"/>
  <c r="B73" i="29"/>
  <c r="E72" i="29"/>
  <c r="D72" i="29"/>
  <c r="E42" i="34"/>
  <c r="B43" i="34"/>
  <c r="D42" i="34"/>
  <c r="E72" i="32"/>
  <c r="B73" i="32"/>
  <c r="D72" i="32"/>
  <c r="E22" i="31"/>
  <c r="B23" i="31"/>
  <c r="D22" i="31"/>
  <c r="E32" i="27"/>
  <c r="B33" i="27"/>
  <c r="D32" i="27"/>
  <c r="E132" i="71"/>
  <c r="B133" i="71"/>
  <c r="D132" i="71"/>
  <c r="E22" i="71"/>
  <c r="B23" i="71"/>
  <c r="D22" i="71"/>
  <c r="B18" i="65"/>
  <c r="D17" i="65"/>
  <c r="E82" i="64"/>
  <c r="B83" i="64"/>
  <c r="D82" i="64"/>
  <c r="E72" i="60"/>
  <c r="B73" i="60"/>
  <c r="D72" i="60"/>
  <c r="E92" i="58"/>
  <c r="B93" i="58"/>
  <c r="D92" i="58"/>
  <c r="B73" i="49"/>
  <c r="E72" i="49"/>
  <c r="D72" i="49"/>
  <c r="E62" i="53"/>
  <c r="B63" i="53"/>
  <c r="D62" i="53"/>
  <c r="E42" i="43"/>
  <c r="B43" i="43"/>
  <c r="D42" i="43"/>
  <c r="E72" i="38"/>
  <c r="B73" i="38"/>
  <c r="D72" i="38"/>
  <c r="B93" i="41"/>
  <c r="E92" i="41"/>
  <c r="D92" i="41"/>
  <c r="B123" i="37"/>
  <c r="E122" i="37"/>
  <c r="D122" i="37"/>
  <c r="E122" i="40"/>
  <c r="B123" i="40"/>
  <c r="D122" i="40"/>
  <c r="E32" i="39"/>
  <c r="B33" i="39"/>
  <c r="D32" i="39"/>
  <c r="E42" i="9"/>
  <c r="B43" i="9"/>
  <c r="D42" i="9"/>
  <c r="B53" i="33"/>
  <c r="E52" i="33"/>
  <c r="D52" i="33"/>
  <c r="B83" i="29"/>
  <c r="E82" i="29"/>
  <c r="D82" i="29"/>
  <c r="E42" i="32"/>
  <c r="B43" i="32"/>
  <c r="D42" i="32"/>
  <c r="E72" i="28"/>
  <c r="B73" i="28"/>
  <c r="D72" i="28"/>
  <c r="E22" i="27"/>
  <c r="B23" i="27"/>
  <c r="D22" i="27"/>
  <c r="E42" i="27"/>
  <c r="B43" i="27"/>
  <c r="D42" i="27"/>
  <c r="E112" i="7"/>
  <c r="B113" i="7"/>
  <c r="D112" i="7"/>
  <c r="E82" i="73"/>
  <c r="B83" i="73"/>
  <c r="D82" i="73"/>
  <c r="E82" i="72"/>
  <c r="B83" i="72"/>
  <c r="D82" i="72"/>
  <c r="E22" i="68"/>
  <c r="B23" i="68"/>
  <c r="D22" i="68"/>
  <c r="E32" i="68"/>
  <c r="B33" i="68"/>
  <c r="D32" i="68"/>
  <c r="E132" i="68"/>
  <c r="B133" i="68"/>
  <c r="D132" i="68"/>
  <c r="E102" i="67"/>
  <c r="B103" i="67"/>
  <c r="D102" i="67"/>
  <c r="E92" i="64"/>
  <c r="B93" i="64"/>
  <c r="D92" i="64"/>
  <c r="B83" i="63"/>
  <c r="E82" i="63"/>
  <c r="D82" i="63"/>
  <c r="E82" i="60"/>
  <c r="B83" i="60"/>
  <c r="D82" i="60"/>
  <c r="E112" i="76"/>
  <c r="B113" i="76"/>
  <c r="D112" i="76"/>
  <c r="B113" i="55"/>
  <c r="E112" i="55"/>
  <c r="D112" i="55"/>
  <c r="B18" i="54"/>
  <c r="D17" i="54"/>
  <c r="E112" i="59"/>
  <c r="B113" i="59"/>
  <c r="D112" i="59"/>
  <c r="E62" i="58"/>
  <c r="B63" i="58"/>
  <c r="D62" i="58"/>
  <c r="E32" i="50"/>
  <c r="B33" i="50"/>
  <c r="D32" i="50"/>
  <c r="B23" i="49"/>
  <c r="E22" i="49"/>
  <c r="D22" i="49"/>
  <c r="B43" i="49"/>
  <c r="E42" i="49"/>
  <c r="D42" i="49"/>
  <c r="E112" i="53"/>
  <c r="B113" i="53"/>
  <c r="D112" i="53"/>
  <c r="B18" i="52"/>
  <c r="D17" i="52"/>
  <c r="E92" i="43"/>
  <c r="B93" i="43"/>
  <c r="D92" i="43"/>
  <c r="E72" i="42"/>
  <c r="B73" i="42"/>
  <c r="D72" i="42"/>
  <c r="E122" i="38"/>
  <c r="B123" i="38"/>
  <c r="D122" i="38"/>
  <c r="B63" i="41"/>
  <c r="E62" i="41"/>
  <c r="D62" i="41"/>
  <c r="B53" i="37"/>
  <c r="E52" i="37"/>
  <c r="D52" i="37"/>
  <c r="E52" i="40"/>
  <c r="B53" i="40"/>
  <c r="D52" i="40"/>
  <c r="E122" i="39"/>
  <c r="B123" i="39"/>
  <c r="D122" i="39"/>
  <c r="B23" i="35"/>
  <c r="E22" i="35"/>
  <c r="D22" i="35"/>
  <c r="E102" i="30"/>
  <c r="B103" i="30"/>
  <c r="D102" i="30"/>
  <c r="E92" i="9"/>
  <c r="B93" i="9"/>
  <c r="D92" i="9"/>
  <c r="B63" i="35"/>
  <c r="E62" i="35"/>
  <c r="D62" i="35"/>
  <c r="B63" i="33"/>
  <c r="E62" i="33"/>
  <c r="D62" i="33"/>
  <c r="B53" i="29"/>
  <c r="E52" i="29"/>
  <c r="D52" i="29"/>
  <c r="E102" i="34"/>
  <c r="B103" i="34"/>
  <c r="D102" i="34"/>
  <c r="E92" i="32"/>
  <c r="B93" i="32"/>
  <c r="D92" i="32"/>
  <c r="E122" i="28"/>
  <c r="B123" i="28"/>
  <c r="D122" i="28"/>
  <c r="E82" i="7"/>
  <c r="B83" i="7"/>
  <c r="D82" i="7"/>
  <c r="E132" i="72"/>
  <c r="B133" i="72"/>
  <c r="D132" i="72"/>
  <c r="E32" i="58"/>
  <c r="B33" i="58"/>
  <c r="D32" i="58"/>
  <c r="E112" i="54"/>
  <c r="B113" i="54"/>
  <c r="D112" i="54"/>
  <c r="B113" i="35"/>
  <c r="E112" i="35"/>
  <c r="D112" i="35"/>
  <c r="B103" i="29"/>
  <c r="E102" i="29"/>
  <c r="D102" i="29"/>
  <c r="E92" i="7"/>
  <c r="B93" i="7"/>
  <c r="D92" i="7"/>
  <c r="E112" i="72"/>
  <c r="B113" i="72"/>
  <c r="D112" i="72"/>
  <c r="B103" i="69"/>
  <c r="E102" i="69"/>
  <c r="D102" i="69"/>
  <c r="E132" i="54"/>
  <c r="B133" i="54"/>
  <c r="D132" i="54"/>
  <c r="E32" i="72"/>
  <c r="B33" i="72"/>
  <c r="D32" i="72"/>
  <c r="E22" i="73"/>
  <c r="B23" i="73"/>
  <c r="D22" i="73"/>
  <c r="E112" i="71"/>
  <c r="B113" i="71"/>
  <c r="D112" i="71"/>
  <c r="B83" i="69"/>
  <c r="E82" i="69"/>
  <c r="D82" i="69"/>
  <c r="E92" i="68"/>
  <c r="B93" i="68"/>
  <c r="D92" i="68"/>
  <c r="E52" i="67"/>
  <c r="B53" i="67"/>
  <c r="D52" i="67"/>
  <c r="B18" i="60"/>
  <c r="D17" i="60"/>
  <c r="E92" i="60"/>
  <c r="B93" i="60"/>
  <c r="D92" i="60"/>
  <c r="E122" i="76"/>
  <c r="B123" i="76"/>
  <c r="D122" i="76"/>
  <c r="B83" i="55"/>
  <c r="E82" i="55"/>
  <c r="D82" i="55"/>
  <c r="E72" i="58"/>
  <c r="B73" i="58"/>
  <c r="D72" i="58"/>
  <c r="E122" i="50"/>
  <c r="B123" i="50"/>
  <c r="D122" i="50"/>
  <c r="B53" i="49"/>
  <c r="E52" i="49"/>
  <c r="D52" i="49"/>
  <c r="B18" i="53"/>
  <c r="D17" i="53"/>
  <c r="E62" i="48"/>
  <c r="B63" i="48"/>
  <c r="D62" i="48"/>
  <c r="E42" i="53"/>
  <c r="B43" i="53"/>
  <c r="D42" i="53"/>
  <c r="B18" i="51"/>
  <c r="D17" i="51"/>
  <c r="B123" i="48"/>
  <c r="E122" i="48"/>
  <c r="D122" i="48"/>
  <c r="E82" i="42"/>
  <c r="B83" i="42"/>
  <c r="D82" i="42"/>
  <c r="E132" i="38"/>
  <c r="B133" i="38"/>
  <c r="D132" i="38"/>
  <c r="B113" i="41"/>
  <c r="E112" i="41"/>
  <c r="D112" i="41"/>
  <c r="B18" i="40"/>
  <c r="D17" i="40"/>
  <c r="E52" i="39"/>
  <c r="B53" i="39"/>
  <c r="D52" i="39"/>
  <c r="B18" i="29"/>
  <c r="D17" i="29"/>
  <c r="E62" i="9"/>
  <c r="B63" i="9"/>
  <c r="D62" i="9"/>
  <c r="E22" i="34"/>
  <c r="B23" i="34"/>
  <c r="D22" i="34"/>
  <c r="B73" i="33"/>
  <c r="E72" i="33"/>
  <c r="D72" i="33"/>
  <c r="E32" i="34"/>
  <c r="B33" i="34"/>
  <c r="D32" i="34"/>
  <c r="E62" i="32"/>
  <c r="B63" i="32"/>
  <c r="D62" i="32"/>
  <c r="E52" i="28"/>
  <c r="B53" i="28"/>
  <c r="D52" i="28"/>
  <c r="E112" i="31"/>
  <c r="B113" i="31"/>
  <c r="D112" i="31"/>
  <c r="B18" i="30"/>
  <c r="D17" i="30"/>
  <c r="E132" i="7"/>
  <c r="B133" i="7"/>
  <c r="D132" i="7"/>
  <c r="E52" i="72"/>
  <c r="B53" i="72"/>
  <c r="D52" i="72"/>
  <c r="E82" i="71"/>
  <c r="B83" i="71"/>
  <c r="D82" i="71"/>
  <c r="B53" i="70"/>
  <c r="E52" i="70"/>
  <c r="D52" i="70"/>
  <c r="E52" i="71"/>
  <c r="B53" i="71"/>
  <c r="D52" i="71"/>
  <c r="B93" i="69"/>
  <c r="E92" i="69"/>
  <c r="D92" i="69"/>
  <c r="E52" i="68"/>
  <c r="B53" i="68"/>
  <c r="D52" i="68"/>
  <c r="B18" i="67"/>
  <c r="D17" i="67"/>
  <c r="E112" i="67"/>
  <c r="B113" i="67"/>
  <c r="D112" i="67"/>
  <c r="E82" i="67"/>
  <c r="B83" i="67"/>
  <c r="D82" i="67"/>
  <c r="E112" i="64"/>
  <c r="B113" i="64"/>
  <c r="D112" i="64"/>
  <c r="E32" i="59"/>
  <c r="B33" i="59"/>
  <c r="D32" i="59"/>
  <c r="E132" i="76"/>
  <c r="B133" i="76"/>
  <c r="D132" i="76"/>
  <c r="B53" i="55"/>
  <c r="E52" i="55"/>
  <c r="D52" i="55"/>
  <c r="E32" i="54"/>
  <c r="B33" i="54"/>
  <c r="D32" i="54"/>
  <c r="E52" i="50"/>
  <c r="B53" i="50"/>
  <c r="D52" i="50"/>
  <c r="E72" i="48"/>
  <c r="B73" i="48"/>
  <c r="D72" i="48"/>
  <c r="E52" i="53"/>
  <c r="B53" i="53"/>
  <c r="D52" i="53"/>
  <c r="B133" i="48"/>
  <c r="E132" i="48"/>
  <c r="D132" i="48"/>
  <c r="B18" i="42"/>
  <c r="D17" i="42"/>
  <c r="E62" i="38"/>
  <c r="B63" i="38"/>
  <c r="D62" i="38"/>
  <c r="B33" i="37"/>
  <c r="E32" i="37"/>
  <c r="D32" i="37"/>
  <c r="E72" i="40"/>
  <c r="B73" i="40"/>
  <c r="D72" i="40"/>
  <c r="E22" i="39"/>
  <c r="B23" i="39"/>
  <c r="D22" i="39"/>
  <c r="E82" i="30"/>
  <c r="B83" i="30"/>
  <c r="D82" i="30"/>
  <c r="E112" i="9"/>
  <c r="B113" i="9"/>
  <c r="D112" i="9"/>
  <c r="B123" i="35"/>
  <c r="E122" i="35"/>
  <c r="D122" i="35"/>
  <c r="B33" i="29"/>
  <c r="E32" i="29"/>
  <c r="D32" i="29"/>
  <c r="E32" i="32"/>
  <c r="B33" i="32"/>
  <c r="D32" i="32"/>
  <c r="E102" i="28"/>
  <c r="B103" i="28"/>
  <c r="D102" i="28"/>
  <c r="E122" i="31"/>
  <c r="B123" i="31"/>
  <c r="D122" i="31"/>
  <c r="E22" i="9"/>
  <c r="B23" i="9"/>
  <c r="D22" i="9"/>
  <c r="E102" i="7"/>
  <c r="B103" i="7"/>
  <c r="D102" i="7"/>
  <c r="E62" i="73"/>
  <c r="B63" i="73"/>
  <c r="D62" i="73"/>
  <c r="E92" i="71"/>
  <c r="B93" i="71"/>
  <c r="D92" i="71"/>
  <c r="E72" i="70"/>
  <c r="B73" i="70"/>
  <c r="D72" i="70"/>
  <c r="E42" i="64"/>
  <c r="B43" i="64"/>
  <c r="D42" i="64"/>
  <c r="E132" i="63"/>
  <c r="B133" i="63"/>
  <c r="D132" i="63"/>
  <c r="B63" i="63"/>
  <c r="E62" i="63"/>
  <c r="D62" i="63"/>
  <c r="E82" i="59"/>
  <c r="B83" i="59"/>
  <c r="D82" i="59"/>
  <c r="E32" i="60"/>
  <c r="B33" i="60"/>
  <c r="D32" i="60"/>
  <c r="E102" i="76"/>
  <c r="B103" i="76"/>
  <c r="D102" i="76"/>
  <c r="E82" i="54"/>
  <c r="B83" i="54"/>
  <c r="D82" i="54"/>
  <c r="E52" i="58"/>
  <c r="B53" i="58"/>
  <c r="D52" i="58"/>
  <c r="E102" i="50"/>
  <c r="B103" i="50"/>
  <c r="D102" i="50"/>
  <c r="B33" i="49"/>
  <c r="E32" i="49"/>
  <c r="D32" i="49"/>
  <c r="E42" i="48"/>
  <c r="B43" i="48"/>
  <c r="D42" i="48"/>
  <c r="B93" i="54"/>
  <c r="E92" i="54"/>
  <c r="D92" i="54"/>
  <c r="E92" i="48"/>
  <c r="B93" i="48"/>
  <c r="D92" i="48"/>
  <c r="E32" i="38"/>
  <c r="B33" i="38"/>
  <c r="D32" i="38"/>
  <c r="B23" i="37"/>
  <c r="E22" i="37"/>
  <c r="D22" i="37"/>
  <c r="B53" i="41"/>
  <c r="E52" i="41"/>
  <c r="D52" i="41"/>
  <c r="B83" i="37"/>
  <c r="E82" i="37"/>
  <c r="D82" i="37"/>
  <c r="E82" i="40"/>
  <c r="B83" i="40"/>
  <c r="D82" i="40"/>
  <c r="E22" i="38"/>
  <c r="B23" i="38"/>
  <c r="D22" i="38"/>
  <c r="E132" i="30"/>
  <c r="B133" i="30"/>
  <c r="D132" i="30"/>
  <c r="B133" i="35"/>
  <c r="E132" i="35"/>
  <c r="D132" i="35"/>
  <c r="B43" i="29"/>
  <c r="E42" i="29"/>
  <c r="D42" i="29"/>
  <c r="B73" i="7"/>
  <c r="E72" i="7"/>
  <c r="D72" i="7"/>
  <c r="E132" i="34"/>
  <c r="B133" i="34"/>
  <c r="D132" i="34"/>
  <c r="E32" i="28"/>
  <c r="B33" i="28"/>
  <c r="D32" i="28"/>
  <c r="E132" i="31"/>
  <c r="B133" i="31"/>
  <c r="D132" i="31"/>
  <c r="E132" i="70"/>
  <c r="B133" i="70"/>
  <c r="D132" i="70"/>
  <c r="B113" i="69"/>
  <c r="E112" i="69"/>
  <c r="D112" i="69"/>
  <c r="B18" i="68"/>
  <c r="D17" i="68"/>
  <c r="E82" i="68"/>
  <c r="B83" i="68"/>
  <c r="D82" i="68"/>
  <c r="E52" i="64"/>
  <c r="B53" i="64"/>
  <c r="D52" i="64"/>
  <c r="B73" i="63"/>
  <c r="E72" i="63"/>
  <c r="D72" i="63"/>
  <c r="E52" i="59"/>
  <c r="B53" i="59"/>
  <c r="D52" i="59"/>
  <c r="E42" i="60"/>
  <c r="B43" i="60"/>
  <c r="D42" i="60"/>
  <c r="E72" i="76"/>
  <c r="B73" i="76"/>
  <c r="D72" i="76"/>
  <c r="B73" i="55"/>
  <c r="E72" i="55"/>
  <c r="D72" i="55"/>
  <c r="E52" i="54"/>
  <c r="B53" i="54"/>
  <c r="D52" i="54"/>
  <c r="B18" i="49"/>
  <c r="D17" i="49"/>
  <c r="E102" i="54"/>
  <c r="B103" i="54"/>
  <c r="D102" i="54"/>
  <c r="E72" i="53"/>
  <c r="B73" i="53"/>
  <c r="D72" i="53"/>
  <c r="B18" i="47"/>
  <c r="D17" i="47"/>
  <c r="E22" i="43"/>
  <c r="B23" i="43"/>
  <c r="D22" i="43"/>
  <c r="E52" i="43"/>
  <c r="B53" i="43"/>
  <c r="D52" i="43"/>
  <c r="E32" i="42"/>
  <c r="B33" i="42"/>
  <c r="D32" i="42"/>
  <c r="E82" i="38"/>
  <c r="B83" i="38"/>
  <c r="D82" i="38"/>
  <c r="E82" i="39"/>
  <c r="B83" i="39"/>
  <c r="D82" i="39"/>
  <c r="B18" i="35"/>
  <c r="D17" i="35"/>
  <c r="E62" i="30"/>
  <c r="B63" i="30"/>
  <c r="D62" i="30"/>
  <c r="E52" i="9"/>
  <c r="B53" i="9"/>
  <c r="D52" i="9"/>
  <c r="B43" i="7"/>
  <c r="E42" i="7"/>
  <c r="D42" i="7"/>
  <c r="E62" i="34"/>
  <c r="B63" i="34"/>
  <c r="D62" i="34"/>
  <c r="E52" i="32"/>
  <c r="B53" i="32"/>
  <c r="D52" i="32"/>
  <c r="E82" i="28"/>
  <c r="B83" i="28"/>
  <c r="D82" i="28"/>
  <c r="E132" i="27"/>
  <c r="B133" i="27"/>
  <c r="D132" i="27"/>
  <c r="E63" i="74"/>
  <c r="D63" i="74"/>
  <c r="B64" i="74"/>
  <c r="B54" i="74"/>
  <c r="D53" i="74"/>
  <c r="E53" i="74"/>
  <c r="E123" i="74"/>
  <c r="B124" i="74"/>
  <c r="D123" i="74"/>
  <c r="E43" i="74"/>
  <c r="B44" i="74"/>
  <c r="D43" i="74"/>
  <c r="E93" i="74"/>
  <c r="B94" i="74"/>
  <c r="D93" i="74"/>
  <c r="D73" i="74"/>
  <c r="B74" i="74"/>
  <c r="E73" i="74"/>
  <c r="E133" i="74"/>
  <c r="D133" i="74"/>
  <c r="B134" i="74"/>
  <c r="D113" i="74"/>
  <c r="E113" i="74"/>
  <c r="B114" i="74"/>
  <c r="D34" i="74"/>
  <c r="E34" i="74"/>
  <c r="B35" i="74"/>
  <c r="E23" i="74"/>
  <c r="B24" i="74"/>
  <c r="D23" i="74"/>
  <c r="D18" i="74"/>
  <c r="E18" i="74"/>
  <c r="B19" i="74"/>
  <c r="D84" i="74"/>
  <c r="E84" i="74"/>
  <c r="B85" i="74"/>
  <c r="E105" i="74"/>
  <c r="B106" i="74"/>
  <c r="D105" i="74"/>
  <c r="A116" i="30" l="1"/>
  <c r="K115" i="30"/>
  <c r="G115" i="30"/>
  <c r="A96" i="30"/>
  <c r="G95" i="30"/>
  <c r="K95" i="30"/>
  <c r="K20" i="30"/>
  <c r="A106" i="30"/>
  <c r="K105" i="30"/>
  <c r="G105" i="30"/>
  <c r="A46" i="30"/>
  <c r="A76" i="30"/>
  <c r="K75" i="30"/>
  <c r="G75" i="30"/>
  <c r="A26" i="30"/>
  <c r="K25" i="30"/>
  <c r="A56" i="30"/>
  <c r="A86" i="30"/>
  <c r="G85" i="30"/>
  <c r="K85" i="30"/>
  <c r="A36" i="30"/>
  <c r="A66" i="30"/>
  <c r="A96" i="31"/>
  <c r="K95" i="31"/>
  <c r="G95" i="31"/>
  <c r="A56" i="31"/>
  <c r="A116" i="31"/>
  <c r="K115" i="31"/>
  <c r="G115" i="31"/>
  <c r="A76" i="31"/>
  <c r="G75" i="31"/>
  <c r="K75" i="31"/>
  <c r="A66" i="31"/>
  <c r="A46" i="31"/>
  <c r="A86" i="31"/>
  <c r="K85" i="31"/>
  <c r="G85" i="31"/>
  <c r="A107" i="31"/>
  <c r="G106" i="31"/>
  <c r="K106" i="31"/>
  <c r="A36" i="31"/>
  <c r="A26" i="31"/>
  <c r="K25" i="31"/>
  <c r="A46" i="32"/>
  <c r="A106" i="32"/>
  <c r="G105" i="32"/>
  <c r="K105" i="32"/>
  <c r="K20" i="32"/>
  <c r="A36" i="32"/>
  <c r="A56" i="32"/>
  <c r="A66" i="32"/>
  <c r="A26" i="32"/>
  <c r="K25" i="32"/>
  <c r="A96" i="32"/>
  <c r="G95" i="32"/>
  <c r="K95" i="32"/>
  <c r="A116" i="32"/>
  <c r="K115" i="32"/>
  <c r="G115" i="32"/>
  <c r="A76" i="32"/>
  <c r="K75" i="32"/>
  <c r="G75" i="32"/>
  <c r="A86" i="32"/>
  <c r="K85" i="32"/>
  <c r="G85" i="32"/>
  <c r="A96" i="33"/>
  <c r="K95" i="33"/>
  <c r="G95" i="33"/>
  <c r="A36" i="33"/>
  <c r="A66" i="33"/>
  <c r="A117" i="33"/>
  <c r="A118" i="33" s="1"/>
  <c r="A119" i="33" s="1"/>
  <c r="A120" i="33" s="1"/>
  <c r="K116" i="33"/>
  <c r="G116" i="33"/>
  <c r="A87" i="33"/>
  <c r="K86" i="33"/>
  <c r="G86" i="33"/>
  <c r="A26" i="33"/>
  <c r="K25" i="33"/>
  <c r="A56" i="33"/>
  <c r="K20" i="33"/>
  <c r="A106" i="33"/>
  <c r="G105" i="33"/>
  <c r="K105" i="33"/>
  <c r="A46" i="33"/>
  <c r="A76" i="33"/>
  <c r="G75" i="33"/>
  <c r="K75" i="33"/>
  <c r="K20" i="34"/>
  <c r="A56" i="34"/>
  <c r="A86" i="34"/>
  <c r="G85" i="34"/>
  <c r="K85" i="34"/>
  <c r="A116" i="34"/>
  <c r="G115" i="34"/>
  <c r="K115" i="34"/>
  <c r="A76" i="34"/>
  <c r="K75" i="34"/>
  <c r="G75" i="34"/>
  <c r="A36" i="34"/>
  <c r="A66" i="34"/>
  <c r="A26" i="34"/>
  <c r="K25" i="34"/>
  <c r="A46" i="34"/>
  <c r="A107" i="34"/>
  <c r="K106" i="34"/>
  <c r="G106" i="34"/>
  <c r="A96" i="34"/>
  <c r="G95" i="34"/>
  <c r="K95" i="34"/>
  <c r="A26" i="35"/>
  <c r="K25" i="35"/>
  <c r="A96" i="35"/>
  <c r="K95" i="35"/>
  <c r="G95" i="35"/>
  <c r="A56" i="35"/>
  <c r="A106" i="35"/>
  <c r="K105" i="35"/>
  <c r="G105" i="35"/>
  <c r="A116" i="35"/>
  <c r="G115" i="35"/>
  <c r="K115" i="35"/>
  <c r="A46" i="35"/>
  <c r="A36" i="35"/>
  <c r="A86" i="35"/>
  <c r="G85" i="35"/>
  <c r="K85" i="35"/>
  <c r="A76" i="35"/>
  <c r="G75" i="35"/>
  <c r="K75" i="35"/>
  <c r="K20" i="35"/>
  <c r="A66" i="35"/>
  <c r="K105" i="36"/>
  <c r="G105" i="36"/>
  <c r="K25" i="36"/>
  <c r="G75" i="36"/>
  <c r="K75" i="36"/>
  <c r="G85" i="36"/>
  <c r="K85" i="36"/>
  <c r="K20" i="36"/>
  <c r="K95" i="36"/>
  <c r="G95" i="36"/>
  <c r="H46" i="36"/>
  <c r="A106" i="37"/>
  <c r="K105" i="37"/>
  <c r="G105" i="37"/>
  <c r="A46" i="37"/>
  <c r="A86" i="37"/>
  <c r="G85" i="37"/>
  <c r="K85" i="37"/>
  <c r="A56" i="37"/>
  <c r="A96" i="37"/>
  <c r="G95" i="37"/>
  <c r="K95" i="37"/>
  <c r="A36" i="37"/>
  <c r="A26" i="37"/>
  <c r="K25" i="37"/>
  <c r="A66" i="37"/>
  <c r="A116" i="37"/>
  <c r="G115" i="37"/>
  <c r="K115" i="37"/>
  <c r="K20" i="37"/>
  <c r="A76" i="37"/>
  <c r="K75" i="37"/>
  <c r="G75" i="37"/>
  <c r="A56" i="38"/>
  <c r="A36" i="38"/>
  <c r="A116" i="38"/>
  <c r="G115" i="38"/>
  <c r="K115" i="38"/>
  <c r="A66" i="38"/>
  <c r="A46" i="38"/>
  <c r="A96" i="38"/>
  <c r="K95" i="38"/>
  <c r="G95" i="38"/>
  <c r="A26" i="38"/>
  <c r="K25" i="38"/>
  <c r="A76" i="38"/>
  <c r="G75" i="38"/>
  <c r="K75" i="38"/>
  <c r="A107" i="38"/>
  <c r="G106" i="38"/>
  <c r="K106" i="38"/>
  <c r="A86" i="38"/>
  <c r="K85" i="38"/>
  <c r="G85" i="38"/>
  <c r="A46" i="39"/>
  <c r="A76" i="39"/>
  <c r="G75" i="39"/>
  <c r="K75" i="39"/>
  <c r="A56" i="39"/>
  <c r="A96" i="39"/>
  <c r="K95" i="39"/>
  <c r="G95" i="39"/>
  <c r="A26" i="39"/>
  <c r="K25" i="39"/>
  <c r="K20" i="39"/>
  <c r="A86" i="39"/>
  <c r="K85" i="39"/>
  <c r="G85" i="39"/>
  <c r="A67" i="39"/>
  <c r="A116" i="39"/>
  <c r="G115" i="39"/>
  <c r="K115" i="39"/>
  <c r="A36" i="39"/>
  <c r="A106" i="39"/>
  <c r="G105" i="39"/>
  <c r="K105" i="39"/>
  <c r="A86" i="40"/>
  <c r="K85" i="40"/>
  <c r="G85" i="40"/>
  <c r="A116" i="40"/>
  <c r="G115" i="40"/>
  <c r="K115" i="40"/>
  <c r="A56" i="40"/>
  <c r="A46" i="40"/>
  <c r="A76" i="40"/>
  <c r="G75" i="40"/>
  <c r="K75" i="40"/>
  <c r="A96" i="40"/>
  <c r="K95" i="40"/>
  <c r="G95" i="40"/>
  <c r="A26" i="40"/>
  <c r="K25" i="40"/>
  <c r="A66" i="40"/>
  <c r="A106" i="40"/>
  <c r="G105" i="40"/>
  <c r="K105" i="40"/>
  <c r="A36" i="40"/>
  <c r="A66" i="41"/>
  <c r="K20" i="41"/>
  <c r="A96" i="41"/>
  <c r="G95" i="41"/>
  <c r="K95" i="41"/>
  <c r="A36" i="41"/>
  <c r="A56" i="41"/>
  <c r="A76" i="41"/>
  <c r="K75" i="41"/>
  <c r="G75" i="41"/>
  <c r="A116" i="41"/>
  <c r="K115" i="41"/>
  <c r="G115" i="41"/>
  <c r="A46" i="41"/>
  <c r="A26" i="41"/>
  <c r="K25" i="41"/>
  <c r="A86" i="41"/>
  <c r="K85" i="41"/>
  <c r="G85" i="41"/>
  <c r="A107" i="41"/>
  <c r="G106" i="41"/>
  <c r="K106" i="41"/>
  <c r="A86" i="42"/>
  <c r="K85" i="42"/>
  <c r="G85" i="42"/>
  <c r="A116" i="42"/>
  <c r="K115" i="42"/>
  <c r="G115" i="42"/>
  <c r="A56" i="42"/>
  <c r="A36" i="42"/>
  <c r="A46" i="42"/>
  <c r="A76" i="42"/>
  <c r="K75" i="42"/>
  <c r="G75" i="42"/>
  <c r="K20" i="42"/>
  <c r="A66" i="42"/>
  <c r="A96" i="42"/>
  <c r="G95" i="42"/>
  <c r="K95" i="42"/>
  <c r="A106" i="42"/>
  <c r="G105" i="42"/>
  <c r="K105" i="42"/>
  <c r="A26" i="42"/>
  <c r="K25" i="42"/>
  <c r="A106" i="43"/>
  <c r="K105" i="43"/>
  <c r="G105" i="43"/>
  <c r="A56" i="43"/>
  <c r="A36" i="43"/>
  <c r="A86" i="43"/>
  <c r="G85" i="43"/>
  <c r="K85" i="43"/>
  <c r="K20" i="43"/>
  <c r="A26" i="43"/>
  <c r="K25" i="43"/>
  <c r="A116" i="43"/>
  <c r="K115" i="43"/>
  <c r="G115" i="43"/>
  <c r="A96" i="43"/>
  <c r="G95" i="43"/>
  <c r="K95" i="43"/>
  <c r="A66" i="43"/>
  <c r="A76" i="43"/>
  <c r="K75" i="43"/>
  <c r="G75" i="43"/>
  <c r="A46" i="43"/>
  <c r="A96" i="44"/>
  <c r="K95" i="44"/>
  <c r="G95" i="44"/>
  <c r="A66" i="44"/>
  <c r="A26" i="44"/>
  <c r="K25" i="44"/>
  <c r="A36" i="44"/>
  <c r="A86" i="44"/>
  <c r="G85" i="44"/>
  <c r="K85" i="44"/>
  <c r="A56" i="44"/>
  <c r="A106" i="44"/>
  <c r="G105" i="44"/>
  <c r="K105" i="44"/>
  <c r="A46" i="44"/>
  <c r="A76" i="44"/>
  <c r="G75" i="44"/>
  <c r="K75" i="44"/>
  <c r="K20" i="44"/>
  <c r="A26" i="45"/>
  <c r="K25" i="45"/>
  <c r="A46" i="45"/>
  <c r="A106" i="45"/>
  <c r="G105" i="45"/>
  <c r="K105" i="45"/>
  <c r="A66" i="45"/>
  <c r="K20" i="45"/>
  <c r="A36" i="45"/>
  <c r="A76" i="45"/>
  <c r="K75" i="45"/>
  <c r="G75" i="45"/>
  <c r="A86" i="45"/>
  <c r="G85" i="45"/>
  <c r="K85" i="45"/>
  <c r="A56" i="45"/>
  <c r="A96" i="45"/>
  <c r="K95" i="45"/>
  <c r="G95" i="45"/>
  <c r="A106" i="46"/>
  <c r="K105" i="46"/>
  <c r="G105" i="46"/>
  <c r="A26" i="46"/>
  <c r="K25" i="46"/>
  <c r="A46" i="46"/>
  <c r="G86" i="46"/>
  <c r="K86" i="46"/>
  <c r="H86" i="46"/>
  <c r="C86" i="46"/>
  <c r="A87" i="46"/>
  <c r="B86" i="46"/>
  <c r="A96" i="46"/>
  <c r="G95" i="46"/>
  <c r="K95" i="46"/>
  <c r="A36" i="46"/>
  <c r="A56" i="46"/>
  <c r="A76" i="46"/>
  <c r="K75" i="46"/>
  <c r="G75" i="46"/>
  <c r="A66" i="46"/>
  <c r="A106" i="47"/>
  <c r="K105" i="47"/>
  <c r="G105" i="47"/>
  <c r="A46" i="47"/>
  <c r="K20" i="47"/>
  <c r="A26" i="47"/>
  <c r="K25" i="47"/>
  <c r="A36" i="47"/>
  <c r="G96" i="47"/>
  <c r="K96" i="47"/>
  <c r="H96" i="47"/>
  <c r="C96" i="47"/>
  <c r="A97" i="47"/>
  <c r="B96" i="47"/>
  <c r="A66" i="47"/>
  <c r="A76" i="47"/>
  <c r="G75" i="47"/>
  <c r="K75" i="47"/>
  <c r="H56" i="47"/>
  <c r="C56" i="47"/>
  <c r="A57" i="47"/>
  <c r="B56" i="47"/>
  <c r="A86" i="47"/>
  <c r="K85" i="47"/>
  <c r="G85" i="47"/>
  <c r="A86" i="48"/>
  <c r="K85" i="48"/>
  <c r="G85" i="48"/>
  <c r="A116" i="48"/>
  <c r="G115" i="48"/>
  <c r="K115" i="48"/>
  <c r="A36" i="48"/>
  <c r="A96" i="48"/>
  <c r="K95" i="48"/>
  <c r="G95" i="48"/>
  <c r="A56" i="48"/>
  <c r="A46" i="48"/>
  <c r="A66" i="48"/>
  <c r="K20" i="48"/>
  <c r="A106" i="48"/>
  <c r="G105" i="48"/>
  <c r="K105" i="48"/>
  <c r="A26" i="48"/>
  <c r="K25" i="48"/>
  <c r="A76" i="48"/>
  <c r="G75" i="48"/>
  <c r="K75" i="48"/>
  <c r="A116" i="49"/>
  <c r="K115" i="49"/>
  <c r="G115" i="49"/>
  <c r="A66" i="49"/>
  <c r="K20" i="49"/>
  <c r="A106" i="49"/>
  <c r="G105" i="49"/>
  <c r="K105" i="49"/>
  <c r="A46" i="49"/>
  <c r="A76" i="49"/>
  <c r="G75" i="49"/>
  <c r="K75" i="49"/>
  <c r="A97" i="49"/>
  <c r="K96" i="49"/>
  <c r="G96" i="49"/>
  <c r="A86" i="49"/>
  <c r="K85" i="49"/>
  <c r="G85" i="49"/>
  <c r="A56" i="49"/>
  <c r="A26" i="49"/>
  <c r="K25" i="49"/>
  <c r="A36" i="49"/>
  <c r="A106" i="50"/>
  <c r="K105" i="50"/>
  <c r="G105" i="50"/>
  <c r="A66" i="50"/>
  <c r="A56" i="50"/>
  <c r="A46" i="50"/>
  <c r="A116" i="50"/>
  <c r="K115" i="50"/>
  <c r="G115" i="50"/>
  <c r="A76" i="50"/>
  <c r="G75" i="50"/>
  <c r="K75" i="50"/>
  <c r="A96" i="50"/>
  <c r="G95" i="50"/>
  <c r="K95" i="50"/>
  <c r="A26" i="50"/>
  <c r="K25" i="50"/>
  <c r="A86" i="50"/>
  <c r="K85" i="50"/>
  <c r="G85" i="50"/>
  <c r="K20" i="50"/>
  <c r="A36" i="50"/>
  <c r="A96" i="51"/>
  <c r="K95" i="51"/>
  <c r="G95" i="51"/>
  <c r="A66" i="51"/>
  <c r="A26" i="51"/>
  <c r="K25" i="51"/>
  <c r="A76" i="51"/>
  <c r="G75" i="51"/>
  <c r="K75" i="51"/>
  <c r="A56" i="51"/>
  <c r="A86" i="51"/>
  <c r="G85" i="51"/>
  <c r="K85" i="51"/>
  <c r="A46" i="51"/>
  <c r="A36" i="51"/>
  <c r="A106" i="51"/>
  <c r="K105" i="51"/>
  <c r="G105" i="51"/>
  <c r="K20" i="51"/>
  <c r="A86" i="52"/>
  <c r="K85" i="52"/>
  <c r="G85" i="52"/>
  <c r="A106" i="52"/>
  <c r="K105" i="52"/>
  <c r="G105" i="52"/>
  <c r="A96" i="52"/>
  <c r="G95" i="52"/>
  <c r="K95" i="52"/>
  <c r="A26" i="52"/>
  <c r="K25" i="52"/>
  <c r="K20" i="52"/>
  <c r="A36" i="52"/>
  <c r="A46" i="52"/>
  <c r="A76" i="52"/>
  <c r="K75" i="52"/>
  <c r="G75" i="52"/>
  <c r="A56" i="52"/>
  <c r="A66" i="52"/>
  <c r="A106" i="53"/>
  <c r="K105" i="53"/>
  <c r="G105" i="53"/>
  <c r="A76" i="53"/>
  <c r="K75" i="53"/>
  <c r="G75" i="53"/>
  <c r="A26" i="53"/>
  <c r="K25" i="53"/>
  <c r="K20" i="53"/>
  <c r="A96" i="53"/>
  <c r="G95" i="53"/>
  <c r="K95" i="53"/>
  <c r="A46" i="53"/>
  <c r="A56" i="53"/>
  <c r="A66" i="53"/>
  <c r="A36" i="53"/>
  <c r="A87" i="53"/>
  <c r="G86" i="53"/>
  <c r="K86" i="53"/>
  <c r="A116" i="53"/>
  <c r="G115" i="53"/>
  <c r="K115" i="53"/>
  <c r="K20" i="54"/>
  <c r="A46" i="54"/>
  <c r="A26" i="54"/>
  <c r="K25" i="54"/>
  <c r="A56" i="54"/>
  <c r="A36" i="54"/>
  <c r="A116" i="54"/>
  <c r="G115" i="54"/>
  <c r="K115" i="54"/>
  <c r="A106" i="54"/>
  <c r="K105" i="54"/>
  <c r="G105" i="54"/>
  <c r="A76" i="54"/>
  <c r="G75" i="54"/>
  <c r="K75" i="54"/>
  <c r="A96" i="54"/>
  <c r="K95" i="54"/>
  <c r="G95" i="54"/>
  <c r="A66" i="54"/>
  <c r="A86" i="54"/>
  <c r="G85" i="54"/>
  <c r="K85" i="54"/>
  <c r="A106" i="55"/>
  <c r="K105" i="55"/>
  <c r="G105" i="55"/>
  <c r="K20" i="55"/>
  <c r="A66" i="55"/>
  <c r="A76" i="55"/>
  <c r="K75" i="55"/>
  <c r="G75" i="55"/>
  <c r="A46" i="55"/>
  <c r="A26" i="55"/>
  <c r="K25" i="55"/>
  <c r="A36" i="55"/>
  <c r="A116" i="55"/>
  <c r="G115" i="55"/>
  <c r="K115" i="55"/>
  <c r="A86" i="55"/>
  <c r="G85" i="55"/>
  <c r="K85" i="55"/>
  <c r="A56" i="55"/>
  <c r="A96" i="55"/>
  <c r="G95" i="55"/>
  <c r="K95" i="55"/>
  <c r="A46" i="76"/>
  <c r="A116" i="76"/>
  <c r="G115" i="76"/>
  <c r="K115" i="76"/>
  <c r="A106" i="76"/>
  <c r="G105" i="76"/>
  <c r="K105" i="76"/>
  <c r="K20" i="76"/>
  <c r="A56" i="76"/>
  <c r="A36" i="76"/>
  <c r="A76" i="76"/>
  <c r="K75" i="76"/>
  <c r="G75" i="76"/>
  <c r="A26" i="76"/>
  <c r="K25" i="76"/>
  <c r="A67" i="76"/>
  <c r="A86" i="76"/>
  <c r="K85" i="76"/>
  <c r="G85" i="76"/>
  <c r="A96" i="76"/>
  <c r="G95" i="76"/>
  <c r="K95" i="76"/>
  <c r="A36" i="56"/>
  <c r="A86" i="56"/>
  <c r="K85" i="56"/>
  <c r="G85" i="56"/>
  <c r="H26" i="56"/>
  <c r="K26" i="56"/>
  <c r="C26" i="56"/>
  <c r="A27" i="56"/>
  <c r="B26" i="56"/>
  <c r="A66" i="56"/>
  <c r="A46" i="56"/>
  <c r="A56" i="56"/>
  <c r="A107" i="56"/>
  <c r="H106" i="56"/>
  <c r="G106" i="56"/>
  <c r="K106" i="56"/>
  <c r="C106" i="56"/>
  <c r="B106" i="56"/>
  <c r="A76" i="56"/>
  <c r="K75" i="56"/>
  <c r="G75" i="56"/>
  <c r="K20" i="56"/>
  <c r="A96" i="56"/>
  <c r="G95" i="56"/>
  <c r="K95" i="56"/>
  <c r="A86" i="57"/>
  <c r="K85" i="57"/>
  <c r="G85" i="57"/>
  <c r="A46" i="57"/>
  <c r="A66" i="57"/>
  <c r="A106" i="57"/>
  <c r="K105" i="57"/>
  <c r="G105" i="57"/>
  <c r="K20" i="57"/>
  <c r="A26" i="57"/>
  <c r="K25" i="57"/>
  <c r="A76" i="57"/>
  <c r="G75" i="57"/>
  <c r="K75" i="57"/>
  <c r="A96" i="57"/>
  <c r="G95" i="57"/>
  <c r="K95" i="57"/>
  <c r="A36" i="57"/>
  <c r="A56" i="57"/>
  <c r="A26" i="58"/>
  <c r="K25" i="58"/>
  <c r="K20" i="58"/>
  <c r="A46" i="58"/>
  <c r="A36" i="58"/>
  <c r="A76" i="58"/>
  <c r="K75" i="58"/>
  <c r="G75" i="58"/>
  <c r="A56" i="58"/>
  <c r="A96" i="58"/>
  <c r="G95" i="58"/>
  <c r="K95" i="58"/>
  <c r="A86" i="58"/>
  <c r="K85" i="58"/>
  <c r="G85" i="58"/>
  <c r="A66" i="58"/>
  <c r="A116" i="58"/>
  <c r="K115" i="58"/>
  <c r="G115" i="58"/>
  <c r="A106" i="58"/>
  <c r="G105" i="58"/>
  <c r="K105" i="58"/>
  <c r="A106" i="59"/>
  <c r="K105" i="59"/>
  <c r="G105" i="59"/>
  <c r="A96" i="59"/>
  <c r="K95" i="59"/>
  <c r="G95" i="59"/>
  <c r="A26" i="59"/>
  <c r="K25" i="59"/>
  <c r="A76" i="59"/>
  <c r="G75" i="59"/>
  <c r="K75" i="59"/>
  <c r="A66" i="59"/>
  <c r="A86" i="59"/>
  <c r="G85" i="59"/>
  <c r="K85" i="59"/>
  <c r="A116" i="59"/>
  <c r="G115" i="59"/>
  <c r="K115" i="59"/>
  <c r="K20" i="59"/>
  <c r="A46" i="59"/>
  <c r="A36" i="59"/>
  <c r="A56" i="59"/>
  <c r="A86" i="60"/>
  <c r="G85" i="60"/>
  <c r="K85" i="60"/>
  <c r="A26" i="60"/>
  <c r="K25" i="60"/>
  <c r="A56" i="60"/>
  <c r="A46" i="60"/>
  <c r="A66" i="60"/>
  <c r="A36" i="60"/>
  <c r="A117" i="60"/>
  <c r="A118" i="60" s="1"/>
  <c r="A119" i="60" s="1"/>
  <c r="A120" i="60" s="1"/>
  <c r="G116" i="60"/>
  <c r="K116" i="60"/>
  <c r="A106" i="60"/>
  <c r="K105" i="60"/>
  <c r="G105" i="60"/>
  <c r="K20" i="60"/>
  <c r="A96" i="60"/>
  <c r="G95" i="60"/>
  <c r="K95" i="60"/>
  <c r="A76" i="60"/>
  <c r="K75" i="60"/>
  <c r="G75" i="60"/>
  <c r="A106" i="61"/>
  <c r="G105" i="61"/>
  <c r="K105" i="61"/>
  <c r="A46" i="61"/>
  <c r="A36" i="61"/>
  <c r="A56" i="61"/>
  <c r="A86" i="61"/>
  <c r="K85" i="61"/>
  <c r="G85" i="61"/>
  <c r="K20" i="61"/>
  <c r="A96" i="61"/>
  <c r="K95" i="61"/>
  <c r="G95" i="61"/>
  <c r="A26" i="61"/>
  <c r="K25" i="61"/>
  <c r="A76" i="61"/>
  <c r="K75" i="61"/>
  <c r="G75" i="61"/>
  <c r="A66" i="61"/>
  <c r="A76" i="62"/>
  <c r="G75" i="62"/>
  <c r="K75" i="62"/>
  <c r="A26" i="62"/>
  <c r="K25" i="62"/>
  <c r="K20" i="62"/>
  <c r="A66" i="62"/>
  <c r="A96" i="62"/>
  <c r="K95" i="62"/>
  <c r="G95" i="62"/>
  <c r="A36" i="62"/>
  <c r="A86" i="62"/>
  <c r="K85" i="62"/>
  <c r="G85" i="62"/>
  <c r="A106" i="62"/>
  <c r="G105" i="62"/>
  <c r="K105" i="62"/>
  <c r="A56" i="62"/>
  <c r="H46" i="62"/>
  <c r="A47" i="62"/>
  <c r="C46" i="62"/>
  <c r="B46" i="62"/>
  <c r="A26" i="63"/>
  <c r="K25" i="63"/>
  <c r="A36" i="63"/>
  <c r="A86" i="63"/>
  <c r="G85" i="63"/>
  <c r="K85" i="63"/>
  <c r="A106" i="63"/>
  <c r="K105" i="63"/>
  <c r="G105" i="63"/>
  <c r="A46" i="63"/>
  <c r="A66" i="63"/>
  <c r="A76" i="63"/>
  <c r="G75" i="63"/>
  <c r="K75" i="63"/>
  <c r="A56" i="63"/>
  <c r="K20" i="63"/>
  <c r="A116" i="63"/>
  <c r="G115" i="63"/>
  <c r="K115" i="63"/>
  <c r="A96" i="63"/>
  <c r="K95" i="63"/>
  <c r="G95" i="63"/>
  <c r="A36" i="64"/>
  <c r="A66" i="64"/>
  <c r="K20" i="64"/>
  <c r="A116" i="64"/>
  <c r="K115" i="64"/>
  <c r="G115" i="64"/>
  <c r="A76" i="64"/>
  <c r="K75" i="64"/>
  <c r="G75" i="64"/>
  <c r="A106" i="64"/>
  <c r="G105" i="64"/>
  <c r="K105" i="64"/>
  <c r="A56" i="64"/>
  <c r="A46" i="64"/>
  <c r="A86" i="64"/>
  <c r="K85" i="64"/>
  <c r="G85" i="64"/>
  <c r="A96" i="64"/>
  <c r="G95" i="64"/>
  <c r="K95" i="64"/>
  <c r="A26" i="64"/>
  <c r="K25" i="64"/>
  <c r="A36" i="65"/>
  <c r="A26" i="65"/>
  <c r="K25" i="65"/>
  <c r="A76" i="65"/>
  <c r="G75" i="65"/>
  <c r="K75" i="65"/>
  <c r="A96" i="65"/>
  <c r="K95" i="65"/>
  <c r="G95" i="65"/>
  <c r="H56" i="65"/>
  <c r="A57" i="65"/>
  <c r="B56" i="65"/>
  <c r="C56" i="65"/>
  <c r="A46" i="65"/>
  <c r="K20" i="65"/>
  <c r="A66" i="65"/>
  <c r="A106" i="65"/>
  <c r="G105" i="65"/>
  <c r="K105" i="65"/>
  <c r="A86" i="65"/>
  <c r="G85" i="65"/>
  <c r="K85" i="65"/>
  <c r="K20" i="66"/>
  <c r="A106" i="66"/>
  <c r="G105" i="66"/>
  <c r="K105" i="66"/>
  <c r="A86" i="66"/>
  <c r="K85" i="66"/>
  <c r="G85" i="66"/>
  <c r="A36" i="66"/>
  <c r="A96" i="66"/>
  <c r="G95" i="66"/>
  <c r="K95" i="66"/>
  <c r="A66" i="66"/>
  <c r="A56" i="66"/>
  <c r="A76" i="66"/>
  <c r="G75" i="66"/>
  <c r="K75" i="66"/>
  <c r="A46" i="66"/>
  <c r="A26" i="66"/>
  <c r="K25" i="66"/>
  <c r="A86" i="67"/>
  <c r="G85" i="67"/>
  <c r="K85" i="67"/>
  <c r="K20" i="67"/>
  <c r="A26" i="67"/>
  <c r="K25" i="67"/>
  <c r="A46" i="67"/>
  <c r="A66" i="67"/>
  <c r="A96" i="67"/>
  <c r="G95" i="67"/>
  <c r="K95" i="67"/>
  <c r="A36" i="67"/>
  <c r="A56" i="67"/>
  <c r="A106" i="67"/>
  <c r="K105" i="67"/>
  <c r="G105" i="67"/>
  <c r="A116" i="67"/>
  <c r="G115" i="67"/>
  <c r="K115" i="67"/>
  <c r="A76" i="67"/>
  <c r="K75" i="67"/>
  <c r="G75" i="67"/>
  <c r="A56" i="68"/>
  <c r="A46" i="68"/>
  <c r="A36" i="68"/>
  <c r="A66" i="68"/>
  <c r="A76" i="68"/>
  <c r="K75" i="68"/>
  <c r="G75" i="68"/>
  <c r="K20" i="68"/>
  <c r="A96" i="68"/>
  <c r="G95" i="68"/>
  <c r="K95" i="68"/>
  <c r="A26" i="68"/>
  <c r="K25" i="68"/>
  <c r="A106" i="68"/>
  <c r="K105" i="68"/>
  <c r="G105" i="68"/>
  <c r="A116" i="68"/>
  <c r="K115" i="68"/>
  <c r="G115" i="68"/>
  <c r="A86" i="68"/>
  <c r="G85" i="68"/>
  <c r="K85" i="68"/>
  <c r="A86" i="69"/>
  <c r="K85" i="69"/>
  <c r="G85" i="69"/>
  <c r="A26" i="69"/>
  <c r="K25" i="69"/>
  <c r="A96" i="69"/>
  <c r="K95" i="69"/>
  <c r="G95" i="69"/>
  <c r="A106" i="69"/>
  <c r="G105" i="69"/>
  <c r="K105" i="69"/>
  <c r="A46" i="69"/>
  <c r="A56" i="69"/>
  <c r="A76" i="69"/>
  <c r="G75" i="69"/>
  <c r="K75" i="69"/>
  <c r="A66" i="69"/>
  <c r="A116" i="69"/>
  <c r="K115" i="69"/>
  <c r="G115" i="69"/>
  <c r="A36" i="69"/>
  <c r="K20" i="69"/>
  <c r="K20" i="70"/>
  <c r="A96" i="70"/>
  <c r="G95" i="70"/>
  <c r="K95" i="70"/>
  <c r="A57" i="70"/>
  <c r="A76" i="70"/>
  <c r="K75" i="70"/>
  <c r="G75" i="70"/>
  <c r="A66" i="70"/>
  <c r="A106" i="70"/>
  <c r="G105" i="70"/>
  <c r="K105" i="70"/>
  <c r="A36" i="70"/>
  <c r="A86" i="70"/>
  <c r="K85" i="70"/>
  <c r="G85" i="70"/>
  <c r="A26" i="70"/>
  <c r="K25" i="70"/>
  <c r="A116" i="70"/>
  <c r="K115" i="70"/>
  <c r="G115" i="70"/>
  <c r="A46" i="70"/>
  <c r="A87" i="71"/>
  <c r="G86" i="71"/>
  <c r="K86" i="71"/>
  <c r="A117" i="71"/>
  <c r="A118" i="71" s="1"/>
  <c r="A119" i="71" s="1"/>
  <c r="A120" i="71" s="1"/>
  <c r="G116" i="71"/>
  <c r="K116" i="71"/>
  <c r="K20" i="71"/>
  <c r="A36" i="71"/>
  <c r="A56" i="71"/>
  <c r="A46" i="71"/>
  <c r="A26" i="71"/>
  <c r="K25" i="71"/>
  <c r="A106" i="71"/>
  <c r="K105" i="71"/>
  <c r="G105" i="71"/>
  <c r="A66" i="71"/>
  <c r="A76" i="71"/>
  <c r="G75" i="71"/>
  <c r="K75" i="71"/>
  <c r="A96" i="71"/>
  <c r="K95" i="71"/>
  <c r="G95" i="71"/>
  <c r="A46" i="72"/>
  <c r="A116" i="72"/>
  <c r="G115" i="72"/>
  <c r="K115" i="72"/>
  <c r="A27" i="72"/>
  <c r="K26" i="72"/>
  <c r="A36" i="72"/>
  <c r="A96" i="72"/>
  <c r="K95" i="72"/>
  <c r="G95" i="72"/>
  <c r="A86" i="72"/>
  <c r="K85" i="72"/>
  <c r="G85" i="72"/>
  <c r="A56" i="72"/>
  <c r="A76" i="72"/>
  <c r="G75" i="72"/>
  <c r="K75" i="72"/>
  <c r="K20" i="72"/>
  <c r="A66" i="72"/>
  <c r="A106" i="72"/>
  <c r="G105" i="72"/>
  <c r="K105" i="72"/>
  <c r="A116" i="73"/>
  <c r="K115" i="73"/>
  <c r="G115" i="73"/>
  <c r="A56" i="73"/>
  <c r="A76" i="73"/>
  <c r="K75" i="73"/>
  <c r="G75" i="73"/>
  <c r="A46" i="73"/>
  <c r="A36" i="73"/>
  <c r="A96" i="73"/>
  <c r="G95" i="73"/>
  <c r="K95" i="73"/>
  <c r="A106" i="73"/>
  <c r="G105" i="73"/>
  <c r="K105" i="73"/>
  <c r="A86" i="73"/>
  <c r="K85" i="73"/>
  <c r="G85" i="73"/>
  <c r="A66" i="73"/>
  <c r="K20" i="73"/>
  <c r="A27" i="73"/>
  <c r="K26" i="73"/>
  <c r="A36" i="74"/>
  <c r="A76" i="74"/>
  <c r="G75" i="74"/>
  <c r="K75" i="74"/>
  <c r="A96" i="74"/>
  <c r="K95" i="74"/>
  <c r="G95" i="74"/>
  <c r="A66" i="74"/>
  <c r="K20" i="74"/>
  <c r="A26" i="74"/>
  <c r="K25" i="74"/>
  <c r="A86" i="74"/>
  <c r="K85" i="74"/>
  <c r="G85" i="74"/>
  <c r="A106" i="74"/>
  <c r="G105" i="74"/>
  <c r="K105" i="74"/>
  <c r="A46" i="74"/>
  <c r="A116" i="74"/>
  <c r="G115" i="74"/>
  <c r="K115" i="74"/>
  <c r="A56" i="74"/>
  <c r="I30" i="66"/>
  <c r="I30" i="65"/>
  <c r="I31" i="62"/>
  <c r="I30" i="61"/>
  <c r="I30" i="57"/>
  <c r="I30" i="56"/>
  <c r="I30" i="52"/>
  <c r="I30" i="51"/>
  <c r="I30" i="47"/>
  <c r="I30" i="46"/>
  <c r="I30" i="45"/>
  <c r="I30" i="44"/>
  <c r="I30" i="74"/>
  <c r="I30" i="73"/>
  <c r="I30" i="72"/>
  <c r="I30" i="71"/>
  <c r="I30" i="70"/>
  <c r="I30" i="69"/>
  <c r="I30" i="68"/>
  <c r="I30" i="67"/>
  <c r="I30" i="64"/>
  <c r="I30" i="63"/>
  <c r="I30" i="60"/>
  <c r="I30" i="59"/>
  <c r="I29" i="58"/>
  <c r="I30" i="76"/>
  <c r="I30" i="55"/>
  <c r="I30" i="54"/>
  <c r="I30" i="53"/>
  <c r="I30" i="50"/>
  <c r="I30" i="49"/>
  <c r="I30" i="48"/>
  <c r="I30" i="43"/>
  <c r="I30" i="42"/>
  <c r="I30" i="41"/>
  <c r="I30" i="40"/>
  <c r="I30" i="39"/>
  <c r="I30" i="38"/>
  <c r="I30" i="37"/>
  <c r="I30" i="36"/>
  <c r="I30" i="35"/>
  <c r="I30" i="34"/>
  <c r="I30" i="33"/>
  <c r="I30" i="32"/>
  <c r="I30" i="31"/>
  <c r="I31" i="30"/>
  <c r="I30" i="29"/>
  <c r="K29" i="29"/>
  <c r="A106" i="29"/>
  <c r="A26" i="29"/>
  <c r="A66" i="29"/>
  <c r="A86" i="29"/>
  <c r="A116" i="29"/>
  <c r="A56" i="29"/>
  <c r="A36" i="29"/>
  <c r="A76" i="29"/>
  <c r="A96" i="29"/>
  <c r="A46" i="29"/>
  <c r="I30" i="28"/>
  <c r="K29" i="28"/>
  <c r="A66" i="28"/>
  <c r="A76" i="28"/>
  <c r="A36" i="28"/>
  <c r="A116" i="28"/>
  <c r="A106" i="28"/>
  <c r="A96" i="28"/>
  <c r="A86" i="28"/>
  <c r="A46" i="28"/>
  <c r="A26" i="28"/>
  <c r="A56" i="28"/>
  <c r="I29" i="27"/>
  <c r="K28" i="27"/>
  <c r="A76" i="27"/>
  <c r="A117" i="27"/>
  <c r="A118" i="27" s="1"/>
  <c r="A119" i="27" s="1"/>
  <c r="A120" i="27" s="1"/>
  <c r="A46" i="27"/>
  <c r="A86" i="27"/>
  <c r="A96" i="27"/>
  <c r="A106" i="27"/>
  <c r="A37" i="27"/>
  <c r="A56" i="27"/>
  <c r="A66" i="27"/>
  <c r="A26" i="27"/>
  <c r="I29" i="9"/>
  <c r="K28" i="9"/>
  <c r="A106" i="9"/>
  <c r="A66" i="9"/>
  <c r="A46" i="9"/>
  <c r="A76" i="9"/>
  <c r="A56" i="9"/>
  <c r="A36" i="9"/>
  <c r="A96" i="9"/>
  <c r="A86" i="9"/>
  <c r="A116" i="9"/>
  <c r="A26" i="7"/>
  <c r="K25" i="7"/>
  <c r="A46" i="7"/>
  <c r="K46" i="7" s="1"/>
  <c r="A76" i="7"/>
  <c r="K76" i="7" s="1"/>
  <c r="G75" i="7"/>
  <c r="A116" i="7"/>
  <c r="K116" i="7" s="1"/>
  <c r="G115" i="7"/>
  <c r="A56" i="7"/>
  <c r="K56" i="7" s="1"/>
  <c r="A36" i="7"/>
  <c r="K36" i="7" s="1"/>
  <c r="A66" i="7"/>
  <c r="K66" i="7" s="1"/>
  <c r="A86" i="7"/>
  <c r="K86" i="7" s="1"/>
  <c r="G85" i="7"/>
  <c r="A106" i="7"/>
  <c r="K106" i="7" s="1"/>
  <c r="G105" i="7"/>
  <c r="A96" i="7"/>
  <c r="K96" i="7" s="1"/>
  <c r="G95" i="7"/>
  <c r="C64" i="42"/>
  <c r="G64" i="42" s="1"/>
  <c r="C19" i="9"/>
  <c r="C104" i="73"/>
  <c r="C114" i="59"/>
  <c r="C45" i="30"/>
  <c r="G45" i="30" s="1"/>
  <c r="C64" i="49"/>
  <c r="G64" i="49" s="1"/>
  <c r="C64" i="53"/>
  <c r="G64" i="53" s="1"/>
  <c r="C19" i="56"/>
  <c r="G19" i="56" s="1"/>
  <c r="C19" i="57"/>
  <c r="G19" i="57" s="1"/>
  <c r="C64" i="30"/>
  <c r="G64" i="30" s="1"/>
  <c r="C44" i="9"/>
  <c r="C74" i="58"/>
  <c r="C34" i="73"/>
  <c r="G34" i="73" s="1"/>
  <c r="C44" i="31"/>
  <c r="G44" i="31" s="1"/>
  <c r="C34" i="31"/>
  <c r="G34" i="31" s="1"/>
  <c r="C34" i="40"/>
  <c r="G34" i="40" s="1"/>
  <c r="C34" i="50"/>
  <c r="G34" i="50" s="1"/>
  <c r="C74" i="55"/>
  <c r="C74" i="59"/>
  <c r="C34" i="69"/>
  <c r="G34" i="69" s="1"/>
  <c r="C64" i="37"/>
  <c r="G64" i="37" s="1"/>
  <c r="C19" i="38"/>
  <c r="G19" i="38" s="1"/>
  <c r="C24" i="54"/>
  <c r="G24" i="54" s="1"/>
  <c r="C44" i="76"/>
  <c r="G44" i="76" s="1"/>
  <c r="C54" i="9"/>
  <c r="C74" i="49"/>
  <c r="C34" i="72"/>
  <c r="G34" i="72" s="1"/>
  <c r="C24" i="43"/>
  <c r="G24" i="43" s="1"/>
  <c r="C24" i="40"/>
  <c r="G24" i="40" s="1"/>
  <c r="C64" i="74"/>
  <c r="G64" i="74" s="1"/>
  <c r="C54" i="35"/>
  <c r="G54" i="35" s="1"/>
  <c r="C24" i="72"/>
  <c r="G24" i="72" s="1"/>
  <c r="C34" i="71"/>
  <c r="G34" i="71" s="1"/>
  <c r="C24" i="63"/>
  <c r="G24" i="63" s="1"/>
  <c r="C84" i="71"/>
  <c r="C44" i="43"/>
  <c r="G44" i="43" s="1"/>
  <c r="C44" i="40"/>
  <c r="G44" i="40" s="1"/>
  <c r="C19" i="45"/>
  <c r="G19" i="45" s="1"/>
  <c r="C84" i="35"/>
  <c r="C74" i="67"/>
  <c r="C74" i="73"/>
  <c r="C64" i="69"/>
  <c r="G64" i="69" s="1"/>
  <c r="C64" i="67"/>
  <c r="G64" i="67" s="1"/>
  <c r="C104" i="48"/>
  <c r="C24" i="41"/>
  <c r="G24" i="41" s="1"/>
  <c r="C94" i="42"/>
  <c r="C94" i="34"/>
  <c r="C19" i="33"/>
  <c r="G19" i="33" s="1"/>
  <c r="C24" i="32"/>
  <c r="G24" i="32" s="1"/>
  <c r="C114" i="34"/>
  <c r="C34" i="33"/>
  <c r="G34" i="33" s="1"/>
  <c r="C19" i="31"/>
  <c r="G19" i="31" s="1"/>
  <c r="C104" i="42"/>
  <c r="C84" i="72"/>
  <c r="C54" i="38"/>
  <c r="G54" i="38" s="1"/>
  <c r="C94" i="37"/>
  <c r="C44" i="55"/>
  <c r="G44" i="55" s="1"/>
  <c r="C34" i="41"/>
  <c r="G34" i="41" s="1"/>
  <c r="C94" i="50"/>
  <c r="C19" i="58"/>
  <c r="G19" i="58" s="1"/>
  <c r="C84" i="54"/>
  <c r="C64" i="55"/>
  <c r="G64" i="55" s="1"/>
  <c r="C44" i="74"/>
  <c r="G44" i="74" s="1"/>
  <c r="C64" i="28"/>
  <c r="C54" i="59"/>
  <c r="G54" i="59" s="1"/>
  <c r="C84" i="29"/>
  <c r="C64" i="33"/>
  <c r="G64" i="33" s="1"/>
  <c r="C84" i="38"/>
  <c r="C44" i="49"/>
  <c r="G44" i="49" s="1"/>
  <c r="C34" i="53"/>
  <c r="G34" i="53" s="1"/>
  <c r="C54" i="60"/>
  <c r="G54" i="60" s="1"/>
  <c r="C54" i="67"/>
  <c r="G54" i="67" s="1"/>
  <c r="C54" i="72"/>
  <c r="G54" i="72" s="1"/>
  <c r="C34" i="42"/>
  <c r="G34" i="42" s="1"/>
  <c r="C44" i="60"/>
  <c r="G44" i="60" s="1"/>
  <c r="C34" i="70"/>
  <c r="G34" i="70" s="1"/>
  <c r="C24" i="74"/>
  <c r="G24" i="74" s="1"/>
  <c r="C114" i="67"/>
  <c r="C64" i="76"/>
  <c r="G64" i="76" s="1"/>
  <c r="C114" i="68"/>
  <c r="C94" i="67"/>
  <c r="C34" i="54"/>
  <c r="G34" i="54" s="1"/>
  <c r="C94" i="39"/>
  <c r="C74" i="29"/>
  <c r="C94" i="38"/>
  <c r="C84" i="64"/>
  <c r="C64" i="59"/>
  <c r="G64" i="59" s="1"/>
  <c r="C44" i="73"/>
  <c r="G44" i="73" s="1"/>
  <c r="C44" i="67"/>
  <c r="G44" i="67" s="1"/>
  <c r="C54" i="41"/>
  <c r="G54" i="41" s="1"/>
  <c r="C24" i="34"/>
  <c r="G24" i="34" s="1"/>
  <c r="C34" i="35"/>
  <c r="G34" i="35" s="1"/>
  <c r="C34" i="30"/>
  <c r="G34" i="30" s="1"/>
  <c r="C44" i="28"/>
  <c r="C64" i="27"/>
  <c r="C24" i="31"/>
  <c r="G24" i="31" s="1"/>
  <c r="C74" i="33"/>
  <c r="C115" i="27"/>
  <c r="C64" i="39"/>
  <c r="G64" i="39" s="1"/>
  <c r="C74" i="30"/>
  <c r="C114" i="58"/>
  <c r="C19" i="66"/>
  <c r="G19" i="66" s="1"/>
  <c r="C64" i="68"/>
  <c r="G64" i="68" s="1"/>
  <c r="C19" i="42"/>
  <c r="G19" i="42" s="1"/>
  <c r="C54" i="74"/>
  <c r="G54" i="74" s="1"/>
  <c r="C44" i="29"/>
  <c r="C54" i="69"/>
  <c r="G54" i="69" s="1"/>
  <c r="C104" i="29"/>
  <c r="C34" i="38"/>
  <c r="G34" i="38" s="1"/>
  <c r="C84" i="40"/>
  <c r="C54" i="76"/>
  <c r="G54" i="76" s="1"/>
  <c r="C44" i="64"/>
  <c r="G44" i="64" s="1"/>
  <c r="C44" i="71"/>
  <c r="G44" i="71" s="1"/>
  <c r="C19" i="61"/>
  <c r="G19" i="61" s="1"/>
  <c r="C19" i="76"/>
  <c r="G19" i="76" s="1"/>
  <c r="C19" i="60"/>
  <c r="G19" i="60" s="1"/>
  <c r="C84" i="43"/>
  <c r="C104" i="60"/>
  <c r="C84" i="60"/>
  <c r="C54" i="40"/>
  <c r="G54" i="40" s="1"/>
  <c r="C44" i="37"/>
  <c r="G44" i="37" s="1"/>
  <c r="C94" i="54"/>
  <c r="C104" i="33"/>
  <c r="C64" i="50"/>
  <c r="G64" i="50" s="1"/>
  <c r="C24" i="68"/>
  <c r="G24" i="68" s="1"/>
  <c r="C84" i="59"/>
  <c r="C114" i="70"/>
  <c r="C19" i="73"/>
  <c r="G19" i="73" s="1"/>
  <c r="C19" i="59"/>
  <c r="G19" i="59" s="1"/>
  <c r="C104" i="59"/>
  <c r="C104" i="74"/>
  <c r="C74" i="27"/>
  <c r="C24" i="49"/>
  <c r="G24" i="49" s="1"/>
  <c r="C64" i="43"/>
  <c r="G64" i="43" s="1"/>
  <c r="C104" i="63"/>
  <c r="C114" i="73"/>
  <c r="C104" i="69"/>
  <c r="C44" i="42"/>
  <c r="G44" i="42" s="1"/>
  <c r="C54" i="55"/>
  <c r="G54" i="55" s="1"/>
  <c r="C19" i="34"/>
  <c r="G19" i="34" s="1"/>
  <c r="C24" i="35"/>
  <c r="G24" i="35" s="1"/>
  <c r="C94" i="32"/>
  <c r="C24" i="30"/>
  <c r="G24" i="30" s="1"/>
  <c r="C54" i="34"/>
  <c r="G54" i="34" s="1"/>
  <c r="C114" i="9"/>
  <c r="C114" i="63"/>
  <c r="C114" i="69"/>
  <c r="C19" i="52"/>
  <c r="G19" i="52" s="1"/>
  <c r="C115" i="43"/>
  <c r="C104" i="55"/>
  <c r="C94" i="71"/>
  <c r="C104" i="72"/>
  <c r="C64" i="38"/>
  <c r="G64" i="38" s="1"/>
  <c r="C44" i="70"/>
  <c r="G44" i="70" s="1"/>
  <c r="C114" i="53"/>
  <c r="C74" i="40"/>
  <c r="C74" i="70"/>
  <c r="C94" i="53"/>
  <c r="C94" i="69"/>
  <c r="C74" i="37"/>
  <c r="C74" i="74"/>
  <c r="C104" i="70"/>
  <c r="C94" i="28"/>
  <c r="C34" i="60"/>
  <c r="G34" i="60" s="1"/>
  <c r="C114" i="29"/>
  <c r="C84" i="32"/>
  <c r="C104" i="38"/>
  <c r="C114" i="40"/>
  <c r="C64" i="48"/>
  <c r="G64" i="48" s="1"/>
  <c r="C74" i="76"/>
  <c r="C84" i="67"/>
  <c r="C94" i="70"/>
  <c r="C24" i="76"/>
  <c r="G24" i="76" s="1"/>
  <c r="C24" i="60"/>
  <c r="G24" i="60" s="1"/>
  <c r="C54" i="49"/>
  <c r="G54" i="49" s="1"/>
  <c r="C74" i="72"/>
  <c r="C54" i="29"/>
  <c r="C34" i="63"/>
  <c r="G34" i="63" s="1"/>
  <c r="C19" i="43"/>
  <c r="G19" i="43" s="1"/>
  <c r="C19" i="40"/>
  <c r="G19" i="40" s="1"/>
  <c r="C54" i="28"/>
  <c r="C19" i="72"/>
  <c r="G19" i="72" s="1"/>
  <c r="C24" i="28"/>
  <c r="C19" i="67"/>
  <c r="G19" i="67" s="1"/>
  <c r="C114" i="30"/>
  <c r="C24" i="73"/>
  <c r="G24" i="73" s="1"/>
  <c r="C64" i="54"/>
  <c r="G64" i="54" s="1"/>
  <c r="C114" i="76"/>
  <c r="C94" i="40"/>
  <c r="C94" i="33"/>
  <c r="C84" i="73"/>
  <c r="C19" i="69"/>
  <c r="G19" i="69" s="1"/>
  <c r="C114" i="64"/>
  <c r="C34" i="76"/>
  <c r="G34" i="76" s="1"/>
  <c r="C104" i="43"/>
  <c r="C19" i="50"/>
  <c r="G19" i="50" s="1"/>
  <c r="C34" i="29"/>
  <c r="C34" i="32"/>
  <c r="G34" i="32" s="1"/>
  <c r="C94" i="31"/>
  <c r="C74" i="34"/>
  <c r="C64" i="31"/>
  <c r="G64" i="31" s="1"/>
  <c r="C84" i="30"/>
  <c r="C114" i="33"/>
  <c r="C74" i="9"/>
  <c r="C84" i="74"/>
  <c r="C74" i="54"/>
  <c r="C74" i="60"/>
  <c r="C34" i="48"/>
  <c r="G34" i="48" s="1"/>
  <c r="C54" i="68"/>
  <c r="G54" i="68" s="1"/>
  <c r="C34" i="37"/>
  <c r="G34" i="37" s="1"/>
  <c r="C34" i="28"/>
  <c r="C84" i="53"/>
  <c r="C84" i="50"/>
  <c r="C54" i="73"/>
  <c r="G54" i="73" s="1"/>
  <c r="C19" i="27"/>
  <c r="C54" i="48"/>
  <c r="G54" i="48" s="1"/>
  <c r="C84" i="34"/>
  <c r="C19" i="35"/>
  <c r="G19" i="35" s="1"/>
  <c r="C94" i="59"/>
  <c r="C19" i="62"/>
  <c r="G19" i="62" s="1"/>
  <c r="C94" i="43"/>
  <c r="C34" i="27"/>
  <c r="C114" i="74"/>
  <c r="C84" i="28"/>
  <c r="C44" i="33"/>
  <c r="G44" i="33" s="1"/>
  <c r="C54" i="39"/>
  <c r="G54" i="39" s="1"/>
  <c r="C84" i="48"/>
  <c r="C104" i="76"/>
  <c r="C44" i="63"/>
  <c r="G44" i="63" s="1"/>
  <c r="C74" i="71"/>
  <c r="C19" i="47"/>
  <c r="G19" i="47" s="1"/>
  <c r="C24" i="42"/>
  <c r="G24" i="42" s="1"/>
  <c r="C84" i="70"/>
  <c r="C84" i="63"/>
  <c r="C74" i="63"/>
  <c r="C104" i="49"/>
  <c r="C74" i="68"/>
  <c r="C54" i="37"/>
  <c r="G54" i="37" s="1"/>
  <c r="C24" i="53"/>
  <c r="G24" i="53" s="1"/>
  <c r="C19" i="48"/>
  <c r="G19" i="48" s="1"/>
  <c r="C74" i="32"/>
  <c r="C19" i="55"/>
  <c r="G19" i="55" s="1"/>
  <c r="C114" i="50"/>
  <c r="C24" i="67"/>
  <c r="G24" i="67" s="1"/>
  <c r="C114" i="31"/>
  <c r="C114" i="38"/>
  <c r="C34" i="64"/>
  <c r="G34" i="64" s="1"/>
  <c r="C44" i="48"/>
  <c r="G44" i="48" s="1"/>
  <c r="C19" i="64"/>
  <c r="G19" i="64" s="1"/>
  <c r="C94" i="55"/>
  <c r="C34" i="55"/>
  <c r="G34" i="55" s="1"/>
  <c r="C84" i="76"/>
  <c r="C64" i="73"/>
  <c r="G64" i="73" s="1"/>
  <c r="C114" i="37"/>
  <c r="C74" i="42"/>
  <c r="C24" i="50"/>
  <c r="G24" i="50" s="1"/>
  <c r="C24" i="29"/>
  <c r="C64" i="35"/>
  <c r="G64" i="35" s="1"/>
  <c r="C104" i="31"/>
  <c r="C114" i="54"/>
  <c r="C94" i="63"/>
  <c r="C54" i="70"/>
  <c r="G54" i="70" s="1"/>
  <c r="C94" i="73"/>
  <c r="C19" i="32"/>
  <c r="G19" i="32" s="1"/>
  <c r="C104" i="35"/>
  <c r="C19" i="44"/>
  <c r="G19" i="44" s="1"/>
  <c r="C74" i="39"/>
  <c r="C19" i="74"/>
  <c r="G19" i="74" s="1"/>
  <c r="C104" i="41"/>
  <c r="C54" i="30"/>
  <c r="G54" i="30" s="1"/>
  <c r="C114" i="60"/>
  <c r="C84" i="33"/>
  <c r="C54" i="31"/>
  <c r="G54" i="31" s="1"/>
  <c r="C74" i="38"/>
  <c r="C84" i="41"/>
  <c r="C54" i="50"/>
  <c r="G54" i="50" s="1"/>
  <c r="C104" i="58"/>
  <c r="C94" i="64"/>
  <c r="C84" i="69"/>
  <c r="C104" i="54"/>
  <c r="C19" i="54"/>
  <c r="G19" i="54" s="1"/>
  <c r="C44" i="68"/>
  <c r="G44" i="68" s="1"/>
  <c r="C104" i="68"/>
  <c r="C24" i="37"/>
  <c r="G24" i="37" s="1"/>
  <c r="C114" i="41"/>
  <c r="C74" i="43"/>
  <c r="C74" i="35"/>
  <c r="C24" i="58"/>
  <c r="G24" i="58" s="1"/>
  <c r="C64" i="58"/>
  <c r="G64" i="58" s="1"/>
  <c r="C44" i="69"/>
  <c r="G44" i="69" s="1"/>
  <c r="C19" i="51"/>
  <c r="G19" i="51" s="1"/>
  <c r="C24" i="59"/>
  <c r="G24" i="59" s="1"/>
  <c r="C104" i="53"/>
  <c r="C64" i="9"/>
  <c r="C19" i="49"/>
  <c r="G19" i="49" s="1"/>
  <c r="C54" i="43"/>
  <c r="G54" i="43" s="1"/>
  <c r="C94" i="29"/>
  <c r="C19" i="70"/>
  <c r="G19" i="70" s="1"/>
  <c r="C19" i="39"/>
  <c r="G19" i="39" s="1"/>
  <c r="C64" i="70"/>
  <c r="G64" i="70" s="1"/>
  <c r="C74" i="53"/>
  <c r="C44" i="34"/>
  <c r="G44" i="34" s="1"/>
  <c r="C34" i="9"/>
  <c r="C44" i="27"/>
  <c r="C104" i="32"/>
  <c r="C64" i="34"/>
  <c r="G64" i="34" s="1"/>
  <c r="C114" i="28"/>
  <c r="C44" i="35"/>
  <c r="G44" i="35" s="1"/>
  <c r="C64" i="29"/>
  <c r="C54" i="32"/>
  <c r="G54" i="32" s="1"/>
  <c r="C19" i="29"/>
  <c r="C19" i="41"/>
  <c r="G19" i="41" s="1"/>
  <c r="C34" i="43"/>
  <c r="G34" i="43" s="1"/>
  <c r="C54" i="63"/>
  <c r="G54" i="63" s="1"/>
  <c r="C44" i="39"/>
  <c r="G44" i="39" s="1"/>
  <c r="C64" i="40"/>
  <c r="G64" i="40" s="1"/>
  <c r="C94" i="74"/>
  <c r="C24" i="27"/>
  <c r="C64" i="60"/>
  <c r="G64" i="60" s="1"/>
  <c r="C64" i="32"/>
  <c r="G64" i="32" s="1"/>
  <c r="C94" i="35"/>
  <c r="C104" i="39"/>
  <c r="C64" i="41"/>
  <c r="G64" i="41" s="1"/>
  <c r="C54" i="53"/>
  <c r="G54" i="53" s="1"/>
  <c r="C84" i="58"/>
  <c r="C34" i="68"/>
  <c r="G34" i="68" s="1"/>
  <c r="C114" i="72"/>
  <c r="C19" i="71"/>
  <c r="G19" i="71" s="1"/>
  <c r="C34" i="49"/>
  <c r="G34" i="49" s="1"/>
  <c r="C44" i="58"/>
  <c r="G44" i="58" s="1"/>
  <c r="C44" i="72"/>
  <c r="G44" i="72" s="1"/>
  <c r="C19" i="37"/>
  <c r="G19" i="37" s="1"/>
  <c r="C104" i="50"/>
  <c r="C104" i="37"/>
  <c r="C34" i="74"/>
  <c r="G34" i="74" s="1"/>
  <c r="C74" i="31"/>
  <c r="C34" i="58"/>
  <c r="G34" i="58" s="1"/>
  <c r="C94" i="76"/>
  <c r="C19" i="28"/>
  <c r="C104" i="64"/>
  <c r="C64" i="72"/>
  <c r="G64" i="72" s="1"/>
  <c r="C64" i="64"/>
  <c r="G64" i="64" s="1"/>
  <c r="C94" i="41"/>
  <c r="C74" i="48"/>
  <c r="C114" i="71"/>
  <c r="C84" i="31"/>
  <c r="C104" i="27"/>
  <c r="C24" i="69"/>
  <c r="G24" i="69" s="1"/>
  <c r="C104" i="67"/>
  <c r="C24" i="70"/>
  <c r="G24" i="70" s="1"/>
  <c r="C24" i="39"/>
  <c r="G24" i="39" s="1"/>
  <c r="C44" i="41"/>
  <c r="G44" i="41" s="1"/>
  <c r="C34" i="34"/>
  <c r="G34" i="34" s="1"/>
  <c r="C24" i="9"/>
  <c r="C84" i="27"/>
  <c r="C74" i="28"/>
  <c r="C104" i="28"/>
  <c r="C114" i="35"/>
  <c r="C54" i="64"/>
  <c r="G54" i="64" s="1"/>
  <c r="C19" i="30"/>
  <c r="G19" i="30" s="1"/>
  <c r="C54" i="27"/>
  <c r="C74" i="69"/>
  <c r="C74" i="64"/>
  <c r="C44" i="59"/>
  <c r="G44" i="59" s="1"/>
  <c r="C94" i="68"/>
  <c r="C19" i="46"/>
  <c r="G19" i="46" s="1"/>
  <c r="C114" i="39"/>
  <c r="C84" i="42"/>
  <c r="C19" i="65"/>
  <c r="G19" i="65" s="1"/>
  <c r="C94" i="30"/>
  <c r="C114" i="49"/>
  <c r="C114" i="32"/>
  <c r="C114" i="42"/>
  <c r="C104" i="40"/>
  <c r="C94" i="49"/>
  <c r="C104" i="9"/>
  <c r="C34" i="67"/>
  <c r="G34" i="67" s="1"/>
  <c r="C104" i="30"/>
  <c r="C84" i="37"/>
  <c r="C84" i="39"/>
  <c r="C54" i="42"/>
  <c r="G54" i="42" s="1"/>
  <c r="C74" i="50"/>
  <c r="C44" i="54"/>
  <c r="G44" i="54" s="1"/>
  <c r="C54" i="58"/>
  <c r="G54" i="58" s="1"/>
  <c r="C84" i="68"/>
  <c r="C54" i="71"/>
  <c r="G54" i="71" s="1"/>
  <c r="C24" i="71"/>
  <c r="G24" i="71" s="1"/>
  <c r="C24" i="38"/>
  <c r="G24" i="38" s="1"/>
  <c r="C34" i="59"/>
  <c r="G34" i="59" s="1"/>
  <c r="C104" i="71"/>
  <c r="C94" i="58"/>
  <c r="C44" i="53"/>
  <c r="G44" i="53" s="1"/>
  <c r="C84" i="55"/>
  <c r="C34" i="39"/>
  <c r="G34" i="39" s="1"/>
  <c r="C19" i="53"/>
  <c r="G19" i="53" s="1"/>
  <c r="C24" i="48"/>
  <c r="G24" i="48" s="1"/>
  <c r="C94" i="72"/>
  <c r="C24" i="55"/>
  <c r="G24" i="55" s="1"/>
  <c r="C84" i="49"/>
  <c r="C19" i="68"/>
  <c r="G19" i="68" s="1"/>
  <c r="C19" i="63"/>
  <c r="G19" i="63" s="1"/>
  <c r="C64" i="71"/>
  <c r="G64" i="71" s="1"/>
  <c r="C74" i="41"/>
  <c r="C114" i="48"/>
  <c r="C54" i="54"/>
  <c r="G54" i="54" s="1"/>
  <c r="C24" i="64"/>
  <c r="G24" i="64" s="1"/>
  <c r="C54" i="33"/>
  <c r="G54" i="33" s="1"/>
  <c r="C44" i="50"/>
  <c r="G44" i="50" s="1"/>
  <c r="C114" i="55"/>
  <c r="C94" i="60"/>
  <c r="C94" i="48"/>
  <c r="C44" i="38"/>
  <c r="G44" i="38" s="1"/>
  <c r="C64" i="63"/>
  <c r="G64" i="63" s="1"/>
  <c r="C104" i="34"/>
  <c r="C24" i="33"/>
  <c r="G24" i="33" s="1"/>
  <c r="C94" i="27"/>
  <c r="C94" i="9"/>
  <c r="C84" i="9"/>
  <c r="C44" i="32"/>
  <c r="G44" i="32" s="1"/>
  <c r="A66" i="36"/>
  <c r="A96" i="36"/>
  <c r="A36" i="36"/>
  <c r="A47" i="36"/>
  <c r="B46" i="36"/>
  <c r="C46" i="36"/>
  <c r="A76" i="36"/>
  <c r="A106" i="36"/>
  <c r="A56" i="36"/>
  <c r="A26" i="36"/>
  <c r="A86" i="36"/>
  <c r="C19" i="36"/>
  <c r="G19" i="36" s="1"/>
  <c r="C34" i="7"/>
  <c r="G34" i="7" s="1"/>
  <c r="C54" i="7"/>
  <c r="G54" i="7" s="1"/>
  <c r="C114" i="7"/>
  <c r="C24" i="7"/>
  <c r="G24" i="7" s="1"/>
  <c r="C94" i="7"/>
  <c r="C104" i="7"/>
  <c r="C84" i="7"/>
  <c r="C64" i="7"/>
  <c r="G64" i="7" s="1"/>
  <c r="C74" i="7"/>
  <c r="C44" i="7"/>
  <c r="G44" i="7" s="1"/>
  <c r="C19" i="7"/>
  <c r="G19" i="7" s="1"/>
  <c r="E83" i="28"/>
  <c r="B84" i="28"/>
  <c r="D83" i="28"/>
  <c r="B19" i="35"/>
  <c r="E18" i="35"/>
  <c r="D18" i="35"/>
  <c r="B34" i="42"/>
  <c r="E33" i="42"/>
  <c r="D33" i="42"/>
  <c r="E53" i="43"/>
  <c r="B54" i="43"/>
  <c r="D53" i="43"/>
  <c r="E18" i="47"/>
  <c r="B19" i="47"/>
  <c r="D18" i="47"/>
  <c r="E103" i="54"/>
  <c r="B104" i="54"/>
  <c r="D103" i="54"/>
  <c r="E73" i="76"/>
  <c r="B74" i="76"/>
  <c r="D73" i="76"/>
  <c r="E113" i="69"/>
  <c r="B114" i="69"/>
  <c r="D113" i="69"/>
  <c r="E33" i="28"/>
  <c r="B34" i="28"/>
  <c r="D33" i="28"/>
  <c r="E133" i="35"/>
  <c r="B134" i="35"/>
  <c r="D133" i="35"/>
  <c r="E23" i="37"/>
  <c r="B24" i="37"/>
  <c r="D23" i="37"/>
  <c r="B94" i="54"/>
  <c r="E93" i="54"/>
  <c r="D93" i="54"/>
  <c r="B84" i="54"/>
  <c r="E83" i="54"/>
  <c r="D83" i="54"/>
  <c r="B84" i="59"/>
  <c r="E83" i="59"/>
  <c r="D83" i="59"/>
  <c r="B64" i="63"/>
  <c r="E63" i="63"/>
  <c r="D63" i="63"/>
  <c r="E43" i="64"/>
  <c r="B44" i="64"/>
  <c r="D43" i="64"/>
  <c r="E103" i="7"/>
  <c r="B104" i="7"/>
  <c r="D103" i="7"/>
  <c r="E33" i="32"/>
  <c r="B34" i="32"/>
  <c r="D33" i="32"/>
  <c r="E33" i="29"/>
  <c r="B34" i="29"/>
  <c r="D33" i="29"/>
  <c r="E83" i="30"/>
  <c r="B84" i="30"/>
  <c r="D83" i="30"/>
  <c r="E63" i="38"/>
  <c r="B64" i="38"/>
  <c r="D63" i="38"/>
  <c r="E18" i="42"/>
  <c r="B19" i="42"/>
  <c r="D18" i="42"/>
  <c r="B114" i="67"/>
  <c r="E113" i="67"/>
  <c r="D113" i="67"/>
  <c r="E18" i="30"/>
  <c r="B19" i="30"/>
  <c r="D18" i="30"/>
  <c r="E63" i="32"/>
  <c r="B64" i="32"/>
  <c r="D63" i="32"/>
  <c r="E63" i="9"/>
  <c r="B64" i="9"/>
  <c r="D63" i="9"/>
  <c r="B54" i="39"/>
  <c r="E53" i="39"/>
  <c r="D53" i="39"/>
  <c r="E133" i="38"/>
  <c r="B134" i="38"/>
  <c r="D133" i="38"/>
  <c r="E18" i="53"/>
  <c r="B19" i="53"/>
  <c r="D18" i="53"/>
  <c r="E123" i="76"/>
  <c r="B124" i="76"/>
  <c r="D123" i="76"/>
  <c r="E93" i="7"/>
  <c r="B94" i="7"/>
  <c r="D93" i="7"/>
  <c r="E103" i="29"/>
  <c r="B104" i="29"/>
  <c r="D103" i="29"/>
  <c r="E123" i="28"/>
  <c r="B124" i="28"/>
  <c r="D123" i="28"/>
  <c r="E63" i="35"/>
  <c r="B64" i="35"/>
  <c r="D63" i="35"/>
  <c r="E93" i="43"/>
  <c r="B94" i="43"/>
  <c r="D93" i="43"/>
  <c r="E18" i="52"/>
  <c r="B19" i="52"/>
  <c r="D18" i="52"/>
  <c r="E23" i="49"/>
  <c r="B24" i="49"/>
  <c r="D23" i="49"/>
  <c r="B64" i="58"/>
  <c r="E63" i="58"/>
  <c r="D63" i="58"/>
  <c r="B84" i="63"/>
  <c r="E83" i="63"/>
  <c r="D83" i="63"/>
  <c r="E23" i="68"/>
  <c r="B24" i="68"/>
  <c r="D23" i="68"/>
  <c r="B44" i="27"/>
  <c r="E43" i="27"/>
  <c r="D43" i="27"/>
  <c r="E53" i="33"/>
  <c r="B54" i="33"/>
  <c r="D53" i="33"/>
  <c r="E123" i="40"/>
  <c r="B124" i="40"/>
  <c r="D123" i="40"/>
  <c r="E73" i="38"/>
  <c r="B74" i="38"/>
  <c r="D73" i="38"/>
  <c r="B64" i="53"/>
  <c r="E63" i="53"/>
  <c r="D63" i="53"/>
  <c r="E73" i="49"/>
  <c r="B74" i="49"/>
  <c r="D73" i="49"/>
  <c r="B94" i="58"/>
  <c r="E93" i="58"/>
  <c r="D93" i="58"/>
  <c r="B24" i="31"/>
  <c r="E23" i="31"/>
  <c r="D23" i="31"/>
  <c r="B64" i="39"/>
  <c r="E63" i="39"/>
  <c r="D63" i="39"/>
  <c r="E18" i="45"/>
  <c r="B19" i="45"/>
  <c r="D18" i="45"/>
  <c r="B94" i="53"/>
  <c r="E93" i="53"/>
  <c r="D93" i="53"/>
  <c r="B74" i="59"/>
  <c r="E73" i="59"/>
  <c r="D73" i="59"/>
  <c r="E123" i="71"/>
  <c r="B124" i="71"/>
  <c r="D123" i="71"/>
  <c r="E103" i="32"/>
  <c r="B104" i="32"/>
  <c r="D103" i="32"/>
  <c r="E33" i="35"/>
  <c r="B34" i="35"/>
  <c r="D33" i="35"/>
  <c r="E33" i="30"/>
  <c r="B34" i="30"/>
  <c r="D33" i="30"/>
  <c r="E63" i="37"/>
  <c r="B64" i="37"/>
  <c r="D63" i="37"/>
  <c r="B84" i="53"/>
  <c r="E83" i="53"/>
  <c r="D83" i="53"/>
  <c r="E93" i="49"/>
  <c r="B94" i="49"/>
  <c r="D93" i="49"/>
  <c r="B24" i="58"/>
  <c r="E23" i="58"/>
  <c r="D23" i="58"/>
  <c r="B94" i="59"/>
  <c r="E93" i="59"/>
  <c r="D93" i="59"/>
  <c r="B94" i="63"/>
  <c r="E93" i="63"/>
  <c r="D93" i="63"/>
  <c r="E23" i="59"/>
  <c r="B24" i="59"/>
  <c r="D23" i="59"/>
  <c r="B84" i="31"/>
  <c r="E83" i="31"/>
  <c r="D83" i="31"/>
  <c r="E83" i="35"/>
  <c r="B84" i="35"/>
  <c r="D83" i="35"/>
  <c r="E113" i="30"/>
  <c r="B114" i="30"/>
  <c r="D113" i="30"/>
  <c r="E73" i="41"/>
  <c r="B74" i="41"/>
  <c r="D73" i="41"/>
  <c r="E43" i="69"/>
  <c r="B44" i="69"/>
  <c r="D43" i="69"/>
  <c r="E83" i="49"/>
  <c r="B84" i="49"/>
  <c r="D83" i="49"/>
  <c r="B19" i="55"/>
  <c r="E18" i="55"/>
  <c r="D18" i="55"/>
  <c r="B34" i="63"/>
  <c r="E33" i="63"/>
  <c r="D33" i="63"/>
  <c r="B124" i="72"/>
  <c r="E123" i="72"/>
  <c r="D123" i="72"/>
  <c r="E113" i="28"/>
  <c r="B114" i="28"/>
  <c r="D113" i="28"/>
  <c r="E53" i="35"/>
  <c r="B54" i="35"/>
  <c r="D53" i="35"/>
  <c r="B64" i="42"/>
  <c r="E63" i="42"/>
  <c r="D63" i="42"/>
  <c r="B104" i="53"/>
  <c r="E103" i="53"/>
  <c r="D103" i="53"/>
  <c r="B134" i="58"/>
  <c r="E133" i="58"/>
  <c r="D133" i="58"/>
  <c r="E18" i="59"/>
  <c r="B19" i="59"/>
  <c r="D18" i="59"/>
  <c r="E123" i="64"/>
  <c r="B124" i="64"/>
  <c r="D123" i="64"/>
  <c r="E63" i="69"/>
  <c r="B64" i="69"/>
  <c r="D63" i="69"/>
  <c r="B44" i="73"/>
  <c r="E43" i="73"/>
  <c r="D43" i="73"/>
  <c r="E83" i="34"/>
  <c r="B84" i="34"/>
  <c r="D83" i="34"/>
  <c r="E43" i="35"/>
  <c r="B44" i="35"/>
  <c r="D43" i="35"/>
  <c r="E83" i="41"/>
  <c r="B84" i="41"/>
  <c r="D83" i="41"/>
  <c r="B24" i="42"/>
  <c r="E23" i="42"/>
  <c r="D23" i="42"/>
  <c r="E18" i="50"/>
  <c r="B19" i="50"/>
  <c r="D18" i="50"/>
  <c r="E123" i="54"/>
  <c r="B124" i="54"/>
  <c r="D123" i="54"/>
  <c r="E63" i="49"/>
  <c r="B64" i="49"/>
  <c r="D63" i="49"/>
  <c r="B114" i="73"/>
  <c r="E113" i="73"/>
  <c r="D113" i="73"/>
  <c r="E133" i="28"/>
  <c r="B134" i="28"/>
  <c r="D133" i="28"/>
  <c r="E63" i="29"/>
  <c r="B64" i="29"/>
  <c r="D63" i="29"/>
  <c r="E73" i="30"/>
  <c r="B74" i="30"/>
  <c r="D73" i="30"/>
  <c r="E63" i="43"/>
  <c r="B64" i="43"/>
  <c r="D63" i="43"/>
  <c r="B124" i="53"/>
  <c r="E123" i="53"/>
  <c r="D123" i="53"/>
  <c r="B74" i="67"/>
  <c r="E73" i="67"/>
  <c r="D73" i="67"/>
  <c r="E23" i="76"/>
  <c r="B24" i="76"/>
  <c r="D23" i="76"/>
  <c r="B44" i="72"/>
  <c r="E43" i="72"/>
  <c r="D43" i="72"/>
  <c r="B54" i="60"/>
  <c r="E53" i="60"/>
  <c r="D53" i="60"/>
  <c r="B94" i="27"/>
  <c r="E93" i="27"/>
  <c r="D93" i="27"/>
  <c r="E133" i="37"/>
  <c r="B134" i="37"/>
  <c r="D133" i="37"/>
  <c r="B34" i="53"/>
  <c r="E33" i="53"/>
  <c r="D33" i="53"/>
  <c r="E113" i="50"/>
  <c r="B114" i="50"/>
  <c r="D113" i="50"/>
  <c r="E23" i="64"/>
  <c r="B24" i="64"/>
  <c r="D23" i="64"/>
  <c r="E73" i="69"/>
  <c r="B74" i="69"/>
  <c r="D73" i="69"/>
  <c r="B94" i="31"/>
  <c r="E93" i="31"/>
  <c r="D93" i="31"/>
  <c r="E93" i="34"/>
  <c r="B94" i="34"/>
  <c r="D93" i="34"/>
  <c r="E33" i="7"/>
  <c r="B34" i="7"/>
  <c r="D33" i="7"/>
  <c r="E123" i="9"/>
  <c r="B124" i="9"/>
  <c r="D123" i="9"/>
  <c r="B114" i="39"/>
  <c r="E113" i="39"/>
  <c r="D113" i="39"/>
  <c r="E123" i="43"/>
  <c r="B124" i="43"/>
  <c r="D123" i="43"/>
  <c r="E18" i="71"/>
  <c r="B19" i="71"/>
  <c r="D18" i="71"/>
  <c r="E23" i="28"/>
  <c r="B24" i="28"/>
  <c r="D23" i="28"/>
  <c r="E113" i="68"/>
  <c r="B114" i="68"/>
  <c r="D113" i="68"/>
  <c r="E53" i="69"/>
  <c r="B54" i="69"/>
  <c r="D53" i="69"/>
  <c r="B19" i="33"/>
  <c r="D18" i="33"/>
  <c r="B134" i="27"/>
  <c r="E133" i="27"/>
  <c r="D133" i="27"/>
  <c r="E43" i="7"/>
  <c r="B44" i="7"/>
  <c r="D43" i="7"/>
  <c r="E63" i="30"/>
  <c r="B64" i="30"/>
  <c r="D63" i="30"/>
  <c r="E83" i="38"/>
  <c r="B84" i="38"/>
  <c r="D83" i="38"/>
  <c r="B74" i="53"/>
  <c r="E73" i="53"/>
  <c r="D73" i="53"/>
  <c r="E53" i="64"/>
  <c r="B54" i="64"/>
  <c r="D53" i="64"/>
  <c r="E18" i="68"/>
  <c r="B19" i="68"/>
  <c r="D18" i="68"/>
  <c r="B134" i="31"/>
  <c r="E133" i="31"/>
  <c r="D133" i="31"/>
  <c r="E43" i="29"/>
  <c r="B44" i="29"/>
  <c r="D43" i="29"/>
  <c r="E133" i="30"/>
  <c r="B134" i="30"/>
  <c r="D133" i="30"/>
  <c r="E53" i="41"/>
  <c r="B54" i="41"/>
  <c r="D53" i="41"/>
  <c r="B54" i="58"/>
  <c r="E53" i="58"/>
  <c r="D53" i="58"/>
  <c r="B34" i="60"/>
  <c r="E33" i="60"/>
  <c r="D33" i="60"/>
  <c r="B134" i="63"/>
  <c r="E133" i="63"/>
  <c r="D133" i="63"/>
  <c r="B64" i="73"/>
  <c r="E63" i="73"/>
  <c r="D63" i="73"/>
  <c r="E103" i="28"/>
  <c r="B104" i="28"/>
  <c r="D103" i="28"/>
  <c r="E113" i="9"/>
  <c r="B114" i="9"/>
  <c r="D113" i="9"/>
  <c r="E133" i="48"/>
  <c r="B134" i="48"/>
  <c r="D133" i="48"/>
  <c r="B74" i="48"/>
  <c r="E73" i="48"/>
  <c r="D73" i="48"/>
  <c r="E33" i="54"/>
  <c r="B34" i="54"/>
  <c r="D33" i="54"/>
  <c r="E53" i="55"/>
  <c r="B54" i="55"/>
  <c r="D53" i="55"/>
  <c r="E33" i="59"/>
  <c r="B34" i="59"/>
  <c r="D33" i="59"/>
  <c r="B84" i="67"/>
  <c r="E83" i="67"/>
  <c r="D83" i="67"/>
  <c r="B54" i="71"/>
  <c r="E53" i="71"/>
  <c r="D53" i="71"/>
  <c r="E53" i="70"/>
  <c r="B54" i="70"/>
  <c r="D53" i="70"/>
  <c r="E133" i="7"/>
  <c r="B134" i="7"/>
  <c r="D133" i="7"/>
  <c r="E53" i="28"/>
  <c r="B54" i="28"/>
  <c r="D53" i="28"/>
  <c r="E23" i="34"/>
  <c r="B24" i="34"/>
  <c r="D23" i="34"/>
  <c r="E18" i="51"/>
  <c r="B19" i="51"/>
  <c r="D18" i="51"/>
  <c r="E63" i="48"/>
  <c r="B64" i="48"/>
  <c r="D63" i="48"/>
  <c r="E123" i="50"/>
  <c r="B124" i="50"/>
  <c r="D123" i="50"/>
  <c r="E93" i="68"/>
  <c r="B94" i="68"/>
  <c r="D93" i="68"/>
  <c r="E83" i="69"/>
  <c r="B84" i="69"/>
  <c r="D83" i="69"/>
  <c r="E33" i="72"/>
  <c r="B34" i="72"/>
  <c r="D33" i="72"/>
  <c r="E113" i="72"/>
  <c r="B114" i="72"/>
  <c r="D113" i="72"/>
  <c r="B34" i="58"/>
  <c r="E33" i="58"/>
  <c r="D33" i="58"/>
  <c r="B84" i="7"/>
  <c r="E83" i="7"/>
  <c r="D83" i="7"/>
  <c r="E63" i="33"/>
  <c r="B64" i="33"/>
  <c r="D63" i="33"/>
  <c r="E103" i="30"/>
  <c r="B104" i="30"/>
  <c r="D103" i="30"/>
  <c r="E23" i="35"/>
  <c r="B24" i="35"/>
  <c r="D23" i="35"/>
  <c r="E63" i="41"/>
  <c r="B64" i="41"/>
  <c r="D63" i="41"/>
  <c r="E113" i="55"/>
  <c r="B114" i="55"/>
  <c r="D113" i="55"/>
  <c r="B84" i="60"/>
  <c r="E83" i="60"/>
  <c r="D83" i="60"/>
  <c r="E93" i="64"/>
  <c r="B94" i="64"/>
  <c r="D93" i="64"/>
  <c r="E33" i="68"/>
  <c r="B34" i="68"/>
  <c r="D33" i="68"/>
  <c r="E113" i="7"/>
  <c r="B114" i="7"/>
  <c r="D113" i="7"/>
  <c r="E43" i="32"/>
  <c r="B44" i="32"/>
  <c r="D43" i="32"/>
  <c r="E83" i="29"/>
  <c r="B84" i="29"/>
  <c r="D83" i="29"/>
  <c r="B34" i="39"/>
  <c r="E33" i="39"/>
  <c r="D33" i="39"/>
  <c r="E43" i="43"/>
  <c r="B44" i="43"/>
  <c r="D43" i="43"/>
  <c r="E18" i="65"/>
  <c r="B19" i="65"/>
  <c r="D18" i="65"/>
  <c r="B34" i="27"/>
  <c r="E33" i="27"/>
  <c r="D33" i="27"/>
  <c r="E43" i="33"/>
  <c r="B44" i="33"/>
  <c r="D43" i="33"/>
  <c r="E123" i="30"/>
  <c r="B124" i="30"/>
  <c r="D123" i="30"/>
  <c r="E43" i="41"/>
  <c r="B44" i="41"/>
  <c r="D43" i="41"/>
  <c r="E18" i="56"/>
  <c r="B19" i="56"/>
  <c r="D18" i="56"/>
  <c r="B74" i="54"/>
  <c r="E73" i="54"/>
  <c r="D73" i="54"/>
  <c r="E93" i="55"/>
  <c r="B94" i="55"/>
  <c r="D93" i="55"/>
  <c r="B114" i="63"/>
  <c r="E113" i="63"/>
  <c r="D113" i="63"/>
  <c r="E113" i="70"/>
  <c r="B114" i="70"/>
  <c r="D113" i="70"/>
  <c r="E93" i="28"/>
  <c r="B94" i="28"/>
  <c r="D93" i="28"/>
  <c r="E113" i="33"/>
  <c r="B114" i="33"/>
  <c r="D113" i="33"/>
  <c r="E63" i="40"/>
  <c r="B64" i="40"/>
  <c r="D63" i="40"/>
  <c r="E23" i="41"/>
  <c r="B24" i="41"/>
  <c r="D23" i="41"/>
  <c r="B124" i="42"/>
  <c r="E123" i="42"/>
  <c r="D123" i="42"/>
  <c r="B114" i="58"/>
  <c r="E113" i="58"/>
  <c r="D113" i="58"/>
  <c r="E63" i="64"/>
  <c r="B64" i="64"/>
  <c r="D63" i="64"/>
  <c r="B19" i="70"/>
  <c r="E18" i="70"/>
  <c r="D18" i="70"/>
  <c r="E63" i="50"/>
  <c r="B64" i="50"/>
  <c r="D63" i="50"/>
  <c r="E123" i="33"/>
  <c r="B124" i="33"/>
  <c r="D123" i="33"/>
  <c r="E18" i="36"/>
  <c r="B19" i="36"/>
  <c r="D18" i="36"/>
  <c r="E23" i="50"/>
  <c r="B24" i="50"/>
  <c r="D23" i="50"/>
  <c r="E103" i="49"/>
  <c r="B104" i="49"/>
  <c r="D103" i="49"/>
  <c r="B74" i="73"/>
  <c r="E73" i="73"/>
  <c r="D73" i="73"/>
  <c r="E103" i="43"/>
  <c r="B104" i="43"/>
  <c r="D103" i="43"/>
  <c r="E83" i="76"/>
  <c r="B84" i="76"/>
  <c r="D83" i="76"/>
  <c r="B64" i="31"/>
  <c r="E63" i="31"/>
  <c r="D63" i="31"/>
  <c r="E33" i="33"/>
  <c r="B34" i="33"/>
  <c r="D33" i="33"/>
  <c r="E103" i="35"/>
  <c r="B104" i="35"/>
  <c r="D103" i="35"/>
  <c r="E103" i="41"/>
  <c r="B104" i="41"/>
  <c r="D103" i="41"/>
  <c r="E133" i="43"/>
  <c r="B134" i="43"/>
  <c r="D133" i="43"/>
  <c r="E73" i="50"/>
  <c r="B74" i="50"/>
  <c r="D73" i="50"/>
  <c r="B94" i="67"/>
  <c r="E93" i="67"/>
  <c r="D93" i="67"/>
  <c r="E18" i="64"/>
  <c r="B19" i="64"/>
  <c r="D18" i="64"/>
  <c r="E73" i="68"/>
  <c r="B74" i="68"/>
  <c r="D73" i="68"/>
  <c r="E33" i="69"/>
  <c r="B34" i="69"/>
  <c r="D33" i="69"/>
  <c r="E63" i="71"/>
  <c r="B64" i="71"/>
  <c r="D63" i="71"/>
  <c r="B54" i="31"/>
  <c r="E53" i="31"/>
  <c r="D53" i="31"/>
  <c r="E93" i="33"/>
  <c r="B94" i="33"/>
  <c r="D93" i="33"/>
  <c r="E53" i="30"/>
  <c r="B54" i="30"/>
  <c r="D53" i="30"/>
  <c r="E113" i="38"/>
  <c r="B114" i="38"/>
  <c r="D113" i="38"/>
  <c r="E83" i="43"/>
  <c r="B84" i="43"/>
  <c r="D83" i="43"/>
  <c r="B134" i="67"/>
  <c r="E133" i="67"/>
  <c r="D133" i="67"/>
  <c r="E123" i="68"/>
  <c r="B124" i="68"/>
  <c r="D123" i="68"/>
  <c r="E63" i="70"/>
  <c r="B64" i="70"/>
  <c r="D63" i="70"/>
  <c r="E73" i="72"/>
  <c r="B74" i="72"/>
  <c r="D73" i="72"/>
  <c r="E113" i="32"/>
  <c r="B114" i="32"/>
  <c r="D113" i="32"/>
  <c r="E83" i="33"/>
  <c r="B84" i="33"/>
  <c r="D83" i="33"/>
  <c r="E33" i="9"/>
  <c r="B34" i="9"/>
  <c r="D33" i="9"/>
  <c r="E113" i="37"/>
  <c r="B114" i="37"/>
  <c r="D113" i="37"/>
  <c r="B134" i="53"/>
  <c r="E133" i="53"/>
  <c r="D133" i="53"/>
  <c r="E133" i="50"/>
  <c r="B134" i="50"/>
  <c r="D133" i="50"/>
  <c r="B64" i="60"/>
  <c r="E63" i="60"/>
  <c r="D63" i="60"/>
  <c r="E33" i="64"/>
  <c r="B34" i="64"/>
  <c r="D33" i="64"/>
  <c r="B34" i="31"/>
  <c r="E33" i="31"/>
  <c r="D33" i="31"/>
  <c r="E113" i="34"/>
  <c r="B114" i="34"/>
  <c r="D113" i="34"/>
  <c r="E53" i="7"/>
  <c r="B54" i="7"/>
  <c r="D53" i="7"/>
  <c r="E33" i="41"/>
  <c r="B34" i="41"/>
  <c r="D33" i="41"/>
  <c r="B44" i="67"/>
  <c r="E43" i="67"/>
  <c r="D43" i="67"/>
  <c r="E23" i="70"/>
  <c r="B24" i="70"/>
  <c r="D23" i="70"/>
  <c r="E18" i="73"/>
  <c r="B19" i="73"/>
  <c r="D18" i="73"/>
  <c r="E43" i="59"/>
  <c r="B44" i="59"/>
  <c r="D43" i="59"/>
  <c r="B54" i="63"/>
  <c r="E53" i="63"/>
  <c r="D53" i="63"/>
  <c r="E63" i="28"/>
  <c r="B64" i="28"/>
  <c r="D63" i="28"/>
  <c r="E18" i="41"/>
  <c r="B19" i="41"/>
  <c r="D18" i="41"/>
  <c r="E123" i="7"/>
  <c r="B124" i="7"/>
  <c r="D123" i="7"/>
  <c r="E133" i="40"/>
  <c r="B134" i="40"/>
  <c r="D133" i="40"/>
  <c r="E23" i="55"/>
  <c r="B24" i="55"/>
  <c r="D23" i="55"/>
  <c r="E18" i="61"/>
  <c r="B19" i="61"/>
  <c r="D18" i="61"/>
  <c r="E23" i="72"/>
  <c r="B24" i="72"/>
  <c r="D23" i="72"/>
  <c r="E33" i="70"/>
  <c r="B34" i="70"/>
  <c r="D33" i="70"/>
  <c r="B124" i="27"/>
  <c r="E123" i="27"/>
  <c r="D123" i="27"/>
  <c r="E123" i="32"/>
  <c r="B124" i="32"/>
  <c r="D123" i="32"/>
  <c r="B19" i="37"/>
  <c r="E18" i="37"/>
  <c r="D18" i="37"/>
  <c r="E63" i="76"/>
  <c r="B64" i="76"/>
  <c r="D63" i="76"/>
  <c r="E63" i="68"/>
  <c r="B64" i="68"/>
  <c r="D63" i="68"/>
  <c r="E123" i="34"/>
  <c r="B124" i="34"/>
  <c r="D123" i="34"/>
  <c r="B134" i="42"/>
  <c r="E133" i="42"/>
  <c r="D133" i="42"/>
  <c r="E33" i="48"/>
  <c r="B34" i="48"/>
  <c r="D33" i="48"/>
  <c r="E18" i="46"/>
  <c r="B19" i="46"/>
  <c r="D18" i="46"/>
  <c r="B104" i="63"/>
  <c r="E103" i="63"/>
  <c r="D103" i="63"/>
  <c r="E63" i="34"/>
  <c r="B64" i="34"/>
  <c r="D63" i="34"/>
  <c r="E53" i="9"/>
  <c r="B54" i="9"/>
  <c r="D53" i="9"/>
  <c r="B84" i="39"/>
  <c r="E83" i="39"/>
  <c r="D83" i="39"/>
  <c r="B19" i="49"/>
  <c r="E18" i="49"/>
  <c r="D18" i="49"/>
  <c r="E53" i="59"/>
  <c r="B54" i="59"/>
  <c r="D53" i="59"/>
  <c r="E83" i="68"/>
  <c r="B84" i="68"/>
  <c r="D83" i="68"/>
  <c r="E133" i="70"/>
  <c r="B134" i="70"/>
  <c r="D133" i="70"/>
  <c r="B74" i="7"/>
  <c r="E73" i="7"/>
  <c r="D73" i="7"/>
  <c r="E83" i="40"/>
  <c r="B84" i="40"/>
  <c r="D83" i="40"/>
  <c r="E83" i="37"/>
  <c r="B84" i="37"/>
  <c r="D83" i="37"/>
  <c r="E33" i="38"/>
  <c r="B34" i="38"/>
  <c r="D33" i="38"/>
  <c r="E43" i="48"/>
  <c r="B44" i="48"/>
  <c r="D43" i="48"/>
  <c r="E33" i="49"/>
  <c r="B34" i="49"/>
  <c r="D33" i="49"/>
  <c r="E103" i="76"/>
  <c r="B104" i="76"/>
  <c r="D103" i="76"/>
  <c r="E93" i="71"/>
  <c r="B94" i="71"/>
  <c r="D93" i="71"/>
  <c r="B124" i="31"/>
  <c r="E123" i="31"/>
  <c r="D123" i="31"/>
  <c r="E73" i="40"/>
  <c r="B74" i="40"/>
  <c r="D73" i="40"/>
  <c r="E33" i="37"/>
  <c r="B34" i="37"/>
  <c r="D33" i="37"/>
  <c r="B54" i="53"/>
  <c r="E53" i="53"/>
  <c r="D53" i="53"/>
  <c r="E113" i="64"/>
  <c r="B114" i="64"/>
  <c r="D113" i="64"/>
  <c r="E18" i="67"/>
  <c r="B19" i="67"/>
  <c r="D18" i="67"/>
  <c r="B54" i="72"/>
  <c r="E53" i="72"/>
  <c r="D53" i="72"/>
  <c r="B114" i="31"/>
  <c r="E113" i="31"/>
  <c r="D113" i="31"/>
  <c r="E113" i="41"/>
  <c r="B114" i="41"/>
  <c r="D113" i="41"/>
  <c r="B44" i="53"/>
  <c r="E43" i="53"/>
  <c r="D43" i="53"/>
  <c r="E18" i="60"/>
  <c r="B19" i="60"/>
  <c r="D18" i="60"/>
  <c r="B54" i="67"/>
  <c r="E53" i="67"/>
  <c r="D53" i="67"/>
  <c r="B24" i="73"/>
  <c r="E23" i="73"/>
  <c r="D23" i="73"/>
  <c r="E113" i="54"/>
  <c r="B114" i="54"/>
  <c r="D113" i="54"/>
  <c r="E133" i="72"/>
  <c r="B134" i="72"/>
  <c r="D133" i="72"/>
  <c r="E103" i="34"/>
  <c r="B104" i="34"/>
  <c r="D103" i="34"/>
  <c r="E53" i="29"/>
  <c r="B54" i="29"/>
  <c r="D53" i="29"/>
  <c r="E93" i="9"/>
  <c r="B94" i="9"/>
  <c r="D93" i="9"/>
  <c r="E53" i="40"/>
  <c r="B54" i="40"/>
  <c r="D53" i="40"/>
  <c r="E53" i="37"/>
  <c r="B54" i="37"/>
  <c r="D53" i="37"/>
  <c r="B74" i="42"/>
  <c r="E73" i="42"/>
  <c r="D73" i="42"/>
  <c r="B114" i="53"/>
  <c r="E113" i="53"/>
  <c r="D113" i="53"/>
  <c r="E43" i="49"/>
  <c r="B44" i="49"/>
  <c r="D43" i="49"/>
  <c r="E33" i="50"/>
  <c r="B34" i="50"/>
  <c r="D33" i="50"/>
  <c r="E18" i="54"/>
  <c r="B19" i="54"/>
  <c r="D18" i="54"/>
  <c r="E113" i="76"/>
  <c r="B114" i="76"/>
  <c r="D113" i="76"/>
  <c r="E133" i="68"/>
  <c r="B134" i="68"/>
  <c r="D133" i="68"/>
  <c r="B84" i="73"/>
  <c r="E83" i="73"/>
  <c r="D83" i="73"/>
  <c r="E73" i="28"/>
  <c r="B74" i="28"/>
  <c r="D73" i="28"/>
  <c r="E43" i="9"/>
  <c r="B44" i="9"/>
  <c r="D43" i="9"/>
  <c r="E93" i="41"/>
  <c r="B94" i="41"/>
  <c r="D93" i="41"/>
  <c r="B74" i="60"/>
  <c r="E73" i="60"/>
  <c r="D73" i="60"/>
  <c r="E133" i="71"/>
  <c r="B134" i="71"/>
  <c r="D133" i="71"/>
  <c r="E43" i="34"/>
  <c r="B44" i="34"/>
  <c r="D43" i="34"/>
  <c r="E73" i="29"/>
  <c r="B74" i="29"/>
  <c r="D73" i="29"/>
  <c r="E73" i="37"/>
  <c r="B74" i="37"/>
  <c r="D73" i="37"/>
  <c r="B54" i="42"/>
  <c r="E53" i="42"/>
  <c r="D53" i="42"/>
  <c r="E33" i="43"/>
  <c r="B34" i="43"/>
  <c r="D33" i="43"/>
  <c r="E93" i="50"/>
  <c r="B94" i="50"/>
  <c r="D93" i="50"/>
  <c r="B44" i="58"/>
  <c r="E43" i="58"/>
  <c r="D43" i="58"/>
  <c r="E18" i="63"/>
  <c r="B19" i="63"/>
  <c r="D18" i="63"/>
  <c r="E23" i="30"/>
  <c r="B24" i="30"/>
  <c r="D23" i="30"/>
  <c r="E18" i="32"/>
  <c r="B19" i="32"/>
  <c r="D18" i="32"/>
  <c r="E103" i="9"/>
  <c r="B104" i="9"/>
  <c r="D103" i="9"/>
  <c r="E23" i="29"/>
  <c r="B24" i="29"/>
  <c r="D23" i="29"/>
  <c r="B94" i="39"/>
  <c r="E93" i="39"/>
  <c r="D93" i="39"/>
  <c r="E23" i="40"/>
  <c r="B24" i="40"/>
  <c r="D23" i="40"/>
  <c r="E18" i="9"/>
  <c r="B19" i="9"/>
  <c r="D18" i="9"/>
  <c r="B64" i="7"/>
  <c r="E63" i="7"/>
  <c r="D63" i="7"/>
  <c r="B44" i="42"/>
  <c r="E43" i="42"/>
  <c r="D43" i="42"/>
  <c r="E63" i="54"/>
  <c r="B64" i="54"/>
  <c r="D63" i="54"/>
  <c r="B54" i="27"/>
  <c r="E53" i="27"/>
  <c r="D53" i="27"/>
  <c r="E103" i="33"/>
  <c r="B104" i="33"/>
  <c r="D103" i="33"/>
  <c r="E93" i="40"/>
  <c r="B94" i="40"/>
  <c r="D93" i="40"/>
  <c r="E93" i="37"/>
  <c r="B94" i="37"/>
  <c r="D93" i="37"/>
  <c r="E23" i="54"/>
  <c r="B24" i="54"/>
  <c r="D23" i="54"/>
  <c r="B124" i="60"/>
  <c r="E123" i="60"/>
  <c r="D123" i="60"/>
  <c r="E133" i="64"/>
  <c r="B134" i="64"/>
  <c r="D133" i="64"/>
  <c r="B84" i="27"/>
  <c r="E83" i="27"/>
  <c r="D83" i="27"/>
  <c r="E53" i="34"/>
  <c r="B54" i="34"/>
  <c r="D53" i="34"/>
  <c r="E123" i="29"/>
  <c r="B124" i="29"/>
  <c r="D123" i="29"/>
  <c r="E83" i="9"/>
  <c r="B84" i="9"/>
  <c r="D83" i="9"/>
  <c r="E83" i="48"/>
  <c r="B84" i="48"/>
  <c r="D83" i="48"/>
  <c r="E113" i="49"/>
  <c r="B114" i="49"/>
  <c r="D113" i="49"/>
  <c r="B114" i="60"/>
  <c r="E113" i="60"/>
  <c r="D113" i="60"/>
  <c r="B64" i="67"/>
  <c r="E63" i="67"/>
  <c r="D63" i="67"/>
  <c r="E83" i="70"/>
  <c r="B84" i="70"/>
  <c r="D83" i="70"/>
  <c r="B44" i="31"/>
  <c r="E43" i="31"/>
  <c r="D43" i="31"/>
  <c r="E113" i="29"/>
  <c r="B114" i="29"/>
  <c r="D113" i="29"/>
  <c r="E18" i="39"/>
  <c r="B19" i="39"/>
  <c r="D18" i="39"/>
  <c r="B94" i="42"/>
  <c r="E93" i="42"/>
  <c r="D93" i="42"/>
  <c r="B84" i="58"/>
  <c r="E83" i="58"/>
  <c r="D83" i="58"/>
  <c r="E133" i="55"/>
  <c r="B134" i="55"/>
  <c r="D133" i="55"/>
  <c r="E53" i="76"/>
  <c r="B54" i="76"/>
  <c r="D53" i="76"/>
  <c r="B19" i="69"/>
  <c r="E18" i="69"/>
  <c r="D18" i="69"/>
  <c r="B104" i="27"/>
  <c r="E103" i="27"/>
  <c r="D103" i="27"/>
  <c r="E23" i="32"/>
  <c r="B24" i="32"/>
  <c r="D23" i="32"/>
  <c r="E73" i="35"/>
  <c r="B74" i="35"/>
  <c r="D73" i="35"/>
  <c r="E103" i="40"/>
  <c r="B104" i="40"/>
  <c r="D103" i="40"/>
  <c r="E103" i="37"/>
  <c r="B104" i="37"/>
  <c r="D103" i="37"/>
  <c r="B24" i="60"/>
  <c r="E23" i="60"/>
  <c r="D23" i="60"/>
  <c r="E103" i="64"/>
  <c r="B104" i="64"/>
  <c r="D103" i="64"/>
  <c r="B34" i="71"/>
  <c r="E33" i="71"/>
  <c r="D33" i="71"/>
  <c r="E43" i="70"/>
  <c r="B44" i="70"/>
  <c r="D43" i="70"/>
  <c r="B134" i="73"/>
  <c r="E133" i="73"/>
  <c r="D133" i="73"/>
  <c r="B114" i="27"/>
  <c r="E113" i="27"/>
  <c r="D113" i="27"/>
  <c r="E33" i="40"/>
  <c r="B34" i="40"/>
  <c r="D33" i="40"/>
  <c r="E73" i="64"/>
  <c r="B74" i="64"/>
  <c r="D73" i="64"/>
  <c r="E23" i="69"/>
  <c r="B24" i="69"/>
  <c r="D23" i="69"/>
  <c r="E43" i="55"/>
  <c r="B44" i="55"/>
  <c r="D43" i="55"/>
  <c r="E73" i="71"/>
  <c r="B74" i="71"/>
  <c r="D73" i="71"/>
  <c r="E43" i="28"/>
  <c r="B44" i="28"/>
  <c r="D43" i="28"/>
  <c r="E133" i="29"/>
  <c r="B134" i="29"/>
  <c r="D133" i="29"/>
  <c r="B44" i="39"/>
  <c r="E43" i="39"/>
  <c r="D43" i="39"/>
  <c r="E43" i="38"/>
  <c r="B44" i="38"/>
  <c r="D43" i="38"/>
  <c r="E18" i="43"/>
  <c r="B19" i="43"/>
  <c r="D18" i="43"/>
  <c r="E93" i="70"/>
  <c r="B94" i="70"/>
  <c r="D93" i="70"/>
  <c r="B104" i="73"/>
  <c r="E103" i="73"/>
  <c r="D103" i="73"/>
  <c r="E93" i="35"/>
  <c r="B94" i="35"/>
  <c r="D93" i="35"/>
  <c r="E18" i="38"/>
  <c r="B19" i="38"/>
  <c r="D18" i="38"/>
  <c r="E18" i="44"/>
  <c r="B19" i="44"/>
  <c r="D18" i="44"/>
  <c r="B54" i="73"/>
  <c r="E53" i="73"/>
  <c r="D53" i="73"/>
  <c r="B104" i="60"/>
  <c r="E103" i="60"/>
  <c r="D103" i="60"/>
  <c r="B24" i="63"/>
  <c r="E23" i="63"/>
  <c r="D23" i="63"/>
  <c r="E103" i="72"/>
  <c r="B104" i="72"/>
  <c r="D103" i="72"/>
  <c r="E18" i="58"/>
  <c r="B19" i="58"/>
  <c r="D18" i="58"/>
  <c r="E103" i="70"/>
  <c r="B104" i="70"/>
  <c r="D103" i="70"/>
  <c r="E53" i="32"/>
  <c r="B54" i="32"/>
  <c r="D53" i="32"/>
  <c r="E23" i="43"/>
  <c r="B24" i="43"/>
  <c r="D23" i="43"/>
  <c r="E53" i="54"/>
  <c r="B54" i="54"/>
  <c r="D53" i="54"/>
  <c r="E73" i="55"/>
  <c r="B74" i="55"/>
  <c r="D73" i="55"/>
  <c r="B44" i="60"/>
  <c r="E43" i="60"/>
  <c r="D43" i="60"/>
  <c r="B74" i="63"/>
  <c r="E73" i="63"/>
  <c r="D73" i="63"/>
  <c r="E133" i="34"/>
  <c r="B134" i="34"/>
  <c r="D133" i="34"/>
  <c r="E23" i="38"/>
  <c r="B24" i="38"/>
  <c r="D23" i="38"/>
  <c r="E93" i="48"/>
  <c r="B94" i="48"/>
  <c r="D93" i="48"/>
  <c r="E103" i="50"/>
  <c r="B104" i="50"/>
  <c r="D103" i="50"/>
  <c r="E73" i="70"/>
  <c r="B74" i="70"/>
  <c r="D73" i="70"/>
  <c r="E23" i="9"/>
  <c r="B24" i="9"/>
  <c r="D23" i="9"/>
  <c r="E123" i="35"/>
  <c r="B124" i="35"/>
  <c r="D123" i="35"/>
  <c r="B24" i="39"/>
  <c r="E23" i="39"/>
  <c r="D23" i="39"/>
  <c r="E53" i="50"/>
  <c r="B54" i="50"/>
  <c r="D53" i="50"/>
  <c r="E133" i="76"/>
  <c r="B134" i="76"/>
  <c r="D133" i="76"/>
  <c r="E53" i="68"/>
  <c r="B54" i="68"/>
  <c r="D53" i="68"/>
  <c r="E93" i="69"/>
  <c r="B94" i="69"/>
  <c r="D93" i="69"/>
  <c r="E83" i="71"/>
  <c r="B84" i="71"/>
  <c r="D83" i="71"/>
  <c r="E33" i="34"/>
  <c r="B34" i="34"/>
  <c r="D33" i="34"/>
  <c r="E73" i="33"/>
  <c r="B74" i="33"/>
  <c r="D73" i="33"/>
  <c r="B19" i="29"/>
  <c r="E18" i="29"/>
  <c r="D18" i="29"/>
  <c r="E18" i="40"/>
  <c r="B19" i="40"/>
  <c r="D18" i="40"/>
  <c r="B84" i="42"/>
  <c r="E83" i="42"/>
  <c r="D83" i="42"/>
  <c r="E123" i="48"/>
  <c r="B124" i="48"/>
  <c r="D123" i="48"/>
  <c r="E53" i="49"/>
  <c r="B54" i="49"/>
  <c r="D53" i="49"/>
  <c r="B74" i="58"/>
  <c r="E73" i="58"/>
  <c r="D73" i="58"/>
  <c r="E83" i="55"/>
  <c r="B84" i="55"/>
  <c r="D83" i="55"/>
  <c r="B94" i="60"/>
  <c r="E93" i="60"/>
  <c r="D93" i="60"/>
  <c r="E113" i="71"/>
  <c r="B114" i="71"/>
  <c r="D113" i="71"/>
  <c r="E133" i="54"/>
  <c r="B134" i="54"/>
  <c r="D133" i="54"/>
  <c r="E103" i="69"/>
  <c r="B104" i="69"/>
  <c r="D103" i="69"/>
  <c r="E113" i="35"/>
  <c r="B114" i="35"/>
  <c r="D113" i="35"/>
  <c r="E93" i="32"/>
  <c r="B94" i="32"/>
  <c r="D93" i="32"/>
  <c r="B124" i="39"/>
  <c r="E123" i="39"/>
  <c r="D123" i="39"/>
  <c r="E123" i="38"/>
  <c r="B124" i="38"/>
  <c r="D123" i="38"/>
  <c r="E113" i="59"/>
  <c r="B114" i="59"/>
  <c r="D113" i="59"/>
  <c r="B104" i="67"/>
  <c r="E103" i="67"/>
  <c r="D103" i="67"/>
  <c r="E83" i="72"/>
  <c r="B84" i="72"/>
  <c r="D83" i="72"/>
  <c r="B24" i="27"/>
  <c r="E23" i="27"/>
  <c r="D23" i="27"/>
  <c r="E123" i="37"/>
  <c r="B124" i="37"/>
  <c r="D123" i="37"/>
  <c r="E83" i="64"/>
  <c r="B84" i="64"/>
  <c r="D83" i="64"/>
  <c r="B24" i="71"/>
  <c r="E23" i="71"/>
  <c r="D23" i="71"/>
  <c r="E73" i="32"/>
  <c r="B74" i="32"/>
  <c r="D73" i="32"/>
  <c r="B19" i="7"/>
  <c r="E18" i="7"/>
  <c r="D18" i="7"/>
  <c r="E113" i="40"/>
  <c r="B114" i="40"/>
  <c r="D113" i="40"/>
  <c r="E103" i="38"/>
  <c r="B104" i="38"/>
  <c r="D103" i="38"/>
  <c r="B44" i="63"/>
  <c r="E43" i="63"/>
  <c r="D43" i="63"/>
  <c r="E133" i="69"/>
  <c r="B134" i="69"/>
  <c r="D133" i="69"/>
  <c r="B64" i="27"/>
  <c r="E63" i="27"/>
  <c r="D63" i="27"/>
  <c r="E73" i="34"/>
  <c r="B74" i="34"/>
  <c r="D73" i="34"/>
  <c r="E103" i="48"/>
  <c r="B104" i="48"/>
  <c r="D103" i="48"/>
  <c r="E18" i="57"/>
  <c r="B19" i="57"/>
  <c r="D18" i="57"/>
  <c r="B104" i="59"/>
  <c r="E103" i="59"/>
  <c r="D103" i="59"/>
  <c r="E123" i="55"/>
  <c r="B124" i="55"/>
  <c r="D123" i="55"/>
  <c r="B134" i="60"/>
  <c r="E133" i="60"/>
  <c r="D133" i="60"/>
  <c r="B34" i="73"/>
  <c r="E33" i="73"/>
  <c r="D33" i="73"/>
  <c r="E123" i="69"/>
  <c r="B124" i="69"/>
  <c r="D123" i="69"/>
  <c r="B124" i="73"/>
  <c r="E123" i="73"/>
  <c r="D123" i="73"/>
  <c r="E23" i="48"/>
  <c r="B24" i="48"/>
  <c r="D23" i="48"/>
  <c r="E123" i="70"/>
  <c r="B124" i="70"/>
  <c r="D123" i="70"/>
  <c r="E18" i="31"/>
  <c r="B19" i="31"/>
  <c r="D18" i="31"/>
  <c r="E93" i="76"/>
  <c r="B94" i="76"/>
  <c r="D93" i="76"/>
  <c r="E133" i="32"/>
  <c r="B134" i="32"/>
  <c r="D133" i="32"/>
  <c r="E93" i="29"/>
  <c r="B94" i="29"/>
  <c r="D93" i="29"/>
  <c r="E133" i="9"/>
  <c r="B134" i="9"/>
  <c r="D133" i="9"/>
  <c r="B114" i="42"/>
  <c r="E113" i="42"/>
  <c r="D113" i="42"/>
  <c r="B104" i="58"/>
  <c r="E103" i="58"/>
  <c r="D103" i="58"/>
  <c r="E18" i="62"/>
  <c r="B19" i="62"/>
  <c r="D18" i="62"/>
  <c r="B34" i="67"/>
  <c r="E33" i="67"/>
  <c r="D33" i="67"/>
  <c r="E18" i="72"/>
  <c r="B19" i="72"/>
  <c r="D18" i="72"/>
  <c r="B94" i="73"/>
  <c r="E93" i="73"/>
  <c r="D93" i="73"/>
  <c r="E83" i="32"/>
  <c r="B84" i="32"/>
  <c r="D83" i="32"/>
  <c r="B74" i="39"/>
  <c r="E73" i="39"/>
  <c r="D73" i="39"/>
  <c r="E133" i="41"/>
  <c r="B134" i="41"/>
  <c r="D133" i="41"/>
  <c r="E18" i="48"/>
  <c r="B19" i="48"/>
  <c r="D18" i="48"/>
  <c r="E18" i="76"/>
  <c r="B19" i="76"/>
  <c r="D18" i="76"/>
  <c r="E133" i="59"/>
  <c r="B134" i="59"/>
  <c r="D133" i="59"/>
  <c r="E63" i="55"/>
  <c r="B64" i="55"/>
  <c r="D63" i="55"/>
  <c r="B124" i="67"/>
  <c r="E123" i="67"/>
  <c r="D123" i="67"/>
  <c r="B74" i="27"/>
  <c r="E73" i="27"/>
  <c r="D73" i="27"/>
  <c r="E18" i="28"/>
  <c r="B19" i="28"/>
  <c r="D18" i="28"/>
  <c r="E23" i="7"/>
  <c r="B24" i="7"/>
  <c r="D23" i="7"/>
  <c r="B104" i="39"/>
  <c r="E103" i="39"/>
  <c r="D103" i="39"/>
  <c r="E73" i="43"/>
  <c r="B74" i="43"/>
  <c r="D73" i="43"/>
  <c r="B124" i="63"/>
  <c r="E123" i="63"/>
  <c r="D123" i="63"/>
  <c r="B24" i="67"/>
  <c r="E23" i="67"/>
  <c r="D23" i="67"/>
  <c r="E63" i="72"/>
  <c r="B64" i="72"/>
  <c r="D63" i="72"/>
  <c r="B24" i="33"/>
  <c r="D23" i="33"/>
  <c r="B134" i="39"/>
  <c r="E133" i="39"/>
  <c r="D133" i="39"/>
  <c r="E53" i="38"/>
  <c r="B54" i="38"/>
  <c r="D53" i="38"/>
  <c r="B24" i="53"/>
  <c r="E23" i="53"/>
  <c r="D23" i="53"/>
  <c r="E133" i="49"/>
  <c r="B134" i="49"/>
  <c r="D133" i="49"/>
  <c r="E43" i="50"/>
  <c r="B44" i="50"/>
  <c r="D43" i="50"/>
  <c r="E43" i="76"/>
  <c r="B44" i="76"/>
  <c r="D43" i="76"/>
  <c r="E103" i="68"/>
  <c r="B104" i="68"/>
  <c r="D103" i="68"/>
  <c r="E93" i="72"/>
  <c r="B94" i="72"/>
  <c r="D93" i="72"/>
  <c r="E43" i="54"/>
  <c r="B44" i="54"/>
  <c r="D43" i="54"/>
  <c r="B44" i="71"/>
  <c r="E43" i="71"/>
  <c r="D43" i="71"/>
  <c r="E73" i="9"/>
  <c r="B74" i="9"/>
  <c r="D73" i="9"/>
  <c r="B124" i="58"/>
  <c r="E123" i="58"/>
  <c r="D123" i="58"/>
  <c r="B74" i="31"/>
  <c r="E73" i="31"/>
  <c r="D73" i="31"/>
  <c r="E93" i="38"/>
  <c r="B94" i="38"/>
  <c r="D93" i="38"/>
  <c r="E63" i="59"/>
  <c r="B64" i="59"/>
  <c r="D63" i="59"/>
  <c r="B104" i="31"/>
  <c r="E103" i="31"/>
  <c r="D103" i="31"/>
  <c r="E113" i="48"/>
  <c r="B114" i="48"/>
  <c r="D113" i="48"/>
  <c r="E53" i="48"/>
  <c r="B54" i="48"/>
  <c r="D53" i="48"/>
  <c r="E123" i="49"/>
  <c r="B124" i="49"/>
  <c r="D123" i="49"/>
  <c r="E33" i="55"/>
  <c r="B34" i="55"/>
  <c r="D33" i="55"/>
  <c r="E33" i="76"/>
  <c r="B34" i="76"/>
  <c r="D33" i="76"/>
  <c r="E103" i="71"/>
  <c r="B104" i="71"/>
  <c r="D103" i="71"/>
  <c r="E18" i="27"/>
  <c r="B19" i="27"/>
  <c r="D18" i="27"/>
  <c r="E133" i="33"/>
  <c r="B134" i="33"/>
  <c r="D133" i="33"/>
  <c r="E93" i="30"/>
  <c r="B94" i="30"/>
  <c r="D93" i="30"/>
  <c r="E43" i="40"/>
  <c r="B44" i="40"/>
  <c r="D43" i="40"/>
  <c r="E43" i="37"/>
  <c r="B44" i="37"/>
  <c r="D43" i="37"/>
  <c r="B104" i="42"/>
  <c r="E103" i="42"/>
  <c r="D103" i="42"/>
  <c r="E103" i="55"/>
  <c r="B104" i="55"/>
  <c r="D103" i="55"/>
  <c r="E18" i="66"/>
  <c r="B19" i="66"/>
  <c r="D18" i="66"/>
  <c r="E43" i="30"/>
  <c r="B44" i="30"/>
  <c r="D43" i="30"/>
  <c r="E123" i="41"/>
  <c r="B124" i="41"/>
  <c r="D123" i="41"/>
  <c r="E113" i="43"/>
  <c r="B114" i="43"/>
  <c r="D113" i="43"/>
  <c r="E123" i="59"/>
  <c r="B124" i="59"/>
  <c r="D123" i="59"/>
  <c r="E18" i="34"/>
  <c r="B19" i="34"/>
  <c r="D18" i="34"/>
  <c r="E83" i="50"/>
  <c r="B84" i="50"/>
  <c r="D83" i="50"/>
  <c r="E43" i="68"/>
  <c r="B44" i="68"/>
  <c r="D43" i="68"/>
  <c r="D64" i="74"/>
  <c r="E64" i="74"/>
  <c r="B65" i="74"/>
  <c r="E124" i="74"/>
  <c r="B125" i="74"/>
  <c r="D124" i="74"/>
  <c r="B55" i="74"/>
  <c r="D54" i="74"/>
  <c r="E54" i="74"/>
  <c r="E134" i="74"/>
  <c r="B135" i="74"/>
  <c r="D134" i="74"/>
  <c r="D74" i="74"/>
  <c r="B75" i="74"/>
  <c r="E74" i="74"/>
  <c r="E114" i="74"/>
  <c r="D114" i="74"/>
  <c r="B115" i="74"/>
  <c r="D44" i="74"/>
  <c r="E44" i="74"/>
  <c r="B45" i="74"/>
  <c r="D94" i="74"/>
  <c r="E94" i="74"/>
  <c r="B95" i="74"/>
  <c r="E35" i="74"/>
  <c r="B36" i="74"/>
  <c r="D35" i="74"/>
  <c r="D106" i="74"/>
  <c r="E106" i="74"/>
  <c r="B107" i="74"/>
  <c r="E85" i="74"/>
  <c r="B86" i="74"/>
  <c r="D85" i="74"/>
  <c r="E19" i="74"/>
  <c r="B20" i="74"/>
  <c r="D19" i="74"/>
  <c r="B25" i="74"/>
  <c r="E24" i="74"/>
  <c r="D24" i="74"/>
  <c r="A37" i="30" l="1"/>
  <c r="A97" i="30"/>
  <c r="G96" i="30"/>
  <c r="K96" i="30"/>
  <c r="A77" i="30"/>
  <c r="K76" i="30"/>
  <c r="G76" i="30"/>
  <c r="A107" i="30"/>
  <c r="K106" i="30"/>
  <c r="G106" i="30"/>
  <c r="A67" i="30"/>
  <c r="A87" i="30"/>
  <c r="G86" i="30"/>
  <c r="K86" i="30"/>
  <c r="A57" i="30"/>
  <c r="A117" i="30"/>
  <c r="A118" i="30" s="1"/>
  <c r="A119" i="30" s="1"/>
  <c r="A120" i="30" s="1"/>
  <c r="K116" i="30"/>
  <c r="G116" i="30"/>
  <c r="A27" i="30"/>
  <c r="K26" i="30"/>
  <c r="A47" i="30"/>
  <c r="G46" i="30"/>
  <c r="A87" i="31"/>
  <c r="K86" i="31"/>
  <c r="G86" i="31"/>
  <c r="A77" i="31"/>
  <c r="G76" i="31"/>
  <c r="K76" i="31"/>
  <c r="A57" i="31"/>
  <c r="A117" i="31"/>
  <c r="A118" i="31" s="1"/>
  <c r="A119" i="31" s="1"/>
  <c r="A120" i="31" s="1"/>
  <c r="K116" i="31"/>
  <c r="G116" i="31"/>
  <c r="A97" i="31"/>
  <c r="K96" i="31"/>
  <c r="G96" i="31"/>
  <c r="A37" i="31"/>
  <c r="A27" i="31"/>
  <c r="K26" i="31"/>
  <c r="A108" i="31"/>
  <c r="G107" i="31"/>
  <c r="K107" i="31"/>
  <c r="A47" i="31"/>
  <c r="A67" i="31"/>
  <c r="A117" i="32"/>
  <c r="A118" i="32" s="1"/>
  <c r="A119" i="32" s="1"/>
  <c r="A120" i="32" s="1"/>
  <c r="K116" i="32"/>
  <c r="G116" i="32"/>
  <c r="A77" i="32"/>
  <c r="K76" i="32"/>
  <c r="G76" i="32"/>
  <c r="A97" i="32"/>
  <c r="G96" i="32"/>
  <c r="K96" i="32"/>
  <c r="A37" i="32"/>
  <c r="A47" i="32"/>
  <c r="A87" i="32"/>
  <c r="K86" i="32"/>
  <c r="G86" i="32"/>
  <c r="A27" i="32"/>
  <c r="K26" i="32"/>
  <c r="A67" i="32"/>
  <c r="A57" i="32"/>
  <c r="A107" i="32"/>
  <c r="G106" i="32"/>
  <c r="K106" i="32"/>
  <c r="A88" i="33"/>
  <c r="K87" i="33"/>
  <c r="G87" i="33"/>
  <c r="A37" i="33"/>
  <c r="A67" i="33"/>
  <c r="A97" i="33"/>
  <c r="K96" i="33"/>
  <c r="G96" i="33"/>
  <c r="A47" i="33"/>
  <c r="A57" i="33"/>
  <c r="A77" i="33"/>
  <c r="G76" i="33"/>
  <c r="K76" i="33"/>
  <c r="A107" i="33"/>
  <c r="G106" i="33"/>
  <c r="K106" i="33"/>
  <c r="A27" i="33"/>
  <c r="K26" i="33"/>
  <c r="A117" i="34"/>
  <c r="A118" i="34" s="1"/>
  <c r="A119" i="34" s="1"/>
  <c r="A120" i="34" s="1"/>
  <c r="G116" i="34"/>
  <c r="K116" i="34"/>
  <c r="A108" i="34"/>
  <c r="K107" i="34"/>
  <c r="G107" i="34"/>
  <c r="A27" i="34"/>
  <c r="K26" i="34"/>
  <c r="A77" i="34"/>
  <c r="K76" i="34"/>
  <c r="G76" i="34"/>
  <c r="A87" i="34"/>
  <c r="G86" i="34"/>
  <c r="K86" i="34"/>
  <c r="A57" i="34"/>
  <c r="A67" i="34"/>
  <c r="A97" i="34"/>
  <c r="G96" i="34"/>
  <c r="K96" i="34"/>
  <c r="A47" i="34"/>
  <c r="A37" i="34"/>
  <c r="A87" i="35"/>
  <c r="G86" i="35"/>
  <c r="K86" i="35"/>
  <c r="A107" i="35"/>
  <c r="K106" i="35"/>
  <c r="G106" i="35"/>
  <c r="A97" i="35"/>
  <c r="K96" i="35"/>
  <c r="G96" i="35"/>
  <c r="A27" i="35"/>
  <c r="K26" i="35"/>
  <c r="A67" i="35"/>
  <c r="A47" i="35"/>
  <c r="A77" i="35"/>
  <c r="G76" i="35"/>
  <c r="K76" i="35"/>
  <c r="A37" i="35"/>
  <c r="A117" i="35"/>
  <c r="A118" i="35" s="1"/>
  <c r="A119" i="35" s="1"/>
  <c r="A120" i="35" s="1"/>
  <c r="G116" i="35"/>
  <c r="K116" i="35"/>
  <c r="A57" i="35"/>
  <c r="H96" i="36"/>
  <c r="K96" i="36"/>
  <c r="G96" i="36"/>
  <c r="H56" i="36"/>
  <c r="H66" i="36"/>
  <c r="H26" i="36"/>
  <c r="K26" i="36"/>
  <c r="K106" i="36"/>
  <c r="G106" i="36"/>
  <c r="H106" i="36"/>
  <c r="H47" i="36"/>
  <c r="H48" i="36" s="1"/>
  <c r="H49" i="36" s="1"/>
  <c r="H50" i="36" s="1"/>
  <c r="H42" i="36"/>
  <c r="H43" i="36" s="1"/>
  <c r="H44" i="36" s="1"/>
  <c r="H45" i="36" s="1"/>
  <c r="G86" i="36"/>
  <c r="H86" i="36"/>
  <c r="K86" i="36"/>
  <c r="G76" i="36"/>
  <c r="H76" i="36"/>
  <c r="K76" i="36"/>
  <c r="H36" i="36"/>
  <c r="A77" i="37"/>
  <c r="K76" i="37"/>
  <c r="G76" i="37"/>
  <c r="A67" i="37"/>
  <c r="A37" i="37"/>
  <c r="A57" i="37"/>
  <c r="A47" i="37"/>
  <c r="A117" i="37"/>
  <c r="A118" i="37" s="1"/>
  <c r="A119" i="37" s="1"/>
  <c r="A120" i="37" s="1"/>
  <c r="G116" i="37"/>
  <c r="K116" i="37"/>
  <c r="A27" i="37"/>
  <c r="K26" i="37"/>
  <c r="A97" i="37"/>
  <c r="G96" i="37"/>
  <c r="K96" i="37"/>
  <c r="A87" i="37"/>
  <c r="G86" i="37"/>
  <c r="K86" i="37"/>
  <c r="A107" i="37"/>
  <c r="K106" i="37"/>
  <c r="G106" i="37"/>
  <c r="A87" i="38"/>
  <c r="K86" i="38"/>
  <c r="G86" i="38"/>
  <c r="A108" i="38"/>
  <c r="G107" i="38"/>
  <c r="K107" i="38"/>
  <c r="A57" i="38"/>
  <c r="A97" i="38"/>
  <c r="K96" i="38"/>
  <c r="G96" i="38"/>
  <c r="A77" i="38"/>
  <c r="G76" i="38"/>
  <c r="K76" i="38"/>
  <c r="A67" i="38"/>
  <c r="A37" i="38"/>
  <c r="A27" i="38"/>
  <c r="K26" i="38"/>
  <c r="A47" i="38"/>
  <c r="A117" i="38"/>
  <c r="A118" i="38" s="1"/>
  <c r="A119" i="38" s="1"/>
  <c r="A120" i="38" s="1"/>
  <c r="G116" i="38"/>
  <c r="K116" i="38"/>
  <c r="A87" i="39"/>
  <c r="K86" i="39"/>
  <c r="G86" i="39"/>
  <c r="A27" i="39"/>
  <c r="K26" i="39"/>
  <c r="A57" i="39"/>
  <c r="A47" i="39"/>
  <c r="A37" i="39"/>
  <c r="A97" i="39"/>
  <c r="K96" i="39"/>
  <c r="G96" i="39"/>
  <c r="A77" i="39"/>
  <c r="G76" i="39"/>
  <c r="K76" i="39"/>
  <c r="A107" i="39"/>
  <c r="G106" i="39"/>
  <c r="K106" i="39"/>
  <c r="A117" i="39"/>
  <c r="A118" i="39" s="1"/>
  <c r="A119" i="39" s="1"/>
  <c r="A120" i="39" s="1"/>
  <c r="G116" i="39"/>
  <c r="K116" i="39"/>
  <c r="A68" i="39"/>
  <c r="G67" i="39"/>
  <c r="K67" i="39"/>
  <c r="A97" i="40"/>
  <c r="K96" i="40"/>
  <c r="G96" i="40"/>
  <c r="A47" i="40"/>
  <c r="A117" i="40"/>
  <c r="A118" i="40" s="1"/>
  <c r="A119" i="40" s="1"/>
  <c r="A120" i="40" s="1"/>
  <c r="G116" i="40"/>
  <c r="K116" i="40"/>
  <c r="A77" i="40"/>
  <c r="G76" i="40"/>
  <c r="K76" i="40"/>
  <c r="A87" i="40"/>
  <c r="K86" i="40"/>
  <c r="G86" i="40"/>
  <c r="A37" i="40"/>
  <c r="A67" i="40"/>
  <c r="A107" i="40"/>
  <c r="G106" i="40"/>
  <c r="K106" i="40"/>
  <c r="A27" i="40"/>
  <c r="K26" i="40"/>
  <c r="A57" i="40"/>
  <c r="A87" i="41"/>
  <c r="K86" i="41"/>
  <c r="G86" i="41"/>
  <c r="A47" i="41"/>
  <c r="A37" i="41"/>
  <c r="A27" i="41"/>
  <c r="K26" i="41"/>
  <c r="A117" i="41"/>
  <c r="A118" i="41" s="1"/>
  <c r="A119" i="41" s="1"/>
  <c r="A120" i="41" s="1"/>
  <c r="K116" i="41"/>
  <c r="G116" i="41"/>
  <c r="A57" i="41"/>
  <c r="A97" i="41"/>
  <c r="G96" i="41"/>
  <c r="K96" i="41"/>
  <c r="A67" i="41"/>
  <c r="A108" i="41"/>
  <c r="G107" i="41"/>
  <c r="K107" i="41"/>
  <c r="A77" i="41"/>
  <c r="K76" i="41"/>
  <c r="G76" i="41"/>
  <c r="A107" i="42"/>
  <c r="G106" i="42"/>
  <c r="K106" i="42"/>
  <c r="A57" i="42"/>
  <c r="A97" i="42"/>
  <c r="G96" i="42"/>
  <c r="K96" i="42"/>
  <c r="A67" i="42"/>
  <c r="A37" i="42"/>
  <c r="A117" i="42"/>
  <c r="A118" i="42" s="1"/>
  <c r="A119" i="42" s="1"/>
  <c r="A120" i="42" s="1"/>
  <c r="K116" i="42"/>
  <c r="G116" i="42"/>
  <c r="A47" i="42"/>
  <c r="A87" i="42"/>
  <c r="K86" i="42"/>
  <c r="G86" i="42"/>
  <c r="A27" i="42"/>
  <c r="K26" i="42"/>
  <c r="A77" i="42"/>
  <c r="K76" i="42"/>
  <c r="G76" i="42"/>
  <c r="A47" i="43"/>
  <c r="A27" i="43"/>
  <c r="K26" i="43"/>
  <c r="A57" i="43"/>
  <c r="A117" i="43"/>
  <c r="A118" i="43" s="1"/>
  <c r="A119" i="43" s="1"/>
  <c r="A120" i="43" s="1"/>
  <c r="K116" i="43"/>
  <c r="G116" i="43"/>
  <c r="A77" i="43"/>
  <c r="K76" i="43"/>
  <c r="G76" i="43"/>
  <c r="A67" i="43"/>
  <c r="A37" i="43"/>
  <c r="A107" i="43"/>
  <c r="K106" i="43"/>
  <c r="G106" i="43"/>
  <c r="A97" i="43"/>
  <c r="G96" i="43"/>
  <c r="K96" i="43"/>
  <c r="A87" i="43"/>
  <c r="G86" i="43"/>
  <c r="K86" i="43"/>
  <c r="H26" i="44"/>
  <c r="K26" i="44"/>
  <c r="C26" i="44"/>
  <c r="A27" i="44"/>
  <c r="B26" i="44"/>
  <c r="H96" i="44"/>
  <c r="G96" i="44"/>
  <c r="K96" i="44"/>
  <c r="B96" i="44"/>
  <c r="C96" i="44"/>
  <c r="A97" i="44"/>
  <c r="H86" i="44"/>
  <c r="G86" i="44"/>
  <c r="K86" i="44"/>
  <c r="B86" i="44"/>
  <c r="C86" i="44"/>
  <c r="A87" i="44"/>
  <c r="H46" i="44"/>
  <c r="B46" i="44"/>
  <c r="A47" i="44"/>
  <c r="C46" i="44"/>
  <c r="H66" i="44"/>
  <c r="A67" i="44"/>
  <c r="B66" i="44"/>
  <c r="C66" i="44"/>
  <c r="H76" i="44"/>
  <c r="G76" i="44"/>
  <c r="K76" i="44"/>
  <c r="A77" i="44"/>
  <c r="C76" i="44"/>
  <c r="B76" i="44"/>
  <c r="A107" i="44"/>
  <c r="H106" i="44"/>
  <c r="G106" i="44"/>
  <c r="K106" i="44"/>
  <c r="C106" i="44"/>
  <c r="B106" i="44"/>
  <c r="H56" i="44"/>
  <c r="B56" i="44"/>
  <c r="C56" i="44"/>
  <c r="A57" i="44"/>
  <c r="H36" i="44"/>
  <c r="C36" i="44"/>
  <c r="A37" i="44"/>
  <c r="B36" i="44"/>
  <c r="H36" i="45"/>
  <c r="B36" i="45"/>
  <c r="C36" i="45"/>
  <c r="A37" i="45"/>
  <c r="H66" i="45"/>
  <c r="B66" i="45"/>
  <c r="A67" i="45"/>
  <c r="C66" i="45"/>
  <c r="H46" i="45"/>
  <c r="C46" i="45"/>
  <c r="B46" i="45"/>
  <c r="A47" i="45"/>
  <c r="K76" i="45"/>
  <c r="G76" i="45"/>
  <c r="H76" i="45"/>
  <c r="A77" i="45"/>
  <c r="C76" i="45"/>
  <c r="B76" i="45"/>
  <c r="A107" i="45"/>
  <c r="G106" i="45"/>
  <c r="K106" i="45"/>
  <c r="H106" i="45"/>
  <c r="B106" i="45"/>
  <c r="C106" i="45"/>
  <c r="H26" i="45"/>
  <c r="B26" i="45"/>
  <c r="A27" i="45"/>
  <c r="K26" i="45"/>
  <c r="C26" i="45"/>
  <c r="H86" i="45"/>
  <c r="G86" i="45"/>
  <c r="K86" i="45"/>
  <c r="A87" i="45"/>
  <c r="B86" i="45"/>
  <c r="C86" i="45"/>
  <c r="H96" i="45"/>
  <c r="G96" i="45"/>
  <c r="K96" i="45"/>
  <c r="C96" i="45"/>
  <c r="B96" i="45"/>
  <c r="A97" i="45"/>
  <c r="H56" i="45"/>
  <c r="C56" i="45"/>
  <c r="A57" i="45"/>
  <c r="B56" i="45"/>
  <c r="A88" i="46"/>
  <c r="K87" i="46"/>
  <c r="G87" i="46"/>
  <c r="A107" i="46"/>
  <c r="H106" i="46"/>
  <c r="K106" i="46"/>
  <c r="G106" i="46"/>
  <c r="B106" i="46"/>
  <c r="C106" i="46"/>
  <c r="H87" i="46"/>
  <c r="H88" i="46" s="1"/>
  <c r="H89" i="46" s="1"/>
  <c r="H90" i="46" s="1"/>
  <c r="H82" i="46"/>
  <c r="H83" i="46" s="1"/>
  <c r="H84" i="46" s="1"/>
  <c r="H85" i="46" s="1"/>
  <c r="H26" i="46"/>
  <c r="K26" i="46"/>
  <c r="B26" i="46"/>
  <c r="A27" i="46"/>
  <c r="C26" i="46"/>
  <c r="H66" i="46"/>
  <c r="B66" i="46"/>
  <c r="C66" i="46"/>
  <c r="A67" i="46"/>
  <c r="H36" i="46"/>
  <c r="A37" i="46"/>
  <c r="C36" i="46"/>
  <c r="B36" i="46"/>
  <c r="C82" i="46"/>
  <c r="C83" i="46" s="1"/>
  <c r="C84" i="46" s="1"/>
  <c r="C87" i="46"/>
  <c r="C88" i="46" s="1"/>
  <c r="C89" i="46" s="1"/>
  <c r="B87" i="46"/>
  <c r="B82" i="46"/>
  <c r="D86" i="46"/>
  <c r="K76" i="46"/>
  <c r="H76" i="46"/>
  <c r="G76" i="46"/>
  <c r="A77" i="46"/>
  <c r="C76" i="46"/>
  <c r="B76" i="46"/>
  <c r="H56" i="46"/>
  <c r="B56" i="46"/>
  <c r="C56" i="46"/>
  <c r="A57" i="46"/>
  <c r="H96" i="46"/>
  <c r="G96" i="46"/>
  <c r="K96" i="46"/>
  <c r="B96" i="46"/>
  <c r="C96" i="46"/>
  <c r="A97" i="46"/>
  <c r="H46" i="46"/>
  <c r="B46" i="46"/>
  <c r="A47" i="46"/>
  <c r="C46" i="46"/>
  <c r="H57" i="47"/>
  <c r="H58" i="47" s="1"/>
  <c r="H59" i="47" s="1"/>
  <c r="H60" i="47" s="1"/>
  <c r="H52" i="47"/>
  <c r="H53" i="47" s="1"/>
  <c r="H54" i="47" s="1"/>
  <c r="H55" i="47" s="1"/>
  <c r="H76" i="47"/>
  <c r="G76" i="47"/>
  <c r="K76" i="47"/>
  <c r="A77" i="47"/>
  <c r="B76" i="47"/>
  <c r="C76" i="47"/>
  <c r="H66" i="47"/>
  <c r="C66" i="47"/>
  <c r="A67" i="47"/>
  <c r="B66" i="47"/>
  <c r="B57" i="47"/>
  <c r="D56" i="47"/>
  <c r="B52" i="47"/>
  <c r="B92" i="47"/>
  <c r="B97" i="47"/>
  <c r="D96" i="47"/>
  <c r="A107" i="47"/>
  <c r="H106" i="47"/>
  <c r="G106" i="47"/>
  <c r="K106" i="47"/>
  <c r="C106" i="47"/>
  <c r="B106" i="47"/>
  <c r="H97" i="47"/>
  <c r="H98" i="47" s="1"/>
  <c r="H99" i="47" s="1"/>
  <c r="H100" i="47" s="1"/>
  <c r="H92" i="47"/>
  <c r="H93" i="47" s="1"/>
  <c r="H94" i="47" s="1"/>
  <c r="H95" i="47" s="1"/>
  <c r="H26" i="47"/>
  <c r="K26" i="47"/>
  <c r="A27" i="47"/>
  <c r="B26" i="47"/>
  <c r="C26" i="47"/>
  <c r="H46" i="47"/>
  <c r="C46" i="47"/>
  <c r="A47" i="47"/>
  <c r="B46" i="47"/>
  <c r="A58" i="47"/>
  <c r="A98" i="47"/>
  <c r="K97" i="47"/>
  <c r="G97" i="47"/>
  <c r="K86" i="47"/>
  <c r="H86" i="47"/>
  <c r="G86" i="47"/>
  <c r="A87" i="47"/>
  <c r="B86" i="47"/>
  <c r="C86" i="47"/>
  <c r="C57" i="47"/>
  <c r="C58" i="47" s="1"/>
  <c r="C59" i="47" s="1"/>
  <c r="C52" i="47"/>
  <c r="C92" i="47"/>
  <c r="C93" i="47" s="1"/>
  <c r="C94" i="47" s="1"/>
  <c r="C97" i="47"/>
  <c r="C98" i="47" s="1"/>
  <c r="C99" i="47" s="1"/>
  <c r="H36" i="47"/>
  <c r="A37" i="47"/>
  <c r="B36" i="47"/>
  <c r="C36" i="47"/>
  <c r="A77" i="48"/>
  <c r="G76" i="48"/>
  <c r="K76" i="48"/>
  <c r="A57" i="48"/>
  <c r="A37" i="48"/>
  <c r="A27" i="48"/>
  <c r="K26" i="48"/>
  <c r="A47" i="48"/>
  <c r="A97" i="48"/>
  <c r="K96" i="48"/>
  <c r="G96" i="48"/>
  <c r="A117" i="48"/>
  <c r="A118" i="48" s="1"/>
  <c r="A119" i="48" s="1"/>
  <c r="A120" i="48" s="1"/>
  <c r="G116" i="48"/>
  <c r="K116" i="48"/>
  <c r="A107" i="48"/>
  <c r="G106" i="48"/>
  <c r="K106" i="48"/>
  <c r="A67" i="48"/>
  <c r="A87" i="48"/>
  <c r="K86" i="48"/>
  <c r="G86" i="48"/>
  <c r="A77" i="49"/>
  <c r="G76" i="49"/>
  <c r="K76" i="49"/>
  <c r="A107" i="49"/>
  <c r="G106" i="49"/>
  <c r="K106" i="49"/>
  <c r="A67" i="49"/>
  <c r="A98" i="49"/>
  <c r="K97" i="49"/>
  <c r="G97" i="49"/>
  <c r="A47" i="49"/>
  <c r="A37" i="49"/>
  <c r="A57" i="49"/>
  <c r="A117" i="49"/>
  <c r="A118" i="49" s="1"/>
  <c r="A119" i="49" s="1"/>
  <c r="A120" i="49" s="1"/>
  <c r="K116" i="49"/>
  <c r="G116" i="49"/>
  <c r="A27" i="49"/>
  <c r="K26" i="49"/>
  <c r="A87" i="49"/>
  <c r="G86" i="49"/>
  <c r="K86" i="49"/>
  <c r="A27" i="50"/>
  <c r="K26" i="50"/>
  <c r="A67" i="50"/>
  <c r="A97" i="50"/>
  <c r="G96" i="50"/>
  <c r="K96" i="50"/>
  <c r="A57" i="50"/>
  <c r="A107" i="50"/>
  <c r="K106" i="50"/>
  <c r="G106" i="50"/>
  <c r="A37" i="50"/>
  <c r="A77" i="50"/>
  <c r="G76" i="50"/>
  <c r="K76" i="50"/>
  <c r="A47" i="50"/>
  <c r="A87" i="50"/>
  <c r="K86" i="50"/>
  <c r="G86" i="50"/>
  <c r="A117" i="50"/>
  <c r="A118" i="50" s="1"/>
  <c r="A119" i="50" s="1"/>
  <c r="A120" i="50" s="1"/>
  <c r="K116" i="50"/>
  <c r="G116" i="50"/>
  <c r="H46" i="51"/>
  <c r="A47" i="51"/>
  <c r="B46" i="51"/>
  <c r="C46" i="51"/>
  <c r="H96" i="51"/>
  <c r="G96" i="51"/>
  <c r="K96" i="51"/>
  <c r="A97" i="51"/>
  <c r="C96" i="51"/>
  <c r="B96" i="51"/>
  <c r="H66" i="51"/>
  <c r="C66" i="51"/>
  <c r="A67" i="51"/>
  <c r="B66" i="51"/>
  <c r="H36" i="51"/>
  <c r="A37" i="51"/>
  <c r="C36" i="51"/>
  <c r="B36" i="51"/>
  <c r="H86" i="51"/>
  <c r="G86" i="51"/>
  <c r="K86" i="51"/>
  <c r="B86" i="51"/>
  <c r="C86" i="51"/>
  <c r="A87" i="51"/>
  <c r="H56" i="51"/>
  <c r="C56" i="51"/>
  <c r="B56" i="51"/>
  <c r="A57" i="51"/>
  <c r="H26" i="51"/>
  <c r="K26" i="51"/>
  <c r="C26" i="51"/>
  <c r="A27" i="51"/>
  <c r="B26" i="51"/>
  <c r="A107" i="51"/>
  <c r="K106" i="51"/>
  <c r="H106" i="51"/>
  <c r="G106" i="51"/>
  <c r="C106" i="51"/>
  <c r="B106" i="51"/>
  <c r="G76" i="51"/>
  <c r="K76" i="51"/>
  <c r="H76" i="51"/>
  <c r="B76" i="51"/>
  <c r="A77" i="51"/>
  <c r="C76" i="51"/>
  <c r="H66" i="52"/>
  <c r="C66" i="52"/>
  <c r="A67" i="52"/>
  <c r="B66" i="52"/>
  <c r="H56" i="52"/>
  <c r="C56" i="52"/>
  <c r="B56" i="52"/>
  <c r="A57" i="52"/>
  <c r="H36" i="52"/>
  <c r="A37" i="52"/>
  <c r="C36" i="52"/>
  <c r="B36" i="52"/>
  <c r="K86" i="52"/>
  <c r="G86" i="52"/>
  <c r="H86" i="52"/>
  <c r="B86" i="52"/>
  <c r="C86" i="52"/>
  <c r="A87" i="52"/>
  <c r="A107" i="52"/>
  <c r="K106" i="52"/>
  <c r="H106" i="52"/>
  <c r="G106" i="52"/>
  <c r="C106" i="52"/>
  <c r="B106" i="52"/>
  <c r="H76" i="52"/>
  <c r="K76" i="52"/>
  <c r="G76" i="52"/>
  <c r="B76" i="52"/>
  <c r="C76" i="52"/>
  <c r="A77" i="52"/>
  <c r="H46" i="52"/>
  <c r="C46" i="52"/>
  <c r="A47" i="52"/>
  <c r="B46" i="52"/>
  <c r="H26" i="52"/>
  <c r="K26" i="52"/>
  <c r="A27" i="52"/>
  <c r="C26" i="52"/>
  <c r="B26" i="52"/>
  <c r="H96" i="52"/>
  <c r="G96" i="52"/>
  <c r="K96" i="52"/>
  <c r="A97" i="52"/>
  <c r="C96" i="52"/>
  <c r="B96" i="52"/>
  <c r="A77" i="53"/>
  <c r="K76" i="53"/>
  <c r="G76" i="53"/>
  <c r="A27" i="53"/>
  <c r="K26" i="53"/>
  <c r="A47" i="53"/>
  <c r="A107" i="53"/>
  <c r="K106" i="53"/>
  <c r="G106" i="53"/>
  <c r="A88" i="53"/>
  <c r="G87" i="53"/>
  <c r="K87" i="53"/>
  <c r="A117" i="53"/>
  <c r="A118" i="53" s="1"/>
  <c r="A119" i="53" s="1"/>
  <c r="A120" i="53" s="1"/>
  <c r="G116" i="53"/>
  <c r="K116" i="53"/>
  <c r="A37" i="53"/>
  <c r="A67" i="53"/>
  <c r="A57" i="53"/>
  <c r="A97" i="53"/>
  <c r="G96" i="53"/>
  <c r="K96" i="53"/>
  <c r="A97" i="54"/>
  <c r="K96" i="54"/>
  <c r="G96" i="54"/>
  <c r="A77" i="54"/>
  <c r="G76" i="54"/>
  <c r="K76" i="54"/>
  <c r="A57" i="54"/>
  <c r="A47" i="54"/>
  <c r="A107" i="54"/>
  <c r="K106" i="54"/>
  <c r="G106" i="54"/>
  <c r="A37" i="54"/>
  <c r="A27" i="54"/>
  <c r="K26" i="54"/>
  <c r="A87" i="54"/>
  <c r="G86" i="54"/>
  <c r="K86" i="54"/>
  <c r="A67" i="54"/>
  <c r="A117" i="54"/>
  <c r="A118" i="54" s="1"/>
  <c r="A119" i="54" s="1"/>
  <c r="A120" i="54" s="1"/>
  <c r="K116" i="54"/>
  <c r="G116" i="54"/>
  <c r="A97" i="55"/>
  <c r="G96" i="55"/>
  <c r="K96" i="55"/>
  <c r="A87" i="55"/>
  <c r="G86" i="55"/>
  <c r="K86" i="55"/>
  <c r="A37" i="55"/>
  <c r="A47" i="55"/>
  <c r="A67" i="55"/>
  <c r="A117" i="55"/>
  <c r="A118" i="55" s="1"/>
  <c r="A119" i="55" s="1"/>
  <c r="A120" i="55" s="1"/>
  <c r="K116" i="55"/>
  <c r="G116" i="55"/>
  <c r="A27" i="55"/>
  <c r="K26" i="55"/>
  <c r="A77" i="55"/>
  <c r="K76" i="55"/>
  <c r="G76" i="55"/>
  <c r="A107" i="55"/>
  <c r="K106" i="55"/>
  <c r="G106" i="55"/>
  <c r="A57" i="55"/>
  <c r="A97" i="76"/>
  <c r="G96" i="76"/>
  <c r="K96" i="76"/>
  <c r="A68" i="76"/>
  <c r="K67" i="76"/>
  <c r="G67" i="76"/>
  <c r="A37" i="76"/>
  <c r="A57" i="76"/>
  <c r="A87" i="76"/>
  <c r="K86" i="76"/>
  <c r="G86" i="76"/>
  <c r="A27" i="76"/>
  <c r="K26" i="76"/>
  <c r="A77" i="76"/>
  <c r="K76" i="76"/>
  <c r="G76" i="76"/>
  <c r="A107" i="76"/>
  <c r="G106" i="76"/>
  <c r="K106" i="76"/>
  <c r="A47" i="76"/>
  <c r="A117" i="76"/>
  <c r="A118" i="76" s="1"/>
  <c r="A119" i="76" s="1"/>
  <c r="A120" i="76" s="1"/>
  <c r="K116" i="76"/>
  <c r="G116" i="76"/>
  <c r="C107" i="56"/>
  <c r="C102" i="56"/>
  <c r="C103" i="56" s="1"/>
  <c r="C104" i="56" s="1"/>
  <c r="H46" i="56"/>
  <c r="B46" i="56"/>
  <c r="A47" i="56"/>
  <c r="C46" i="56"/>
  <c r="H66" i="56"/>
  <c r="A67" i="56"/>
  <c r="C66" i="56"/>
  <c r="B66" i="56"/>
  <c r="C27" i="56"/>
  <c r="C28" i="56" s="1"/>
  <c r="C29" i="56" s="1"/>
  <c r="C22" i="56"/>
  <c r="H27" i="56"/>
  <c r="H28" i="56" s="1"/>
  <c r="H29" i="56" s="1"/>
  <c r="H30" i="56" s="1"/>
  <c r="H22" i="56"/>
  <c r="H23" i="56" s="1"/>
  <c r="H24" i="56" s="1"/>
  <c r="H25" i="56" s="1"/>
  <c r="H36" i="56"/>
  <c r="C36" i="56"/>
  <c r="B36" i="56"/>
  <c r="A37" i="56"/>
  <c r="D106" i="56"/>
  <c r="B107" i="56"/>
  <c r="B102" i="56"/>
  <c r="G96" i="56"/>
  <c r="K96" i="56"/>
  <c r="H96" i="56"/>
  <c r="C96" i="56"/>
  <c r="B96" i="56"/>
  <c r="A97" i="56"/>
  <c r="H107" i="56"/>
  <c r="H108" i="56" s="1"/>
  <c r="H109" i="56" s="1"/>
  <c r="H110" i="56" s="1"/>
  <c r="H111" i="56" s="1"/>
  <c r="H112" i="56" s="1"/>
  <c r="H113" i="56" s="1"/>
  <c r="H114" i="56" s="1"/>
  <c r="H115" i="56" s="1"/>
  <c r="H116" i="56" s="1"/>
  <c r="H102" i="56"/>
  <c r="H103" i="56" s="1"/>
  <c r="H104" i="56" s="1"/>
  <c r="H105" i="56" s="1"/>
  <c r="H56" i="56"/>
  <c r="C56" i="56"/>
  <c r="B56" i="56"/>
  <c r="A57" i="56"/>
  <c r="D26" i="56"/>
  <c r="B22" i="56"/>
  <c r="B27" i="56"/>
  <c r="K86" i="56"/>
  <c r="H86" i="56"/>
  <c r="G86" i="56"/>
  <c r="B86" i="56"/>
  <c r="C86" i="56"/>
  <c r="A87" i="56"/>
  <c r="H76" i="56"/>
  <c r="G76" i="56"/>
  <c r="K76" i="56"/>
  <c r="A77" i="56"/>
  <c r="C76" i="56"/>
  <c r="B76" i="56"/>
  <c r="A108" i="56"/>
  <c r="G107" i="56"/>
  <c r="K107" i="56"/>
  <c r="A28" i="56"/>
  <c r="G27" i="56"/>
  <c r="K27" i="56"/>
  <c r="H26" i="57"/>
  <c r="B26" i="57"/>
  <c r="C26" i="57"/>
  <c r="K26" i="57"/>
  <c r="A27" i="57"/>
  <c r="H46" i="57"/>
  <c r="A47" i="57"/>
  <c r="C46" i="57"/>
  <c r="B46" i="57"/>
  <c r="H36" i="57"/>
  <c r="A37" i="57"/>
  <c r="B36" i="57"/>
  <c r="C36" i="57"/>
  <c r="A107" i="57"/>
  <c r="H106" i="57"/>
  <c r="G106" i="57"/>
  <c r="K106" i="57"/>
  <c r="B106" i="57"/>
  <c r="C106" i="57"/>
  <c r="H66" i="57"/>
  <c r="B66" i="57"/>
  <c r="A67" i="57"/>
  <c r="C66" i="57"/>
  <c r="K86" i="57"/>
  <c r="H86" i="57"/>
  <c r="G86" i="57"/>
  <c r="A87" i="57"/>
  <c r="C86" i="57"/>
  <c r="B86" i="57"/>
  <c r="H56" i="57"/>
  <c r="B56" i="57"/>
  <c r="A57" i="57"/>
  <c r="C56" i="57"/>
  <c r="G96" i="57"/>
  <c r="K96" i="57"/>
  <c r="H96" i="57"/>
  <c r="B96" i="57"/>
  <c r="A97" i="57"/>
  <c r="C96" i="57"/>
  <c r="H76" i="57"/>
  <c r="G76" i="57"/>
  <c r="K76" i="57"/>
  <c r="A77" i="57"/>
  <c r="B76" i="57"/>
  <c r="C76" i="57"/>
  <c r="A97" i="58"/>
  <c r="G96" i="58"/>
  <c r="K96" i="58"/>
  <c r="A57" i="58"/>
  <c r="A37" i="58"/>
  <c r="A47" i="58"/>
  <c r="A107" i="58"/>
  <c r="G106" i="58"/>
  <c r="K106" i="58"/>
  <c r="A77" i="58"/>
  <c r="K76" i="58"/>
  <c r="G76" i="58"/>
  <c r="A27" i="58"/>
  <c r="K26" i="58"/>
  <c r="A117" i="58"/>
  <c r="A118" i="58" s="1"/>
  <c r="A119" i="58" s="1"/>
  <c r="A120" i="58" s="1"/>
  <c r="K116" i="58"/>
  <c r="G116" i="58"/>
  <c r="A67" i="58"/>
  <c r="A87" i="58"/>
  <c r="K86" i="58"/>
  <c r="G86" i="58"/>
  <c r="A37" i="59"/>
  <c r="A27" i="59"/>
  <c r="K26" i="59"/>
  <c r="A57" i="59"/>
  <c r="A117" i="59"/>
  <c r="A118" i="59" s="1"/>
  <c r="A119" i="59" s="1"/>
  <c r="A120" i="59" s="1"/>
  <c r="G116" i="59"/>
  <c r="K116" i="59"/>
  <c r="A97" i="59"/>
  <c r="K96" i="59"/>
  <c r="G96" i="59"/>
  <c r="A87" i="59"/>
  <c r="G86" i="59"/>
  <c r="K86" i="59"/>
  <c r="A67" i="59"/>
  <c r="A107" i="59"/>
  <c r="K106" i="59"/>
  <c r="G106" i="59"/>
  <c r="A47" i="59"/>
  <c r="A77" i="59"/>
  <c r="G76" i="59"/>
  <c r="K76" i="59"/>
  <c r="A97" i="60"/>
  <c r="G96" i="60"/>
  <c r="K96" i="60"/>
  <c r="A47" i="60"/>
  <c r="A27" i="60"/>
  <c r="K26" i="60"/>
  <c r="A107" i="60"/>
  <c r="K106" i="60"/>
  <c r="G106" i="60"/>
  <c r="A37" i="60"/>
  <c r="A67" i="60"/>
  <c r="A87" i="60"/>
  <c r="G86" i="60"/>
  <c r="K86" i="60"/>
  <c r="A77" i="60"/>
  <c r="K76" i="60"/>
  <c r="G76" i="60"/>
  <c r="A57" i="60"/>
  <c r="K76" i="61"/>
  <c r="H76" i="61"/>
  <c r="G76" i="61"/>
  <c r="A77" i="61"/>
  <c r="B76" i="61"/>
  <c r="C76" i="61"/>
  <c r="H46" i="61"/>
  <c r="A47" i="61"/>
  <c r="C46" i="61"/>
  <c r="B46" i="61"/>
  <c r="H26" i="61"/>
  <c r="A27" i="61"/>
  <c r="C26" i="61"/>
  <c r="B26" i="61"/>
  <c r="K26" i="61"/>
  <c r="H36" i="61"/>
  <c r="A37" i="61"/>
  <c r="B36" i="61"/>
  <c r="C36" i="61"/>
  <c r="A107" i="61"/>
  <c r="G106" i="61"/>
  <c r="K106" i="61"/>
  <c r="H106" i="61"/>
  <c r="B106" i="61"/>
  <c r="C106" i="61"/>
  <c r="H96" i="61"/>
  <c r="G96" i="61"/>
  <c r="K96" i="61"/>
  <c r="A97" i="61"/>
  <c r="C96" i="61"/>
  <c r="B96" i="61"/>
  <c r="H56" i="61"/>
  <c r="C56" i="61"/>
  <c r="A57" i="61"/>
  <c r="B56" i="61"/>
  <c r="H66" i="61"/>
  <c r="B66" i="61"/>
  <c r="A67" i="61"/>
  <c r="C66" i="61"/>
  <c r="H86" i="61"/>
  <c r="G86" i="61"/>
  <c r="K86" i="61"/>
  <c r="A87" i="61"/>
  <c r="B86" i="61"/>
  <c r="C86" i="61"/>
  <c r="H26" i="62"/>
  <c r="K26" i="62"/>
  <c r="A27" i="62"/>
  <c r="B26" i="62"/>
  <c r="C26" i="62"/>
  <c r="B47" i="62"/>
  <c r="B42" i="62"/>
  <c r="D46" i="62"/>
  <c r="H56" i="62"/>
  <c r="A57" i="62"/>
  <c r="B56" i="62"/>
  <c r="C56" i="62"/>
  <c r="G76" i="62"/>
  <c r="K76" i="62"/>
  <c r="H76" i="62"/>
  <c r="B76" i="62"/>
  <c r="C76" i="62"/>
  <c r="A77" i="62"/>
  <c r="C42" i="62"/>
  <c r="C47" i="62"/>
  <c r="C48" i="62" s="1"/>
  <c r="C49" i="62" s="1"/>
  <c r="H47" i="62"/>
  <c r="H48" i="62" s="1"/>
  <c r="H49" i="62" s="1"/>
  <c r="H50" i="62" s="1"/>
  <c r="H42" i="62"/>
  <c r="H43" i="62" s="1"/>
  <c r="H44" i="62" s="1"/>
  <c r="H45" i="62" s="1"/>
  <c r="A107" i="62"/>
  <c r="G106" i="62"/>
  <c r="K106" i="62"/>
  <c r="H106" i="62"/>
  <c r="C106" i="62"/>
  <c r="B106" i="62"/>
  <c r="H36" i="62"/>
  <c r="A37" i="62"/>
  <c r="B36" i="62"/>
  <c r="C36" i="62"/>
  <c r="A48" i="62"/>
  <c r="H86" i="62"/>
  <c r="G86" i="62"/>
  <c r="K86" i="62"/>
  <c r="B86" i="62"/>
  <c r="A87" i="62"/>
  <c r="C86" i="62"/>
  <c r="K96" i="62"/>
  <c r="H96" i="62"/>
  <c r="G96" i="62"/>
  <c r="A97" i="62"/>
  <c r="C96" i="62"/>
  <c r="B96" i="62"/>
  <c r="H66" i="62"/>
  <c r="C66" i="62"/>
  <c r="A67" i="62"/>
  <c r="B66" i="62"/>
  <c r="A107" i="63"/>
  <c r="K106" i="63"/>
  <c r="G106" i="63"/>
  <c r="A37" i="63"/>
  <c r="A97" i="63"/>
  <c r="K96" i="63"/>
  <c r="G96" i="63"/>
  <c r="A87" i="63"/>
  <c r="G86" i="63"/>
  <c r="K86" i="63"/>
  <c r="A27" i="63"/>
  <c r="K26" i="63"/>
  <c r="A117" i="63"/>
  <c r="A118" i="63" s="1"/>
  <c r="A119" i="63" s="1"/>
  <c r="A120" i="63" s="1"/>
  <c r="G116" i="63"/>
  <c r="K116" i="63"/>
  <c r="A57" i="63"/>
  <c r="A77" i="63"/>
  <c r="G76" i="63"/>
  <c r="K76" i="63"/>
  <c r="A67" i="63"/>
  <c r="A47" i="63"/>
  <c r="A107" i="64"/>
  <c r="G106" i="64"/>
  <c r="K106" i="64"/>
  <c r="A27" i="64"/>
  <c r="K26" i="64"/>
  <c r="A77" i="64"/>
  <c r="K76" i="64"/>
  <c r="G76" i="64"/>
  <c r="A97" i="64"/>
  <c r="G96" i="64"/>
  <c r="K96" i="64"/>
  <c r="A117" i="64"/>
  <c r="A118" i="64" s="1"/>
  <c r="A119" i="64" s="1"/>
  <c r="A120" i="64" s="1"/>
  <c r="K116" i="64"/>
  <c r="G116" i="64"/>
  <c r="A37" i="64"/>
  <c r="A87" i="64"/>
  <c r="K86" i="64"/>
  <c r="G86" i="64"/>
  <c r="A47" i="64"/>
  <c r="A57" i="64"/>
  <c r="A67" i="64"/>
  <c r="G86" i="65"/>
  <c r="K86" i="65"/>
  <c r="H86" i="65"/>
  <c r="A87" i="65"/>
  <c r="B86" i="65"/>
  <c r="C86" i="65"/>
  <c r="H46" i="65"/>
  <c r="B46" i="65"/>
  <c r="C46" i="65"/>
  <c r="A47" i="65"/>
  <c r="H96" i="65"/>
  <c r="K96" i="65"/>
  <c r="G96" i="65"/>
  <c r="A97" i="65"/>
  <c r="B96" i="65"/>
  <c r="C96" i="65"/>
  <c r="A107" i="65"/>
  <c r="H106" i="65"/>
  <c r="G106" i="65"/>
  <c r="K106" i="65"/>
  <c r="C106" i="65"/>
  <c r="B106" i="65"/>
  <c r="H66" i="65"/>
  <c r="C66" i="65"/>
  <c r="B66" i="65"/>
  <c r="A67" i="65"/>
  <c r="C57" i="65"/>
  <c r="C58" i="65" s="1"/>
  <c r="C59" i="65" s="1"/>
  <c r="C52" i="65"/>
  <c r="H57" i="65"/>
  <c r="H58" i="65" s="1"/>
  <c r="H59" i="65" s="1"/>
  <c r="H60" i="65" s="1"/>
  <c r="H52" i="65"/>
  <c r="H53" i="65" s="1"/>
  <c r="H54" i="65" s="1"/>
  <c r="H55" i="65" s="1"/>
  <c r="H76" i="65"/>
  <c r="G76" i="65"/>
  <c r="K76" i="65"/>
  <c r="A77" i="65"/>
  <c r="C76" i="65"/>
  <c r="B76" i="65"/>
  <c r="H36" i="65"/>
  <c r="C36" i="65"/>
  <c r="A37" i="65"/>
  <c r="B36" i="65"/>
  <c r="B52" i="65"/>
  <c r="B57" i="65"/>
  <c r="D56" i="65"/>
  <c r="H26" i="65"/>
  <c r="K26" i="65"/>
  <c r="B26" i="65"/>
  <c r="C26" i="65"/>
  <c r="A27" i="65"/>
  <c r="A58" i="65"/>
  <c r="G57" i="65"/>
  <c r="K86" i="66"/>
  <c r="H86" i="66"/>
  <c r="G86" i="66"/>
  <c r="C86" i="66"/>
  <c r="B86" i="66"/>
  <c r="A87" i="66"/>
  <c r="H46" i="66"/>
  <c r="C46" i="66"/>
  <c r="A47" i="66"/>
  <c r="B46" i="66"/>
  <c r="A107" i="66"/>
  <c r="G106" i="66"/>
  <c r="K106" i="66"/>
  <c r="H106" i="66"/>
  <c r="C106" i="66"/>
  <c r="B106" i="66"/>
  <c r="G96" i="66"/>
  <c r="K96" i="66"/>
  <c r="H96" i="66"/>
  <c r="A97" i="66"/>
  <c r="C96" i="66"/>
  <c r="B96" i="66"/>
  <c r="H26" i="66"/>
  <c r="A27" i="66"/>
  <c r="B26" i="66"/>
  <c r="C26" i="66"/>
  <c r="K26" i="66"/>
  <c r="H76" i="66"/>
  <c r="G76" i="66"/>
  <c r="K76" i="66"/>
  <c r="A77" i="66"/>
  <c r="B76" i="66"/>
  <c r="C76" i="66"/>
  <c r="H56" i="66"/>
  <c r="C56" i="66"/>
  <c r="A57" i="66"/>
  <c r="B56" i="66"/>
  <c r="H66" i="66"/>
  <c r="B66" i="66"/>
  <c r="A67" i="66"/>
  <c r="C66" i="66"/>
  <c r="H36" i="66"/>
  <c r="B36" i="66"/>
  <c r="C36" i="66"/>
  <c r="A37" i="66"/>
  <c r="A27" i="67"/>
  <c r="K26" i="67"/>
  <c r="A107" i="67"/>
  <c r="K106" i="67"/>
  <c r="G106" i="67"/>
  <c r="A87" i="67"/>
  <c r="G86" i="67"/>
  <c r="K86" i="67"/>
  <c r="A117" i="67"/>
  <c r="A118" i="67" s="1"/>
  <c r="A119" i="67" s="1"/>
  <c r="A120" i="67" s="1"/>
  <c r="G116" i="67"/>
  <c r="K116" i="67"/>
  <c r="A97" i="67"/>
  <c r="G96" i="67"/>
  <c r="K96" i="67"/>
  <c r="A67" i="67"/>
  <c r="A57" i="67"/>
  <c r="A77" i="67"/>
  <c r="K76" i="67"/>
  <c r="G76" i="67"/>
  <c r="A37" i="67"/>
  <c r="A47" i="67"/>
  <c r="A117" i="68"/>
  <c r="A118" i="68" s="1"/>
  <c r="A119" i="68" s="1"/>
  <c r="A120" i="68" s="1"/>
  <c r="G116" i="68"/>
  <c r="K116" i="68"/>
  <c r="A77" i="68"/>
  <c r="K76" i="68"/>
  <c r="G76" i="68"/>
  <c r="A67" i="68"/>
  <c r="A107" i="68"/>
  <c r="G106" i="68"/>
  <c r="K106" i="68"/>
  <c r="A57" i="68"/>
  <c r="A27" i="68"/>
  <c r="K26" i="68"/>
  <c r="A47" i="68"/>
  <c r="A87" i="68"/>
  <c r="G86" i="68"/>
  <c r="K86" i="68"/>
  <c r="A97" i="68"/>
  <c r="G96" i="68"/>
  <c r="K96" i="68"/>
  <c r="A37" i="68"/>
  <c r="A117" i="69"/>
  <c r="A118" i="69" s="1"/>
  <c r="A119" i="69" s="1"/>
  <c r="A120" i="69" s="1"/>
  <c r="K116" i="69"/>
  <c r="G116" i="69"/>
  <c r="A77" i="69"/>
  <c r="G76" i="69"/>
  <c r="K76" i="69"/>
  <c r="A97" i="69"/>
  <c r="K96" i="69"/>
  <c r="G96" i="69"/>
  <c r="A27" i="69"/>
  <c r="K26" i="69"/>
  <c r="A47" i="69"/>
  <c r="A87" i="69"/>
  <c r="K86" i="69"/>
  <c r="G86" i="69"/>
  <c r="A37" i="69"/>
  <c r="A67" i="69"/>
  <c r="A57" i="69"/>
  <c r="A107" i="69"/>
  <c r="G106" i="69"/>
  <c r="K106" i="69"/>
  <c r="A87" i="70"/>
  <c r="K86" i="70"/>
  <c r="G86" i="70"/>
  <c r="A107" i="70"/>
  <c r="G106" i="70"/>
  <c r="K106" i="70"/>
  <c r="A67" i="70"/>
  <c r="A58" i="70"/>
  <c r="A47" i="70"/>
  <c r="A77" i="70"/>
  <c r="K76" i="70"/>
  <c r="G76" i="70"/>
  <c r="A97" i="70"/>
  <c r="G96" i="70"/>
  <c r="K96" i="70"/>
  <c r="A117" i="70"/>
  <c r="A118" i="70" s="1"/>
  <c r="A119" i="70" s="1"/>
  <c r="A120" i="70" s="1"/>
  <c r="K116" i="70"/>
  <c r="G116" i="70"/>
  <c r="A27" i="70"/>
  <c r="K26" i="70"/>
  <c r="A37" i="70"/>
  <c r="A77" i="71"/>
  <c r="G76" i="71"/>
  <c r="K76" i="71"/>
  <c r="A67" i="71"/>
  <c r="A57" i="71"/>
  <c r="A107" i="71"/>
  <c r="K106" i="71"/>
  <c r="G106" i="71"/>
  <c r="A47" i="71"/>
  <c r="A88" i="71"/>
  <c r="G87" i="71"/>
  <c r="K87" i="71"/>
  <c r="A27" i="71"/>
  <c r="K26" i="71"/>
  <c r="A97" i="71"/>
  <c r="K96" i="71"/>
  <c r="G96" i="71"/>
  <c r="A37" i="71"/>
  <c r="A37" i="72"/>
  <c r="A107" i="72"/>
  <c r="G106" i="72"/>
  <c r="K106" i="72"/>
  <c r="A77" i="72"/>
  <c r="G76" i="72"/>
  <c r="K76" i="72"/>
  <c r="A87" i="72"/>
  <c r="K86" i="72"/>
  <c r="G86" i="72"/>
  <c r="A97" i="72"/>
  <c r="K96" i="72"/>
  <c r="G96" i="72"/>
  <c r="A28" i="72"/>
  <c r="K27" i="72"/>
  <c r="A47" i="72"/>
  <c r="A67" i="72"/>
  <c r="A57" i="72"/>
  <c r="A117" i="72"/>
  <c r="A118" i="72" s="1"/>
  <c r="A119" i="72" s="1"/>
  <c r="A120" i="72" s="1"/>
  <c r="K116" i="72"/>
  <c r="G116" i="72"/>
  <c r="A107" i="73"/>
  <c r="G106" i="73"/>
  <c r="K106" i="73"/>
  <c r="A37" i="73"/>
  <c r="A47" i="73"/>
  <c r="A28" i="73"/>
  <c r="K27" i="73"/>
  <c r="A97" i="73"/>
  <c r="G96" i="73"/>
  <c r="K96" i="73"/>
  <c r="A77" i="73"/>
  <c r="K76" i="73"/>
  <c r="G76" i="73"/>
  <c r="A57" i="73"/>
  <c r="A67" i="73"/>
  <c r="A117" i="73"/>
  <c r="A118" i="73" s="1"/>
  <c r="A119" i="73" s="1"/>
  <c r="A120" i="73" s="1"/>
  <c r="K116" i="73"/>
  <c r="G116" i="73"/>
  <c r="A87" i="73"/>
  <c r="K86" i="73"/>
  <c r="G86" i="73"/>
  <c r="A27" i="74"/>
  <c r="K26" i="74"/>
  <c r="A67" i="74"/>
  <c r="A57" i="74"/>
  <c r="A47" i="74"/>
  <c r="A97" i="74"/>
  <c r="K96" i="74"/>
  <c r="G96" i="74"/>
  <c r="A37" i="74"/>
  <c r="A117" i="74"/>
  <c r="A118" i="74" s="1"/>
  <c r="A119" i="74" s="1"/>
  <c r="A120" i="74" s="1"/>
  <c r="G116" i="74"/>
  <c r="K116" i="74"/>
  <c r="A107" i="74"/>
  <c r="G106" i="74"/>
  <c r="K106" i="74"/>
  <c r="A77" i="74"/>
  <c r="G76" i="74"/>
  <c r="K76" i="74"/>
  <c r="A87" i="74"/>
  <c r="K86" i="74"/>
  <c r="G86" i="74"/>
  <c r="I31" i="66"/>
  <c r="I31" i="65"/>
  <c r="I32" i="62"/>
  <c r="K31" i="62"/>
  <c r="I31" i="61"/>
  <c r="I31" i="57"/>
  <c r="I31" i="56"/>
  <c r="I31" i="52"/>
  <c r="I31" i="51"/>
  <c r="I31" i="47"/>
  <c r="I31" i="46"/>
  <c r="I31" i="45"/>
  <c r="I31" i="44"/>
  <c r="I31" i="74"/>
  <c r="I31" i="73"/>
  <c r="I31" i="72"/>
  <c r="I31" i="71"/>
  <c r="I31" i="70"/>
  <c r="I31" i="69"/>
  <c r="I31" i="68"/>
  <c r="I31" i="67"/>
  <c r="I31" i="64"/>
  <c r="I31" i="63"/>
  <c r="I31" i="60"/>
  <c r="I31" i="59"/>
  <c r="I30" i="58"/>
  <c r="I31" i="76"/>
  <c r="I31" i="55"/>
  <c r="I31" i="54"/>
  <c r="I31" i="53"/>
  <c r="I31" i="50"/>
  <c r="I31" i="49"/>
  <c r="I31" i="48"/>
  <c r="I31" i="43"/>
  <c r="I31" i="42"/>
  <c r="I31" i="41"/>
  <c r="I31" i="40"/>
  <c r="I31" i="39"/>
  <c r="I31" i="38"/>
  <c r="I31" i="37"/>
  <c r="I31" i="36"/>
  <c r="I31" i="35"/>
  <c r="I31" i="34"/>
  <c r="I31" i="33"/>
  <c r="I31" i="32"/>
  <c r="I31" i="31"/>
  <c r="I32" i="30"/>
  <c r="K31" i="30"/>
  <c r="I31" i="29"/>
  <c r="K30" i="29"/>
  <c r="A27" i="29"/>
  <c r="A77" i="29"/>
  <c r="A87" i="29"/>
  <c r="A97" i="29"/>
  <c r="A37" i="29"/>
  <c r="A117" i="29"/>
  <c r="A118" i="29" s="1"/>
  <c r="A119" i="29" s="1"/>
  <c r="A120" i="29" s="1"/>
  <c r="A67" i="29"/>
  <c r="A107" i="29"/>
  <c r="A47" i="29"/>
  <c r="A57" i="29"/>
  <c r="I31" i="28"/>
  <c r="K30" i="28"/>
  <c r="A77" i="28"/>
  <c r="A27" i="28"/>
  <c r="A87" i="28"/>
  <c r="A97" i="28"/>
  <c r="A107" i="28"/>
  <c r="A37" i="28"/>
  <c r="A67" i="28"/>
  <c r="A117" i="28"/>
  <c r="A118" i="28" s="1"/>
  <c r="A119" i="28" s="1"/>
  <c r="A120" i="28" s="1"/>
  <c r="A57" i="28"/>
  <c r="A47" i="28"/>
  <c r="I30" i="27"/>
  <c r="K29" i="27"/>
  <c r="A27" i="27"/>
  <c r="A57" i="27"/>
  <c r="A107" i="27"/>
  <c r="A87" i="27"/>
  <c r="A67" i="27"/>
  <c r="A38" i="27"/>
  <c r="A97" i="27"/>
  <c r="A47" i="27"/>
  <c r="A77" i="27"/>
  <c r="I30" i="9"/>
  <c r="K29" i="9"/>
  <c r="A77" i="9"/>
  <c r="A67" i="9"/>
  <c r="A117" i="9"/>
  <c r="A118" i="9" s="1"/>
  <c r="A119" i="9" s="1"/>
  <c r="A120" i="9" s="1"/>
  <c r="A97" i="9"/>
  <c r="A57" i="9"/>
  <c r="A87" i="9"/>
  <c r="A37" i="9"/>
  <c r="A47" i="9"/>
  <c r="A107" i="9"/>
  <c r="A27" i="7"/>
  <c r="K26" i="7"/>
  <c r="A107" i="7"/>
  <c r="K107" i="7" s="1"/>
  <c r="G106" i="7"/>
  <c r="A67" i="7"/>
  <c r="K67" i="7" s="1"/>
  <c r="A57" i="7"/>
  <c r="K57" i="7" s="1"/>
  <c r="A77" i="7"/>
  <c r="K77" i="7" s="1"/>
  <c r="G76" i="7"/>
  <c r="A97" i="7"/>
  <c r="K97" i="7" s="1"/>
  <c r="G96" i="7"/>
  <c r="A87" i="7"/>
  <c r="K87" i="7" s="1"/>
  <c r="G86" i="7"/>
  <c r="A37" i="7"/>
  <c r="K37" i="7" s="1"/>
  <c r="A117" i="7"/>
  <c r="A118" i="7" s="1"/>
  <c r="A119" i="7" s="1"/>
  <c r="A120" i="7" s="1"/>
  <c r="G116" i="7"/>
  <c r="A47" i="7"/>
  <c r="K47" i="7" s="1"/>
  <c r="C95" i="9"/>
  <c r="C25" i="33"/>
  <c r="G25" i="33" s="1"/>
  <c r="C90" i="46"/>
  <c r="C65" i="63"/>
  <c r="G65" i="63" s="1"/>
  <c r="C95" i="48"/>
  <c r="C95" i="60"/>
  <c r="C45" i="50"/>
  <c r="G45" i="50" s="1"/>
  <c r="C25" i="64"/>
  <c r="G25" i="64" s="1"/>
  <c r="C115" i="48"/>
  <c r="C20" i="63"/>
  <c r="C85" i="49"/>
  <c r="C95" i="72"/>
  <c r="C20" i="53"/>
  <c r="C85" i="55"/>
  <c r="C95" i="58"/>
  <c r="C35" i="59"/>
  <c r="G35" i="59" s="1"/>
  <c r="C25" i="71"/>
  <c r="G25" i="71" s="1"/>
  <c r="C85" i="68"/>
  <c r="C45" i="54"/>
  <c r="G45" i="54" s="1"/>
  <c r="C85" i="39"/>
  <c r="C105" i="30"/>
  <c r="C35" i="67"/>
  <c r="G35" i="67" s="1"/>
  <c r="C105" i="9"/>
  <c r="C105" i="40"/>
  <c r="C115" i="32"/>
  <c r="C85" i="42"/>
  <c r="C20" i="46"/>
  <c r="C45" i="59"/>
  <c r="G45" i="59" s="1"/>
  <c r="C75" i="69"/>
  <c r="C20" i="30"/>
  <c r="C115" i="35"/>
  <c r="C105" i="28"/>
  <c r="C85" i="27"/>
  <c r="C25" i="9"/>
  <c r="C45" i="41"/>
  <c r="G45" i="41" s="1"/>
  <c r="C25" i="70"/>
  <c r="G25" i="70" s="1"/>
  <c r="C25" i="69"/>
  <c r="G25" i="69" s="1"/>
  <c r="C85" i="31"/>
  <c r="C75" i="48"/>
  <c r="C65" i="64"/>
  <c r="G65" i="64" s="1"/>
  <c r="C105" i="64"/>
  <c r="C95" i="76"/>
  <c r="C75" i="31"/>
  <c r="C105" i="37"/>
  <c r="C20" i="37"/>
  <c r="C45" i="72"/>
  <c r="G45" i="72" s="1"/>
  <c r="C45" i="58"/>
  <c r="G45" i="58" s="1"/>
  <c r="C20" i="71"/>
  <c r="C35" i="68"/>
  <c r="G35" i="68" s="1"/>
  <c r="C55" i="53"/>
  <c r="G55" i="53" s="1"/>
  <c r="C65" i="41"/>
  <c r="G65" i="41" s="1"/>
  <c r="C95" i="35"/>
  <c r="C65" i="60"/>
  <c r="G65" i="60" s="1"/>
  <c r="C95" i="74"/>
  <c r="C65" i="40"/>
  <c r="G65" i="40" s="1"/>
  <c r="C35" i="43"/>
  <c r="G35" i="43" s="1"/>
  <c r="C45" i="35"/>
  <c r="G45" i="35" s="1"/>
  <c r="C65" i="34"/>
  <c r="G65" i="34" s="1"/>
  <c r="C45" i="27"/>
  <c r="C45" i="34"/>
  <c r="G45" i="34" s="1"/>
  <c r="C65" i="70"/>
  <c r="G65" i="70" s="1"/>
  <c r="C20" i="70"/>
  <c r="C55" i="43"/>
  <c r="G55" i="43" s="1"/>
  <c r="C105" i="53"/>
  <c r="C20" i="51"/>
  <c r="C65" i="58"/>
  <c r="G65" i="58" s="1"/>
  <c r="C25" i="58"/>
  <c r="G25" i="58" s="1"/>
  <c r="C75" i="43"/>
  <c r="C25" i="37"/>
  <c r="G25" i="37" s="1"/>
  <c r="C45" i="68"/>
  <c r="G45" i="68" s="1"/>
  <c r="C105" i="54"/>
  <c r="C95" i="64"/>
  <c r="C55" i="50"/>
  <c r="G55" i="50" s="1"/>
  <c r="C85" i="41"/>
  <c r="C55" i="31"/>
  <c r="G55" i="31" s="1"/>
  <c r="C115" i="60"/>
  <c r="C20" i="74"/>
  <c r="C75" i="39"/>
  <c r="C105" i="35"/>
  <c r="C95" i="73"/>
  <c r="C55" i="70"/>
  <c r="G55" i="70" s="1"/>
  <c r="C115" i="54"/>
  <c r="C65" i="35"/>
  <c r="G65" i="35" s="1"/>
  <c r="C25" i="29"/>
  <c r="C75" i="42"/>
  <c r="C115" i="37"/>
  <c r="C85" i="76"/>
  <c r="C95" i="55"/>
  <c r="C20" i="64"/>
  <c r="C115" i="38"/>
  <c r="C25" i="67"/>
  <c r="G25" i="67" s="1"/>
  <c r="C115" i="50"/>
  <c r="C75" i="32"/>
  <c r="C25" i="53"/>
  <c r="G25" i="53" s="1"/>
  <c r="C75" i="68"/>
  <c r="C75" i="63"/>
  <c r="C85" i="70"/>
  <c r="C20" i="47"/>
  <c r="C45" i="63"/>
  <c r="G45" i="63" s="1"/>
  <c r="C45" i="33"/>
  <c r="G45" i="33" s="1"/>
  <c r="C115" i="74"/>
  <c r="C95" i="43"/>
  <c r="C95" i="59"/>
  <c r="C85" i="34"/>
  <c r="C75" i="60"/>
  <c r="C85" i="74"/>
  <c r="C75" i="9"/>
  <c r="C85" i="30"/>
  <c r="C35" i="32"/>
  <c r="G35" i="32" s="1"/>
  <c r="C60" i="47"/>
  <c r="G61" i="47" s="1"/>
  <c r="C35" i="29"/>
  <c r="C105" i="43"/>
  <c r="C35" i="76"/>
  <c r="G35" i="76" s="1"/>
  <c r="C20" i="69"/>
  <c r="C95" i="33"/>
  <c r="C115" i="76"/>
  <c r="C25" i="73"/>
  <c r="G25" i="73" s="1"/>
  <c r="C20" i="67"/>
  <c r="C55" i="28"/>
  <c r="C20" i="40"/>
  <c r="C55" i="29"/>
  <c r="C55" i="49"/>
  <c r="G55" i="49" s="1"/>
  <c r="C25" i="76"/>
  <c r="G25" i="76" s="1"/>
  <c r="C95" i="70"/>
  <c r="C75" i="76"/>
  <c r="C65" i="48"/>
  <c r="G65" i="48" s="1"/>
  <c r="C115" i="40"/>
  <c r="C85" i="32"/>
  <c r="C35" i="60"/>
  <c r="G35" i="60" s="1"/>
  <c r="C105" i="70"/>
  <c r="C75" i="37"/>
  <c r="C95" i="69"/>
  <c r="C75" i="70"/>
  <c r="C115" i="53"/>
  <c r="C65" i="38"/>
  <c r="G65" i="38" s="1"/>
  <c r="C105" i="72"/>
  <c r="C105" i="55"/>
  <c r="C20" i="52"/>
  <c r="C115" i="63"/>
  <c r="C95" i="32"/>
  <c r="C55" i="55"/>
  <c r="G55" i="55" s="1"/>
  <c r="C45" i="42"/>
  <c r="G45" i="42" s="1"/>
  <c r="C115" i="73"/>
  <c r="C65" i="43"/>
  <c r="G65" i="43" s="1"/>
  <c r="C75" i="27"/>
  <c r="C20" i="59"/>
  <c r="C115" i="70"/>
  <c r="C25" i="68"/>
  <c r="G25" i="68" s="1"/>
  <c r="C65" i="50"/>
  <c r="G65" i="50" s="1"/>
  <c r="C95" i="54"/>
  <c r="C85" i="60"/>
  <c r="C85" i="43"/>
  <c r="C20" i="76"/>
  <c r="C45" i="71"/>
  <c r="G45" i="71" s="1"/>
  <c r="C55" i="76"/>
  <c r="G55" i="76" s="1"/>
  <c r="C35" i="38"/>
  <c r="G35" i="38" s="1"/>
  <c r="C45" i="29"/>
  <c r="C65" i="68"/>
  <c r="G65" i="68" s="1"/>
  <c r="C115" i="58"/>
  <c r="C75" i="30"/>
  <c r="C20" i="57"/>
  <c r="C20" i="29"/>
  <c r="C55" i="32"/>
  <c r="G55" i="32" s="1"/>
  <c r="C55" i="73"/>
  <c r="G55" i="73" s="1"/>
  <c r="C85" i="53"/>
  <c r="C55" i="68"/>
  <c r="G55" i="68" s="1"/>
  <c r="C116" i="27"/>
  <c r="C65" i="27"/>
  <c r="C45" i="28"/>
  <c r="C35" i="35"/>
  <c r="G35" i="35" s="1"/>
  <c r="C25" i="34"/>
  <c r="G25" i="34" s="1"/>
  <c r="C45" i="67"/>
  <c r="G45" i="67" s="1"/>
  <c r="C45" i="73"/>
  <c r="G45" i="73" s="1"/>
  <c r="C95" i="38"/>
  <c r="C35" i="54"/>
  <c r="G35" i="54" s="1"/>
  <c r="C95" i="67"/>
  <c r="C65" i="76"/>
  <c r="G65" i="76" s="1"/>
  <c r="C25" i="74"/>
  <c r="G25" i="74" s="1"/>
  <c r="C55" i="67"/>
  <c r="G55" i="67" s="1"/>
  <c r="C35" i="53"/>
  <c r="G35" i="53" s="1"/>
  <c r="C65" i="33"/>
  <c r="G65" i="33" s="1"/>
  <c r="C55" i="59"/>
  <c r="G55" i="59" s="1"/>
  <c r="C65" i="55"/>
  <c r="G65" i="55" s="1"/>
  <c r="C20" i="58"/>
  <c r="C35" i="41"/>
  <c r="G35" i="41" s="1"/>
  <c r="C45" i="55"/>
  <c r="G45" i="55" s="1"/>
  <c r="C55" i="38"/>
  <c r="G55" i="38" s="1"/>
  <c r="C105" i="42"/>
  <c r="C35" i="33"/>
  <c r="G35" i="33" s="1"/>
  <c r="C25" i="32"/>
  <c r="G25" i="32" s="1"/>
  <c r="C95" i="34"/>
  <c r="C25" i="41"/>
  <c r="G25" i="41" s="1"/>
  <c r="C105" i="48"/>
  <c r="C65" i="67"/>
  <c r="G65" i="67" s="1"/>
  <c r="C75" i="73"/>
  <c r="C85" i="35"/>
  <c r="C45" i="40"/>
  <c r="G45" i="40" s="1"/>
  <c r="C45" i="43"/>
  <c r="G45" i="43" s="1"/>
  <c r="C85" i="71"/>
  <c r="C35" i="71"/>
  <c r="G35" i="71" s="1"/>
  <c r="C55" i="35"/>
  <c r="G55" i="35" s="1"/>
  <c r="C25" i="40"/>
  <c r="G25" i="40" s="1"/>
  <c r="C35" i="72"/>
  <c r="G35" i="72" s="1"/>
  <c r="C55" i="9"/>
  <c r="C25" i="54"/>
  <c r="G25" i="54" s="1"/>
  <c r="C20" i="38"/>
  <c r="C35" i="69"/>
  <c r="G35" i="69" s="1"/>
  <c r="C75" i="55"/>
  <c r="C35" i="31"/>
  <c r="G35" i="31" s="1"/>
  <c r="C45" i="31"/>
  <c r="G45" i="31" s="1"/>
  <c r="C35" i="73"/>
  <c r="G35" i="73" s="1"/>
  <c r="C65" i="53"/>
  <c r="G65" i="53" s="1"/>
  <c r="C105" i="73"/>
  <c r="C65" i="42"/>
  <c r="G65" i="42" s="1"/>
  <c r="C45" i="32"/>
  <c r="G45" i="32" s="1"/>
  <c r="C85" i="9"/>
  <c r="C95" i="27"/>
  <c r="C60" i="65"/>
  <c r="G61" i="65" s="1"/>
  <c r="C105" i="34"/>
  <c r="C45" i="38"/>
  <c r="G45" i="38" s="1"/>
  <c r="C115" i="55"/>
  <c r="C55" i="33"/>
  <c r="G55" i="33" s="1"/>
  <c r="C55" i="54"/>
  <c r="G55" i="54" s="1"/>
  <c r="C75" i="41"/>
  <c r="C65" i="71"/>
  <c r="G65" i="71" s="1"/>
  <c r="C20" i="68"/>
  <c r="C25" i="55"/>
  <c r="G25" i="55" s="1"/>
  <c r="C25" i="48"/>
  <c r="G25" i="48" s="1"/>
  <c r="C35" i="39"/>
  <c r="G35" i="39" s="1"/>
  <c r="C45" i="53"/>
  <c r="G45" i="53" s="1"/>
  <c r="C105" i="71"/>
  <c r="C25" i="38"/>
  <c r="G25" i="38" s="1"/>
  <c r="C55" i="71"/>
  <c r="G55" i="71" s="1"/>
  <c r="C55" i="58"/>
  <c r="G55" i="58" s="1"/>
  <c r="C75" i="50"/>
  <c r="C55" i="42"/>
  <c r="G55" i="42" s="1"/>
  <c r="C85" i="37"/>
  <c r="C95" i="49"/>
  <c r="C115" i="42"/>
  <c r="C115" i="49"/>
  <c r="C95" i="30"/>
  <c r="C20" i="65"/>
  <c r="C115" i="39"/>
  <c r="C95" i="68"/>
  <c r="C75" i="64"/>
  <c r="C55" i="27"/>
  <c r="C55" i="64"/>
  <c r="G55" i="64" s="1"/>
  <c r="C75" i="28"/>
  <c r="C35" i="34"/>
  <c r="G35" i="34" s="1"/>
  <c r="C25" i="39"/>
  <c r="G25" i="39" s="1"/>
  <c r="C105" i="67"/>
  <c r="C105" i="27"/>
  <c r="C115" i="71"/>
  <c r="C95" i="41"/>
  <c r="C65" i="72"/>
  <c r="G65" i="72" s="1"/>
  <c r="C20" i="28"/>
  <c r="C35" i="58"/>
  <c r="G35" i="58" s="1"/>
  <c r="C35" i="74"/>
  <c r="G35" i="74" s="1"/>
  <c r="C105" i="50"/>
  <c r="C35" i="49"/>
  <c r="G35" i="49" s="1"/>
  <c r="C115" i="72"/>
  <c r="C85" i="58"/>
  <c r="C105" i="39"/>
  <c r="C65" i="32"/>
  <c r="G65" i="32" s="1"/>
  <c r="C25" i="27"/>
  <c r="C45" i="39"/>
  <c r="G45" i="39" s="1"/>
  <c r="C55" i="63"/>
  <c r="G55" i="63" s="1"/>
  <c r="C65" i="29"/>
  <c r="C115" i="28"/>
  <c r="C105" i="32"/>
  <c r="C35" i="9"/>
  <c r="C75" i="53"/>
  <c r="C20" i="39"/>
  <c r="C95" i="29"/>
  <c r="C20" i="49"/>
  <c r="C65" i="9"/>
  <c r="C25" i="59"/>
  <c r="G25" i="59" s="1"/>
  <c r="C45" i="69"/>
  <c r="G45" i="69" s="1"/>
  <c r="C105" i="56"/>
  <c r="C75" i="35"/>
  <c r="C115" i="41"/>
  <c r="C105" i="68"/>
  <c r="C20" i="54"/>
  <c r="C85" i="69"/>
  <c r="C105" i="58"/>
  <c r="C75" i="38"/>
  <c r="C85" i="33"/>
  <c r="C55" i="30"/>
  <c r="G55" i="30" s="1"/>
  <c r="C105" i="41"/>
  <c r="C20" i="44"/>
  <c r="C20" i="32"/>
  <c r="C95" i="63"/>
  <c r="C105" i="31"/>
  <c r="C25" i="50"/>
  <c r="G25" i="50" s="1"/>
  <c r="C65" i="73"/>
  <c r="G65" i="73" s="1"/>
  <c r="C35" i="55"/>
  <c r="G35" i="55" s="1"/>
  <c r="C45" i="48"/>
  <c r="G45" i="48" s="1"/>
  <c r="C35" i="64"/>
  <c r="G35" i="64" s="1"/>
  <c r="C115" i="31"/>
  <c r="C20" i="55"/>
  <c r="C20" i="48"/>
  <c r="C55" i="37"/>
  <c r="G55" i="37" s="1"/>
  <c r="C105" i="49"/>
  <c r="C85" i="63"/>
  <c r="C25" i="42"/>
  <c r="G25" i="42" s="1"/>
  <c r="C75" i="71"/>
  <c r="C105" i="76"/>
  <c r="C85" i="48"/>
  <c r="C55" i="39"/>
  <c r="G55" i="39" s="1"/>
  <c r="C85" i="28"/>
  <c r="C35" i="27"/>
  <c r="C20" i="62"/>
  <c r="C20" i="35"/>
  <c r="C55" i="48"/>
  <c r="G55" i="48" s="1"/>
  <c r="C20" i="27"/>
  <c r="C35" i="48"/>
  <c r="G35" i="48" s="1"/>
  <c r="C75" i="54"/>
  <c r="C115" i="33"/>
  <c r="C65" i="31"/>
  <c r="G65" i="31" s="1"/>
  <c r="C75" i="34"/>
  <c r="C95" i="31"/>
  <c r="C20" i="50"/>
  <c r="C115" i="64"/>
  <c r="C85" i="73"/>
  <c r="C95" i="40"/>
  <c r="C65" i="54"/>
  <c r="G65" i="54" s="1"/>
  <c r="C115" i="30"/>
  <c r="C25" i="28"/>
  <c r="C20" i="72"/>
  <c r="C20" i="43"/>
  <c r="C35" i="63"/>
  <c r="G35" i="63" s="1"/>
  <c r="C75" i="72"/>
  <c r="C25" i="60"/>
  <c r="G25" i="60" s="1"/>
  <c r="C85" i="67"/>
  <c r="C105" i="38"/>
  <c r="C115" i="29"/>
  <c r="C95" i="28"/>
  <c r="C75" i="74"/>
  <c r="C95" i="53"/>
  <c r="C75" i="40"/>
  <c r="C45" i="70"/>
  <c r="G45" i="70" s="1"/>
  <c r="C95" i="71"/>
  <c r="C116" i="43"/>
  <c r="C115" i="69"/>
  <c r="C115" i="9"/>
  <c r="C55" i="34"/>
  <c r="G55" i="34" s="1"/>
  <c r="C25" i="30"/>
  <c r="G25" i="30" s="1"/>
  <c r="C25" i="35"/>
  <c r="G25" i="35" s="1"/>
  <c r="C20" i="34"/>
  <c r="C100" i="47"/>
  <c r="C105" i="69"/>
  <c r="C105" i="63"/>
  <c r="C25" i="49"/>
  <c r="G25" i="49" s="1"/>
  <c r="C105" i="74"/>
  <c r="C105" i="59"/>
  <c r="C20" i="73"/>
  <c r="C85" i="59"/>
  <c r="C105" i="33"/>
  <c r="C45" i="37"/>
  <c r="G45" i="37" s="1"/>
  <c r="C55" i="40"/>
  <c r="G55" i="40" s="1"/>
  <c r="C105" i="60"/>
  <c r="C20" i="60"/>
  <c r="C20" i="61"/>
  <c r="C45" i="64"/>
  <c r="G45" i="64" s="1"/>
  <c r="C85" i="40"/>
  <c r="C105" i="29"/>
  <c r="C55" i="69"/>
  <c r="G55" i="69" s="1"/>
  <c r="C55" i="74"/>
  <c r="G55" i="74" s="1"/>
  <c r="C20" i="42"/>
  <c r="C20" i="66"/>
  <c r="C65" i="39"/>
  <c r="G65" i="39" s="1"/>
  <c r="C65" i="30"/>
  <c r="G65" i="30" s="1"/>
  <c r="C20" i="41"/>
  <c r="C85" i="50"/>
  <c r="C35" i="28"/>
  <c r="C35" i="37"/>
  <c r="G35" i="37" s="1"/>
  <c r="C95" i="47"/>
  <c r="C75" i="33"/>
  <c r="C25" i="31"/>
  <c r="G25" i="31" s="1"/>
  <c r="C35" i="30"/>
  <c r="G35" i="30" s="1"/>
  <c r="C50" i="62"/>
  <c r="G51" i="62" s="1"/>
  <c r="C55" i="41"/>
  <c r="G55" i="41" s="1"/>
  <c r="C65" i="59"/>
  <c r="G65" i="59" s="1"/>
  <c r="C85" i="64"/>
  <c r="C75" i="29"/>
  <c r="C95" i="39"/>
  <c r="C115" i="68"/>
  <c r="C115" i="67"/>
  <c r="C35" i="70"/>
  <c r="G35" i="70" s="1"/>
  <c r="C45" i="60"/>
  <c r="G45" i="60" s="1"/>
  <c r="C35" i="42"/>
  <c r="G35" i="42" s="1"/>
  <c r="C55" i="72"/>
  <c r="G55" i="72" s="1"/>
  <c r="C55" i="60"/>
  <c r="G55" i="60" s="1"/>
  <c r="C45" i="49"/>
  <c r="G45" i="49" s="1"/>
  <c r="C85" i="38"/>
  <c r="C85" i="29"/>
  <c r="C65" i="28"/>
  <c r="C45" i="74"/>
  <c r="G45" i="74" s="1"/>
  <c r="C85" i="54"/>
  <c r="C95" i="50"/>
  <c r="C95" i="37"/>
  <c r="C85" i="72"/>
  <c r="C20" i="31"/>
  <c r="C115" i="34"/>
  <c r="C30" i="56"/>
  <c r="G31" i="56" s="1"/>
  <c r="C20" i="33"/>
  <c r="C85" i="46"/>
  <c r="C95" i="42"/>
  <c r="C65" i="69"/>
  <c r="G65" i="69" s="1"/>
  <c r="C75" i="67"/>
  <c r="C20" i="45"/>
  <c r="C25" i="63"/>
  <c r="G25" i="63" s="1"/>
  <c r="C25" i="72"/>
  <c r="G25" i="72" s="1"/>
  <c r="C65" i="74"/>
  <c r="G65" i="74" s="1"/>
  <c r="C25" i="43"/>
  <c r="G25" i="43" s="1"/>
  <c r="C75" i="49"/>
  <c r="C45" i="76"/>
  <c r="G45" i="76" s="1"/>
  <c r="C65" i="37"/>
  <c r="G65" i="37" s="1"/>
  <c r="C75" i="59"/>
  <c r="C35" i="50"/>
  <c r="G35" i="50" s="1"/>
  <c r="C35" i="40"/>
  <c r="G35" i="40" s="1"/>
  <c r="C75" i="58"/>
  <c r="C45" i="9"/>
  <c r="C20" i="56"/>
  <c r="C65" i="49"/>
  <c r="G65" i="49" s="1"/>
  <c r="C46" i="30"/>
  <c r="C115" i="59"/>
  <c r="C20" i="9"/>
  <c r="C47" i="36"/>
  <c r="C48" i="36" s="1"/>
  <c r="C49" i="36" s="1"/>
  <c r="C50" i="36" s="1"/>
  <c r="G51" i="36" s="1"/>
  <c r="C42" i="36"/>
  <c r="G42" i="36" s="1"/>
  <c r="C20" i="36"/>
  <c r="C26" i="36"/>
  <c r="B26" i="36"/>
  <c r="A27" i="36"/>
  <c r="A107" i="36"/>
  <c r="B106" i="36"/>
  <c r="C106" i="36"/>
  <c r="C107" i="36" s="1"/>
  <c r="C108" i="36" s="1"/>
  <c r="C109" i="36" s="1"/>
  <c r="C110" i="36" s="1"/>
  <c r="C111" i="36" s="1"/>
  <c r="C112" i="36" s="1"/>
  <c r="C113" i="36" s="1"/>
  <c r="C114" i="36" s="1"/>
  <c r="C115" i="36" s="1"/>
  <c r="C116" i="36" s="1"/>
  <c r="B42" i="36"/>
  <c r="B47" i="36"/>
  <c r="D46" i="36"/>
  <c r="C36" i="36"/>
  <c r="A37" i="36"/>
  <c r="B36" i="36"/>
  <c r="C66" i="36"/>
  <c r="B66" i="36"/>
  <c r="A67" i="36"/>
  <c r="A87" i="36"/>
  <c r="C86" i="36"/>
  <c r="B86" i="36"/>
  <c r="A57" i="36"/>
  <c r="B56" i="36"/>
  <c r="C56" i="36"/>
  <c r="C76" i="36"/>
  <c r="A77" i="36"/>
  <c r="B76" i="36"/>
  <c r="A97" i="36"/>
  <c r="B96" i="36"/>
  <c r="C96" i="36"/>
  <c r="A48" i="36"/>
  <c r="C45" i="7"/>
  <c r="G45" i="7" s="1"/>
  <c r="C65" i="7"/>
  <c r="G65" i="7" s="1"/>
  <c r="C105" i="7"/>
  <c r="C25" i="7"/>
  <c r="G25" i="7" s="1"/>
  <c r="C55" i="7"/>
  <c r="G55" i="7" s="1"/>
  <c r="C20" i="7"/>
  <c r="C75" i="7"/>
  <c r="C85" i="7"/>
  <c r="C95" i="7"/>
  <c r="C115" i="7"/>
  <c r="C35" i="7"/>
  <c r="G35" i="7" s="1"/>
  <c r="E44" i="68"/>
  <c r="B45" i="68"/>
  <c r="D44" i="68"/>
  <c r="B105" i="55"/>
  <c r="E104" i="55"/>
  <c r="D104" i="55"/>
  <c r="B45" i="37"/>
  <c r="E44" i="37"/>
  <c r="D44" i="37"/>
  <c r="B20" i="27"/>
  <c r="E19" i="27"/>
  <c r="D19" i="27"/>
  <c r="E34" i="76"/>
  <c r="B35" i="76"/>
  <c r="D34" i="76"/>
  <c r="B115" i="48"/>
  <c r="E114" i="48"/>
  <c r="D114" i="48"/>
  <c r="E94" i="38"/>
  <c r="B95" i="38"/>
  <c r="D94" i="38"/>
  <c r="E74" i="9"/>
  <c r="B75" i="9"/>
  <c r="D74" i="9"/>
  <c r="E44" i="71"/>
  <c r="B45" i="71"/>
  <c r="D44" i="71"/>
  <c r="E104" i="68"/>
  <c r="B105" i="68"/>
  <c r="D104" i="68"/>
  <c r="B135" i="49"/>
  <c r="E134" i="49"/>
  <c r="D134" i="49"/>
  <c r="E24" i="53"/>
  <c r="B25" i="53"/>
  <c r="D24" i="53"/>
  <c r="E54" i="38"/>
  <c r="B55" i="38"/>
  <c r="D54" i="38"/>
  <c r="E134" i="39"/>
  <c r="B135" i="39"/>
  <c r="D134" i="39"/>
  <c r="E64" i="72"/>
  <c r="B65" i="72"/>
  <c r="D64" i="72"/>
  <c r="E24" i="67"/>
  <c r="B25" i="67"/>
  <c r="D24" i="67"/>
  <c r="E19" i="28"/>
  <c r="B20" i="28"/>
  <c r="D19" i="28"/>
  <c r="E74" i="27"/>
  <c r="B75" i="27"/>
  <c r="D74" i="27"/>
  <c r="B65" i="55"/>
  <c r="E64" i="55"/>
  <c r="D64" i="55"/>
  <c r="E84" i="32"/>
  <c r="B85" i="32"/>
  <c r="D84" i="32"/>
  <c r="E94" i="73"/>
  <c r="B95" i="73"/>
  <c r="D94" i="73"/>
  <c r="E19" i="62"/>
  <c r="B20" i="62"/>
  <c r="D19" i="62"/>
  <c r="E134" i="9"/>
  <c r="B135" i="9"/>
  <c r="D134" i="9"/>
  <c r="E24" i="48"/>
  <c r="B25" i="48"/>
  <c r="D24" i="48"/>
  <c r="E124" i="73"/>
  <c r="B125" i="73"/>
  <c r="D124" i="73"/>
  <c r="E134" i="60"/>
  <c r="B135" i="60"/>
  <c r="D134" i="60"/>
  <c r="E19" i="57"/>
  <c r="B20" i="57"/>
  <c r="D19" i="57"/>
  <c r="B45" i="63"/>
  <c r="E44" i="63"/>
  <c r="D44" i="63"/>
  <c r="E114" i="40"/>
  <c r="B115" i="40"/>
  <c r="D114" i="40"/>
  <c r="E19" i="7"/>
  <c r="B20" i="7"/>
  <c r="D19" i="7"/>
  <c r="E84" i="64"/>
  <c r="B85" i="64"/>
  <c r="D84" i="64"/>
  <c r="B125" i="37"/>
  <c r="E124" i="37"/>
  <c r="D124" i="37"/>
  <c r="E124" i="38"/>
  <c r="B125" i="38"/>
  <c r="D124" i="38"/>
  <c r="E124" i="39"/>
  <c r="B125" i="39"/>
  <c r="D124" i="39"/>
  <c r="B115" i="35"/>
  <c r="E114" i="35"/>
  <c r="D114" i="35"/>
  <c r="E94" i="60"/>
  <c r="B95" i="60"/>
  <c r="D94" i="60"/>
  <c r="B55" i="49"/>
  <c r="E54" i="49"/>
  <c r="D54" i="49"/>
  <c r="B125" i="48"/>
  <c r="E124" i="48"/>
  <c r="D124" i="48"/>
  <c r="E19" i="40"/>
  <c r="B20" i="40"/>
  <c r="D19" i="40"/>
  <c r="E19" i="29"/>
  <c r="B20" i="29"/>
  <c r="D19" i="29"/>
  <c r="B95" i="69"/>
  <c r="E94" i="69"/>
  <c r="D94" i="69"/>
  <c r="E54" i="50"/>
  <c r="B55" i="50"/>
  <c r="D54" i="50"/>
  <c r="E24" i="39"/>
  <c r="B25" i="39"/>
  <c r="D24" i="39"/>
  <c r="E74" i="70"/>
  <c r="B75" i="70"/>
  <c r="D74" i="70"/>
  <c r="E24" i="38"/>
  <c r="B25" i="38"/>
  <c r="D24" i="38"/>
  <c r="B75" i="55"/>
  <c r="E74" i="55"/>
  <c r="D74" i="55"/>
  <c r="E54" i="32"/>
  <c r="B55" i="32"/>
  <c r="D54" i="32"/>
  <c r="E54" i="73"/>
  <c r="B55" i="73"/>
  <c r="D54" i="73"/>
  <c r="B95" i="35"/>
  <c r="E94" i="35"/>
  <c r="D94" i="35"/>
  <c r="B45" i="55"/>
  <c r="E44" i="55"/>
  <c r="D44" i="55"/>
  <c r="E34" i="40"/>
  <c r="B35" i="40"/>
  <c r="D34" i="40"/>
  <c r="E114" i="27"/>
  <c r="B115" i="27"/>
  <c r="D114" i="27"/>
  <c r="B45" i="70"/>
  <c r="E44" i="70"/>
  <c r="D44" i="70"/>
  <c r="E34" i="71"/>
  <c r="B35" i="71"/>
  <c r="D34" i="71"/>
  <c r="B105" i="37"/>
  <c r="E104" i="37"/>
  <c r="D104" i="37"/>
  <c r="E19" i="69"/>
  <c r="B20" i="69"/>
  <c r="D19" i="69"/>
  <c r="E114" i="60"/>
  <c r="B115" i="60"/>
  <c r="D114" i="60"/>
  <c r="E84" i="9"/>
  <c r="B85" i="9"/>
  <c r="D84" i="9"/>
  <c r="E134" i="64"/>
  <c r="B135" i="64"/>
  <c r="D134" i="64"/>
  <c r="E24" i="30"/>
  <c r="B25" i="30"/>
  <c r="D24" i="30"/>
  <c r="E34" i="43"/>
  <c r="B35" i="43"/>
  <c r="D34" i="43"/>
  <c r="B75" i="29"/>
  <c r="E74" i="29"/>
  <c r="D74" i="29"/>
  <c r="B55" i="37"/>
  <c r="E54" i="37"/>
  <c r="D54" i="37"/>
  <c r="E104" i="34"/>
  <c r="B105" i="34"/>
  <c r="D104" i="34"/>
  <c r="B20" i="60"/>
  <c r="E19" i="60"/>
  <c r="D19" i="60"/>
  <c r="E44" i="53"/>
  <c r="B45" i="53"/>
  <c r="D44" i="53"/>
  <c r="E74" i="40"/>
  <c r="B75" i="40"/>
  <c r="D74" i="40"/>
  <c r="E124" i="31"/>
  <c r="B125" i="31"/>
  <c r="D124" i="31"/>
  <c r="E104" i="76"/>
  <c r="B105" i="76"/>
  <c r="D104" i="76"/>
  <c r="B75" i="7"/>
  <c r="E74" i="7"/>
  <c r="D74" i="7"/>
  <c r="E84" i="68"/>
  <c r="B85" i="68"/>
  <c r="D84" i="68"/>
  <c r="E84" i="39"/>
  <c r="B85" i="39"/>
  <c r="D84" i="39"/>
  <c r="E64" i="34"/>
  <c r="B65" i="34"/>
  <c r="D64" i="34"/>
  <c r="B105" i="63"/>
  <c r="E104" i="63"/>
  <c r="D104" i="63"/>
  <c r="E34" i="48"/>
  <c r="B35" i="48"/>
  <c r="D34" i="48"/>
  <c r="E64" i="68"/>
  <c r="B65" i="68"/>
  <c r="D64" i="68"/>
  <c r="E19" i="37"/>
  <c r="B20" i="37"/>
  <c r="D19" i="37"/>
  <c r="E24" i="72"/>
  <c r="B25" i="72"/>
  <c r="D24" i="72"/>
  <c r="E19" i="41"/>
  <c r="B20" i="41"/>
  <c r="D19" i="41"/>
  <c r="E44" i="59"/>
  <c r="B45" i="59"/>
  <c r="D44" i="59"/>
  <c r="B55" i="7"/>
  <c r="E54" i="7"/>
  <c r="D54" i="7"/>
  <c r="B115" i="37"/>
  <c r="E114" i="37"/>
  <c r="D114" i="37"/>
  <c r="E74" i="72"/>
  <c r="B75" i="72"/>
  <c r="D74" i="72"/>
  <c r="E54" i="30"/>
  <c r="B55" i="30"/>
  <c r="D54" i="30"/>
  <c r="B35" i="69"/>
  <c r="E34" i="69"/>
  <c r="D34" i="69"/>
  <c r="E74" i="50"/>
  <c r="B75" i="50"/>
  <c r="D74" i="50"/>
  <c r="B105" i="35"/>
  <c r="E104" i="35"/>
  <c r="D104" i="35"/>
  <c r="E104" i="43"/>
  <c r="B105" i="43"/>
  <c r="D104" i="43"/>
  <c r="E74" i="73"/>
  <c r="B75" i="73"/>
  <c r="D74" i="73"/>
  <c r="E19" i="36"/>
  <c r="B20" i="36"/>
  <c r="D19" i="36"/>
  <c r="E64" i="64"/>
  <c r="B65" i="64"/>
  <c r="D64" i="64"/>
  <c r="E124" i="42"/>
  <c r="B125" i="42"/>
  <c r="D124" i="42"/>
  <c r="B115" i="33"/>
  <c r="E114" i="33"/>
  <c r="D114" i="33"/>
  <c r="E94" i="28"/>
  <c r="B95" i="28"/>
  <c r="D94" i="28"/>
  <c r="B115" i="63"/>
  <c r="E114" i="63"/>
  <c r="D114" i="63"/>
  <c r="B45" i="41"/>
  <c r="E44" i="41"/>
  <c r="D44" i="41"/>
  <c r="E19" i="65"/>
  <c r="B20" i="65"/>
  <c r="D19" i="65"/>
  <c r="B85" i="29"/>
  <c r="E84" i="29"/>
  <c r="D84" i="29"/>
  <c r="E94" i="64"/>
  <c r="B95" i="64"/>
  <c r="D94" i="64"/>
  <c r="E84" i="60"/>
  <c r="B85" i="60"/>
  <c r="D84" i="60"/>
  <c r="E104" i="30"/>
  <c r="B105" i="30"/>
  <c r="D104" i="30"/>
  <c r="B85" i="69"/>
  <c r="E84" i="69"/>
  <c r="D84" i="69"/>
  <c r="E64" i="48"/>
  <c r="B65" i="48"/>
  <c r="D64" i="48"/>
  <c r="E134" i="7"/>
  <c r="B135" i="7"/>
  <c r="D134" i="7"/>
  <c r="B55" i="55"/>
  <c r="E54" i="55"/>
  <c r="D54" i="55"/>
  <c r="E134" i="63"/>
  <c r="B135" i="63"/>
  <c r="D134" i="63"/>
  <c r="E19" i="68"/>
  <c r="B20" i="68"/>
  <c r="D19" i="68"/>
  <c r="E74" i="53"/>
  <c r="B75" i="53"/>
  <c r="D74" i="53"/>
  <c r="E64" i="30"/>
  <c r="B65" i="30"/>
  <c r="D64" i="30"/>
  <c r="B55" i="69"/>
  <c r="E54" i="69"/>
  <c r="D54" i="69"/>
  <c r="E24" i="28"/>
  <c r="B25" i="28"/>
  <c r="D24" i="28"/>
  <c r="E114" i="39"/>
  <c r="B115" i="39"/>
  <c r="D114" i="39"/>
  <c r="E94" i="34"/>
  <c r="B95" i="34"/>
  <c r="D94" i="34"/>
  <c r="E94" i="31"/>
  <c r="B95" i="31"/>
  <c r="D94" i="31"/>
  <c r="E114" i="50"/>
  <c r="B115" i="50"/>
  <c r="D114" i="50"/>
  <c r="E34" i="53"/>
  <c r="B35" i="53"/>
  <c r="D34" i="53"/>
  <c r="B135" i="37"/>
  <c r="E134" i="37"/>
  <c r="D134" i="37"/>
  <c r="E64" i="43"/>
  <c r="B65" i="43"/>
  <c r="D64" i="43"/>
  <c r="E19" i="59"/>
  <c r="B20" i="59"/>
  <c r="D19" i="59"/>
  <c r="E134" i="58"/>
  <c r="B135" i="58"/>
  <c r="D134" i="58"/>
  <c r="B55" i="35"/>
  <c r="E54" i="35"/>
  <c r="D54" i="35"/>
  <c r="E114" i="30"/>
  <c r="B115" i="30"/>
  <c r="D114" i="30"/>
  <c r="B85" i="35"/>
  <c r="E84" i="35"/>
  <c r="D84" i="35"/>
  <c r="E84" i="31"/>
  <c r="B85" i="31"/>
  <c r="D84" i="31"/>
  <c r="E94" i="59"/>
  <c r="B95" i="59"/>
  <c r="D94" i="59"/>
  <c r="E34" i="30"/>
  <c r="B35" i="30"/>
  <c r="D34" i="30"/>
  <c r="E94" i="58"/>
  <c r="B95" i="58"/>
  <c r="D94" i="58"/>
  <c r="B55" i="33"/>
  <c r="E54" i="33"/>
  <c r="D54" i="33"/>
  <c r="E44" i="27"/>
  <c r="B45" i="27"/>
  <c r="D44" i="27"/>
  <c r="E124" i="28"/>
  <c r="B125" i="28"/>
  <c r="D124" i="28"/>
  <c r="E94" i="7"/>
  <c r="B95" i="7"/>
  <c r="D94" i="7"/>
  <c r="E124" i="76"/>
  <c r="B125" i="76"/>
  <c r="D124" i="76"/>
  <c r="E34" i="32"/>
  <c r="B35" i="32"/>
  <c r="D34" i="32"/>
  <c r="E84" i="54"/>
  <c r="B85" i="54"/>
  <c r="D84" i="54"/>
  <c r="B25" i="37"/>
  <c r="E24" i="37"/>
  <c r="D24" i="37"/>
  <c r="E19" i="47"/>
  <c r="B20" i="47"/>
  <c r="D19" i="47"/>
  <c r="E124" i="59"/>
  <c r="B125" i="59"/>
  <c r="D124" i="59"/>
  <c r="E44" i="30"/>
  <c r="B45" i="30"/>
  <c r="D44" i="30"/>
  <c r="E19" i="66"/>
  <c r="B20" i="66"/>
  <c r="D19" i="66"/>
  <c r="B135" i="33"/>
  <c r="E134" i="33"/>
  <c r="D134" i="33"/>
  <c r="E54" i="48"/>
  <c r="B55" i="48"/>
  <c r="D54" i="48"/>
  <c r="E64" i="59"/>
  <c r="B65" i="59"/>
  <c r="D64" i="59"/>
  <c r="E94" i="72"/>
  <c r="B95" i="72"/>
  <c r="D94" i="72"/>
  <c r="E44" i="50"/>
  <c r="B45" i="50"/>
  <c r="D44" i="50"/>
  <c r="B25" i="7"/>
  <c r="E24" i="7"/>
  <c r="D24" i="7"/>
  <c r="E19" i="48"/>
  <c r="B20" i="48"/>
  <c r="D19" i="48"/>
  <c r="E104" i="58"/>
  <c r="B105" i="58"/>
  <c r="D104" i="58"/>
  <c r="E94" i="76"/>
  <c r="B95" i="76"/>
  <c r="D94" i="76"/>
  <c r="B105" i="48"/>
  <c r="E104" i="48"/>
  <c r="D104" i="48"/>
  <c r="B135" i="69"/>
  <c r="E134" i="69"/>
  <c r="D134" i="69"/>
  <c r="E104" i="38"/>
  <c r="B105" i="38"/>
  <c r="D104" i="38"/>
  <c r="E84" i="72"/>
  <c r="B85" i="72"/>
  <c r="D84" i="72"/>
  <c r="E104" i="67"/>
  <c r="B105" i="67"/>
  <c r="D104" i="67"/>
  <c r="E114" i="59"/>
  <c r="B115" i="59"/>
  <c r="D114" i="59"/>
  <c r="E114" i="71"/>
  <c r="B115" i="71"/>
  <c r="D114" i="71"/>
  <c r="E34" i="34"/>
  <c r="B35" i="34"/>
  <c r="D34" i="34"/>
  <c r="E84" i="71"/>
  <c r="B85" i="71"/>
  <c r="D84" i="71"/>
  <c r="E24" i="9"/>
  <c r="B25" i="9"/>
  <c r="D24" i="9"/>
  <c r="B95" i="48"/>
  <c r="E94" i="48"/>
  <c r="D94" i="48"/>
  <c r="E24" i="43"/>
  <c r="B25" i="43"/>
  <c r="D24" i="43"/>
  <c r="E104" i="60"/>
  <c r="B105" i="60"/>
  <c r="D104" i="60"/>
  <c r="E19" i="38"/>
  <c r="B20" i="38"/>
  <c r="D19" i="38"/>
  <c r="E104" i="73"/>
  <c r="B105" i="73"/>
  <c r="D104" i="73"/>
  <c r="E44" i="38"/>
  <c r="B45" i="38"/>
  <c r="D44" i="38"/>
  <c r="E44" i="39"/>
  <c r="B45" i="39"/>
  <c r="D44" i="39"/>
  <c r="E74" i="71"/>
  <c r="B75" i="71"/>
  <c r="D74" i="71"/>
  <c r="E74" i="64"/>
  <c r="B75" i="64"/>
  <c r="D74" i="64"/>
  <c r="E24" i="32"/>
  <c r="B25" i="32"/>
  <c r="D24" i="32"/>
  <c r="E104" i="27"/>
  <c r="B105" i="27"/>
  <c r="D104" i="27"/>
  <c r="B135" i="55"/>
  <c r="E134" i="55"/>
  <c r="D134" i="55"/>
  <c r="E84" i="58"/>
  <c r="B85" i="58"/>
  <c r="D84" i="58"/>
  <c r="E94" i="42"/>
  <c r="B95" i="42"/>
  <c r="D94" i="42"/>
  <c r="E84" i="70"/>
  <c r="B85" i="70"/>
  <c r="D84" i="70"/>
  <c r="E64" i="67"/>
  <c r="B65" i="67"/>
  <c r="D64" i="67"/>
  <c r="E84" i="48"/>
  <c r="B85" i="48"/>
  <c r="D84" i="48"/>
  <c r="E124" i="60"/>
  <c r="B125" i="60"/>
  <c r="D124" i="60"/>
  <c r="B105" i="33"/>
  <c r="E104" i="33"/>
  <c r="D104" i="33"/>
  <c r="E54" i="27"/>
  <c r="B55" i="27"/>
  <c r="D54" i="27"/>
  <c r="E24" i="40"/>
  <c r="B25" i="40"/>
  <c r="D24" i="40"/>
  <c r="E94" i="39"/>
  <c r="B95" i="39"/>
  <c r="D94" i="39"/>
  <c r="E19" i="32"/>
  <c r="B20" i="32"/>
  <c r="D19" i="32"/>
  <c r="E44" i="58"/>
  <c r="B45" i="58"/>
  <c r="D44" i="58"/>
  <c r="B75" i="37"/>
  <c r="E74" i="37"/>
  <c r="D74" i="37"/>
  <c r="E74" i="60"/>
  <c r="B75" i="60"/>
  <c r="D74" i="60"/>
  <c r="E74" i="28"/>
  <c r="B75" i="28"/>
  <c r="D74" i="28"/>
  <c r="E84" i="73"/>
  <c r="B85" i="73"/>
  <c r="D84" i="73"/>
  <c r="E19" i="54"/>
  <c r="B20" i="54"/>
  <c r="D19" i="54"/>
  <c r="B55" i="29"/>
  <c r="E54" i="29"/>
  <c r="D54" i="29"/>
  <c r="E24" i="73"/>
  <c r="B25" i="73"/>
  <c r="D24" i="73"/>
  <c r="B115" i="41"/>
  <c r="E114" i="41"/>
  <c r="D114" i="41"/>
  <c r="E54" i="72"/>
  <c r="B55" i="72"/>
  <c r="D54" i="72"/>
  <c r="E54" i="53"/>
  <c r="B55" i="53"/>
  <c r="D54" i="53"/>
  <c r="B35" i="37"/>
  <c r="E34" i="37"/>
  <c r="D34" i="37"/>
  <c r="E84" i="40"/>
  <c r="B85" i="40"/>
  <c r="D84" i="40"/>
  <c r="E134" i="70"/>
  <c r="B135" i="70"/>
  <c r="D134" i="70"/>
  <c r="E124" i="34"/>
  <c r="B125" i="34"/>
  <c r="D124" i="34"/>
  <c r="B35" i="70"/>
  <c r="E34" i="70"/>
  <c r="D34" i="70"/>
  <c r="E124" i="7"/>
  <c r="B125" i="7"/>
  <c r="D124" i="7"/>
  <c r="B35" i="41"/>
  <c r="E34" i="41"/>
  <c r="D34" i="41"/>
  <c r="E114" i="32"/>
  <c r="B115" i="32"/>
  <c r="D114" i="32"/>
  <c r="E114" i="38"/>
  <c r="B115" i="38"/>
  <c r="D114" i="38"/>
  <c r="E64" i="71"/>
  <c r="B65" i="71"/>
  <c r="D64" i="71"/>
  <c r="B105" i="41"/>
  <c r="E104" i="41"/>
  <c r="D104" i="41"/>
  <c r="E84" i="76"/>
  <c r="B85" i="76"/>
  <c r="D84" i="76"/>
  <c r="E24" i="50"/>
  <c r="B25" i="50"/>
  <c r="D24" i="50"/>
  <c r="E114" i="58"/>
  <c r="B115" i="58"/>
  <c r="D114" i="58"/>
  <c r="E64" i="40"/>
  <c r="B65" i="40"/>
  <c r="D64" i="40"/>
  <c r="B95" i="55"/>
  <c r="E94" i="55"/>
  <c r="D94" i="55"/>
  <c r="E74" i="54"/>
  <c r="B75" i="54"/>
  <c r="D74" i="54"/>
  <c r="E34" i="68"/>
  <c r="B35" i="68"/>
  <c r="D34" i="68"/>
  <c r="B25" i="35"/>
  <c r="E24" i="35"/>
  <c r="D24" i="35"/>
  <c r="E34" i="72"/>
  <c r="B35" i="72"/>
  <c r="D34" i="72"/>
  <c r="E124" i="50"/>
  <c r="B125" i="50"/>
  <c r="D124" i="50"/>
  <c r="E54" i="28"/>
  <c r="B55" i="28"/>
  <c r="D54" i="28"/>
  <c r="E34" i="59"/>
  <c r="B35" i="59"/>
  <c r="D34" i="59"/>
  <c r="B135" i="48"/>
  <c r="E134" i="48"/>
  <c r="D134" i="48"/>
  <c r="B55" i="41"/>
  <c r="E54" i="41"/>
  <c r="D54" i="41"/>
  <c r="E84" i="38"/>
  <c r="B85" i="38"/>
  <c r="D84" i="38"/>
  <c r="B35" i="7"/>
  <c r="E34" i="7"/>
  <c r="D34" i="7"/>
  <c r="E24" i="64"/>
  <c r="B25" i="64"/>
  <c r="D24" i="64"/>
  <c r="E54" i="60"/>
  <c r="B55" i="60"/>
  <c r="D54" i="60"/>
  <c r="E44" i="72"/>
  <c r="B45" i="72"/>
  <c r="D44" i="72"/>
  <c r="E24" i="76"/>
  <c r="B25" i="76"/>
  <c r="D24" i="76"/>
  <c r="E134" i="28"/>
  <c r="B135" i="28"/>
  <c r="D134" i="28"/>
  <c r="E114" i="73"/>
  <c r="B115" i="73"/>
  <c r="D114" i="73"/>
  <c r="E19" i="50"/>
  <c r="B20" i="50"/>
  <c r="D19" i="50"/>
  <c r="E24" i="42"/>
  <c r="B25" i="42"/>
  <c r="D24" i="42"/>
  <c r="E84" i="34"/>
  <c r="B85" i="34"/>
  <c r="D84" i="34"/>
  <c r="E44" i="73"/>
  <c r="B45" i="73"/>
  <c r="D44" i="73"/>
  <c r="E19" i="55"/>
  <c r="B20" i="55"/>
  <c r="D19" i="55"/>
  <c r="B45" i="69"/>
  <c r="E44" i="69"/>
  <c r="D44" i="69"/>
  <c r="B75" i="41"/>
  <c r="E74" i="41"/>
  <c r="D74" i="41"/>
  <c r="E24" i="59"/>
  <c r="B25" i="59"/>
  <c r="D24" i="59"/>
  <c r="B95" i="63"/>
  <c r="E94" i="63"/>
  <c r="D94" i="63"/>
  <c r="B95" i="49"/>
  <c r="E94" i="49"/>
  <c r="D94" i="49"/>
  <c r="E84" i="53"/>
  <c r="B85" i="53"/>
  <c r="D84" i="53"/>
  <c r="B65" i="37"/>
  <c r="E64" i="37"/>
  <c r="D64" i="37"/>
  <c r="E124" i="71"/>
  <c r="B125" i="71"/>
  <c r="D124" i="71"/>
  <c r="E94" i="53"/>
  <c r="B95" i="53"/>
  <c r="D94" i="53"/>
  <c r="E24" i="31"/>
  <c r="B25" i="31"/>
  <c r="D24" i="31"/>
  <c r="E124" i="40"/>
  <c r="B125" i="40"/>
  <c r="D124" i="40"/>
  <c r="B85" i="63"/>
  <c r="E84" i="63"/>
  <c r="D84" i="63"/>
  <c r="B25" i="49"/>
  <c r="E24" i="49"/>
  <c r="D24" i="49"/>
  <c r="B65" i="35"/>
  <c r="E64" i="35"/>
  <c r="D64" i="35"/>
  <c r="B105" i="29"/>
  <c r="E104" i="29"/>
  <c r="D104" i="29"/>
  <c r="E134" i="38"/>
  <c r="B135" i="38"/>
  <c r="D134" i="38"/>
  <c r="E54" i="39"/>
  <c r="B55" i="39"/>
  <c r="D54" i="39"/>
  <c r="E19" i="30"/>
  <c r="B20" i="30"/>
  <c r="D19" i="30"/>
  <c r="B20" i="42"/>
  <c r="E19" i="42"/>
  <c r="D19" i="42"/>
  <c r="B35" i="29"/>
  <c r="E34" i="29"/>
  <c r="D34" i="29"/>
  <c r="E84" i="59"/>
  <c r="B85" i="59"/>
  <c r="D84" i="59"/>
  <c r="B115" i="69"/>
  <c r="E114" i="69"/>
  <c r="D114" i="69"/>
  <c r="E104" i="54"/>
  <c r="B105" i="54"/>
  <c r="D104" i="54"/>
  <c r="E19" i="35"/>
  <c r="B20" i="35"/>
  <c r="D19" i="35"/>
  <c r="E19" i="34"/>
  <c r="B20" i="34"/>
  <c r="D19" i="34"/>
  <c r="B125" i="41"/>
  <c r="E124" i="41"/>
  <c r="D124" i="41"/>
  <c r="E104" i="42"/>
  <c r="B105" i="42"/>
  <c r="D104" i="42"/>
  <c r="E94" i="30"/>
  <c r="B95" i="30"/>
  <c r="D94" i="30"/>
  <c r="B125" i="49"/>
  <c r="E124" i="49"/>
  <c r="D124" i="49"/>
  <c r="E124" i="58"/>
  <c r="B125" i="58"/>
  <c r="D124" i="58"/>
  <c r="E44" i="54"/>
  <c r="B45" i="54"/>
  <c r="D44" i="54"/>
  <c r="B25" i="33"/>
  <c r="E24" i="33"/>
  <c r="D24" i="33"/>
  <c r="E19" i="76"/>
  <c r="B20" i="76"/>
  <c r="D19" i="76"/>
  <c r="B135" i="41"/>
  <c r="E134" i="41"/>
  <c r="D134" i="41"/>
  <c r="E74" i="39"/>
  <c r="B75" i="39"/>
  <c r="D74" i="39"/>
  <c r="E19" i="72"/>
  <c r="B20" i="72"/>
  <c r="D19" i="72"/>
  <c r="E34" i="67"/>
  <c r="B35" i="67"/>
  <c r="D34" i="67"/>
  <c r="E114" i="42"/>
  <c r="B115" i="42"/>
  <c r="D114" i="42"/>
  <c r="E134" i="32"/>
  <c r="B135" i="32"/>
  <c r="D134" i="32"/>
  <c r="E124" i="70"/>
  <c r="B125" i="70"/>
  <c r="D124" i="70"/>
  <c r="B125" i="69"/>
  <c r="E124" i="69"/>
  <c r="D124" i="69"/>
  <c r="E34" i="73"/>
  <c r="B35" i="73"/>
  <c r="D34" i="73"/>
  <c r="B125" i="55"/>
  <c r="E124" i="55"/>
  <c r="D124" i="55"/>
  <c r="E104" i="59"/>
  <c r="B105" i="59"/>
  <c r="D104" i="59"/>
  <c r="E74" i="32"/>
  <c r="B75" i="32"/>
  <c r="D74" i="32"/>
  <c r="E24" i="71"/>
  <c r="B25" i="71"/>
  <c r="D24" i="71"/>
  <c r="E94" i="32"/>
  <c r="B95" i="32"/>
  <c r="D94" i="32"/>
  <c r="E134" i="54"/>
  <c r="B135" i="54"/>
  <c r="D134" i="54"/>
  <c r="B85" i="55"/>
  <c r="E84" i="55"/>
  <c r="D84" i="55"/>
  <c r="E74" i="58"/>
  <c r="B75" i="58"/>
  <c r="D74" i="58"/>
  <c r="E84" i="42"/>
  <c r="B85" i="42"/>
  <c r="D84" i="42"/>
  <c r="B75" i="33"/>
  <c r="E74" i="33"/>
  <c r="D74" i="33"/>
  <c r="E134" i="76"/>
  <c r="B135" i="76"/>
  <c r="D134" i="76"/>
  <c r="B125" i="35"/>
  <c r="E124" i="35"/>
  <c r="D124" i="35"/>
  <c r="E104" i="50"/>
  <c r="B105" i="50"/>
  <c r="D104" i="50"/>
  <c r="E44" i="60"/>
  <c r="B45" i="60"/>
  <c r="D44" i="60"/>
  <c r="B20" i="58"/>
  <c r="E19" i="58"/>
  <c r="D19" i="58"/>
  <c r="E104" i="72"/>
  <c r="B105" i="72"/>
  <c r="D104" i="72"/>
  <c r="E24" i="63"/>
  <c r="B25" i="63"/>
  <c r="D24" i="63"/>
  <c r="E44" i="28"/>
  <c r="B45" i="28"/>
  <c r="D44" i="28"/>
  <c r="B25" i="69"/>
  <c r="E24" i="69"/>
  <c r="D24" i="69"/>
  <c r="E134" i="73"/>
  <c r="B135" i="73"/>
  <c r="D134" i="73"/>
  <c r="E104" i="64"/>
  <c r="B105" i="64"/>
  <c r="D104" i="64"/>
  <c r="E24" i="60"/>
  <c r="B25" i="60"/>
  <c r="D24" i="60"/>
  <c r="B75" i="35"/>
  <c r="E74" i="35"/>
  <c r="D74" i="35"/>
  <c r="E54" i="76"/>
  <c r="B55" i="76"/>
  <c r="D54" i="76"/>
  <c r="B115" i="29"/>
  <c r="E114" i="29"/>
  <c r="D114" i="29"/>
  <c r="B115" i="49"/>
  <c r="E114" i="49"/>
  <c r="D114" i="49"/>
  <c r="E54" i="34"/>
  <c r="B55" i="34"/>
  <c r="D54" i="34"/>
  <c r="E84" i="27"/>
  <c r="B85" i="27"/>
  <c r="D84" i="27"/>
  <c r="E94" i="40"/>
  <c r="B95" i="40"/>
  <c r="D94" i="40"/>
  <c r="E19" i="9"/>
  <c r="B20" i="9"/>
  <c r="D19" i="9"/>
  <c r="E104" i="9"/>
  <c r="B105" i="9"/>
  <c r="D104" i="9"/>
  <c r="E134" i="71"/>
  <c r="B135" i="71"/>
  <c r="D134" i="71"/>
  <c r="E44" i="9"/>
  <c r="B45" i="9"/>
  <c r="D44" i="9"/>
  <c r="E114" i="76"/>
  <c r="B115" i="76"/>
  <c r="D114" i="76"/>
  <c r="B45" i="49"/>
  <c r="E44" i="49"/>
  <c r="D44" i="49"/>
  <c r="E114" i="53"/>
  <c r="B115" i="53"/>
  <c r="D114" i="53"/>
  <c r="E74" i="42"/>
  <c r="B75" i="42"/>
  <c r="D74" i="42"/>
  <c r="E94" i="9"/>
  <c r="B95" i="9"/>
  <c r="D94" i="9"/>
  <c r="E114" i="54"/>
  <c r="B115" i="54"/>
  <c r="D114" i="54"/>
  <c r="E54" i="67"/>
  <c r="B55" i="67"/>
  <c r="D54" i="67"/>
  <c r="E114" i="31"/>
  <c r="B115" i="31"/>
  <c r="D114" i="31"/>
  <c r="E114" i="64"/>
  <c r="B115" i="64"/>
  <c r="D114" i="64"/>
  <c r="E94" i="71"/>
  <c r="B95" i="71"/>
  <c r="D94" i="71"/>
  <c r="E44" i="48"/>
  <c r="B45" i="48"/>
  <c r="D44" i="48"/>
  <c r="B85" i="37"/>
  <c r="E84" i="37"/>
  <c r="D84" i="37"/>
  <c r="E54" i="9"/>
  <c r="B55" i="9"/>
  <c r="D54" i="9"/>
  <c r="B25" i="55"/>
  <c r="E24" i="55"/>
  <c r="D24" i="55"/>
  <c r="E134" i="40"/>
  <c r="B135" i="40"/>
  <c r="D134" i="40"/>
  <c r="E64" i="28"/>
  <c r="B65" i="28"/>
  <c r="D64" i="28"/>
  <c r="B55" i="63"/>
  <c r="E54" i="63"/>
  <c r="D54" i="63"/>
  <c r="B25" i="70"/>
  <c r="E24" i="70"/>
  <c r="D24" i="70"/>
  <c r="E44" i="67"/>
  <c r="B45" i="67"/>
  <c r="D44" i="67"/>
  <c r="E34" i="64"/>
  <c r="B35" i="64"/>
  <c r="D34" i="64"/>
  <c r="E64" i="60"/>
  <c r="B65" i="60"/>
  <c r="D64" i="60"/>
  <c r="B85" i="33"/>
  <c r="E84" i="33"/>
  <c r="D84" i="33"/>
  <c r="E124" i="68"/>
  <c r="B125" i="68"/>
  <c r="D124" i="68"/>
  <c r="E134" i="67"/>
  <c r="B135" i="67"/>
  <c r="D134" i="67"/>
  <c r="E84" i="43"/>
  <c r="B85" i="43"/>
  <c r="D84" i="43"/>
  <c r="E19" i="64"/>
  <c r="B20" i="64"/>
  <c r="D19" i="64"/>
  <c r="E94" i="67"/>
  <c r="B95" i="67"/>
  <c r="D94" i="67"/>
  <c r="E134" i="43"/>
  <c r="B135" i="43"/>
  <c r="D134" i="43"/>
  <c r="B105" i="49"/>
  <c r="E104" i="49"/>
  <c r="D104" i="49"/>
  <c r="E64" i="50"/>
  <c r="B65" i="50"/>
  <c r="D64" i="50"/>
  <c r="E19" i="70"/>
  <c r="B20" i="70"/>
  <c r="D19" i="70"/>
  <c r="B25" i="41"/>
  <c r="E24" i="41"/>
  <c r="D24" i="41"/>
  <c r="B45" i="33"/>
  <c r="E44" i="33"/>
  <c r="D44" i="33"/>
  <c r="E34" i="27"/>
  <c r="B35" i="27"/>
  <c r="D34" i="27"/>
  <c r="E44" i="43"/>
  <c r="B45" i="43"/>
  <c r="D44" i="43"/>
  <c r="E34" i="39"/>
  <c r="B35" i="39"/>
  <c r="D34" i="39"/>
  <c r="E114" i="7"/>
  <c r="B115" i="7"/>
  <c r="D114" i="7"/>
  <c r="B115" i="55"/>
  <c r="E114" i="55"/>
  <c r="D114" i="55"/>
  <c r="B65" i="41"/>
  <c r="E64" i="41"/>
  <c r="D64" i="41"/>
  <c r="E34" i="58"/>
  <c r="B35" i="58"/>
  <c r="D34" i="58"/>
  <c r="E24" i="34"/>
  <c r="B25" i="34"/>
  <c r="D24" i="34"/>
  <c r="E104" i="28"/>
  <c r="B105" i="28"/>
  <c r="D104" i="28"/>
  <c r="E64" i="73"/>
  <c r="B65" i="73"/>
  <c r="D64" i="73"/>
  <c r="E54" i="58"/>
  <c r="B55" i="58"/>
  <c r="D54" i="58"/>
  <c r="B45" i="29"/>
  <c r="E44" i="29"/>
  <c r="D44" i="29"/>
  <c r="E134" i="31"/>
  <c r="B135" i="31"/>
  <c r="D134" i="31"/>
  <c r="B20" i="33"/>
  <c r="D20" i="33" s="1"/>
  <c r="D19" i="33"/>
  <c r="E124" i="9"/>
  <c r="B125" i="9"/>
  <c r="D124" i="9"/>
  <c r="B75" i="69"/>
  <c r="E74" i="69"/>
  <c r="D74" i="69"/>
  <c r="E94" i="27"/>
  <c r="B95" i="27"/>
  <c r="D94" i="27"/>
  <c r="E74" i="67"/>
  <c r="B75" i="67"/>
  <c r="D74" i="67"/>
  <c r="E124" i="53"/>
  <c r="B125" i="53"/>
  <c r="D124" i="53"/>
  <c r="B65" i="29"/>
  <c r="E64" i="29"/>
  <c r="D64" i="29"/>
  <c r="E124" i="54"/>
  <c r="B125" i="54"/>
  <c r="D124" i="54"/>
  <c r="B45" i="35"/>
  <c r="E44" i="35"/>
  <c r="D44" i="35"/>
  <c r="E124" i="64"/>
  <c r="B125" i="64"/>
  <c r="D124" i="64"/>
  <c r="E104" i="53"/>
  <c r="B105" i="53"/>
  <c r="D104" i="53"/>
  <c r="E34" i="63"/>
  <c r="B35" i="63"/>
  <c r="D34" i="63"/>
  <c r="E104" i="32"/>
  <c r="B105" i="32"/>
  <c r="D104" i="32"/>
  <c r="E74" i="59"/>
  <c r="B75" i="59"/>
  <c r="D74" i="59"/>
  <c r="E64" i="39"/>
  <c r="B65" i="39"/>
  <c r="D64" i="39"/>
  <c r="B75" i="49"/>
  <c r="E74" i="49"/>
  <c r="D74" i="49"/>
  <c r="E64" i="53"/>
  <c r="B65" i="53"/>
  <c r="D64" i="53"/>
  <c r="E74" i="38"/>
  <c r="B75" i="38"/>
  <c r="D74" i="38"/>
  <c r="E24" i="68"/>
  <c r="B25" i="68"/>
  <c r="D24" i="68"/>
  <c r="E94" i="43"/>
  <c r="B95" i="43"/>
  <c r="D94" i="43"/>
  <c r="E64" i="32"/>
  <c r="B65" i="32"/>
  <c r="D64" i="32"/>
  <c r="E84" i="30"/>
  <c r="B85" i="30"/>
  <c r="D84" i="30"/>
  <c r="E44" i="64"/>
  <c r="B45" i="64"/>
  <c r="D44" i="64"/>
  <c r="B65" i="63"/>
  <c r="E64" i="63"/>
  <c r="D64" i="63"/>
  <c r="E94" i="54"/>
  <c r="B95" i="54"/>
  <c r="D94" i="54"/>
  <c r="E34" i="28"/>
  <c r="B35" i="28"/>
  <c r="D34" i="28"/>
  <c r="E74" i="76"/>
  <c r="B75" i="76"/>
  <c r="D74" i="76"/>
  <c r="E34" i="42"/>
  <c r="B35" i="42"/>
  <c r="D34" i="42"/>
  <c r="E84" i="28"/>
  <c r="B85" i="28"/>
  <c r="D84" i="28"/>
  <c r="E84" i="50"/>
  <c r="B85" i="50"/>
  <c r="D84" i="50"/>
  <c r="E114" i="43"/>
  <c r="B115" i="43"/>
  <c r="D114" i="43"/>
  <c r="E44" i="40"/>
  <c r="B45" i="40"/>
  <c r="D44" i="40"/>
  <c r="E104" i="71"/>
  <c r="B105" i="71"/>
  <c r="D104" i="71"/>
  <c r="B35" i="55"/>
  <c r="E34" i="55"/>
  <c r="D34" i="55"/>
  <c r="E104" i="31"/>
  <c r="B105" i="31"/>
  <c r="D104" i="31"/>
  <c r="E74" i="31"/>
  <c r="B75" i="31"/>
  <c r="D74" i="31"/>
  <c r="E44" i="76"/>
  <c r="B45" i="76"/>
  <c r="D44" i="76"/>
  <c r="B125" i="63"/>
  <c r="E124" i="63"/>
  <c r="D124" i="63"/>
  <c r="E74" i="43"/>
  <c r="B75" i="43"/>
  <c r="D74" i="43"/>
  <c r="E104" i="39"/>
  <c r="B105" i="39"/>
  <c r="D104" i="39"/>
  <c r="E124" i="67"/>
  <c r="B125" i="67"/>
  <c r="D124" i="67"/>
  <c r="E134" i="59"/>
  <c r="B135" i="59"/>
  <c r="D134" i="59"/>
  <c r="B95" i="29"/>
  <c r="E94" i="29"/>
  <c r="D94" i="29"/>
  <c r="B20" i="31"/>
  <c r="E19" i="31"/>
  <c r="D19" i="31"/>
  <c r="E74" i="34"/>
  <c r="B75" i="34"/>
  <c r="D74" i="34"/>
  <c r="E64" i="27"/>
  <c r="B65" i="27"/>
  <c r="D64" i="27"/>
  <c r="E24" i="27"/>
  <c r="B25" i="27"/>
  <c r="D24" i="27"/>
  <c r="B105" i="69"/>
  <c r="E104" i="69"/>
  <c r="D104" i="69"/>
  <c r="E54" i="68"/>
  <c r="B55" i="68"/>
  <c r="D54" i="68"/>
  <c r="E134" i="34"/>
  <c r="B135" i="34"/>
  <c r="D134" i="34"/>
  <c r="B75" i="63"/>
  <c r="E74" i="63"/>
  <c r="D74" i="63"/>
  <c r="E54" i="54"/>
  <c r="B55" i="54"/>
  <c r="D54" i="54"/>
  <c r="E104" i="70"/>
  <c r="B105" i="70"/>
  <c r="D104" i="70"/>
  <c r="E19" i="44"/>
  <c r="B20" i="44"/>
  <c r="D19" i="44"/>
  <c r="E94" i="70"/>
  <c r="B95" i="70"/>
  <c r="D94" i="70"/>
  <c r="E19" i="43"/>
  <c r="B20" i="43"/>
  <c r="D19" i="43"/>
  <c r="B135" i="29"/>
  <c r="E134" i="29"/>
  <c r="D134" i="29"/>
  <c r="E104" i="40"/>
  <c r="B105" i="40"/>
  <c r="D104" i="40"/>
  <c r="B20" i="39"/>
  <c r="E19" i="39"/>
  <c r="D19" i="39"/>
  <c r="E44" i="31"/>
  <c r="B45" i="31"/>
  <c r="D44" i="31"/>
  <c r="B125" i="29"/>
  <c r="E124" i="29"/>
  <c r="D124" i="29"/>
  <c r="E24" i="54"/>
  <c r="B25" i="54"/>
  <c r="D24" i="54"/>
  <c r="B95" i="37"/>
  <c r="E94" i="37"/>
  <c r="D94" i="37"/>
  <c r="E64" i="54"/>
  <c r="B65" i="54"/>
  <c r="D64" i="54"/>
  <c r="E44" i="42"/>
  <c r="B45" i="42"/>
  <c r="D44" i="42"/>
  <c r="B65" i="7"/>
  <c r="E64" i="7"/>
  <c r="D64" i="7"/>
  <c r="B25" i="29"/>
  <c r="E24" i="29"/>
  <c r="D24" i="29"/>
  <c r="B20" i="63"/>
  <c r="E19" i="63"/>
  <c r="D19" i="63"/>
  <c r="E94" i="50"/>
  <c r="B95" i="50"/>
  <c r="D94" i="50"/>
  <c r="E54" i="42"/>
  <c r="B55" i="42"/>
  <c r="D54" i="42"/>
  <c r="E44" i="34"/>
  <c r="B45" i="34"/>
  <c r="D44" i="34"/>
  <c r="B95" i="41"/>
  <c r="E94" i="41"/>
  <c r="D94" i="41"/>
  <c r="E134" i="68"/>
  <c r="B135" i="68"/>
  <c r="D134" i="68"/>
  <c r="E34" i="50"/>
  <c r="B35" i="50"/>
  <c r="D34" i="50"/>
  <c r="E54" i="40"/>
  <c r="B55" i="40"/>
  <c r="D54" i="40"/>
  <c r="E134" i="72"/>
  <c r="B135" i="72"/>
  <c r="D134" i="72"/>
  <c r="B20" i="67"/>
  <c r="E19" i="67"/>
  <c r="D19" i="67"/>
  <c r="B35" i="49"/>
  <c r="E34" i="49"/>
  <c r="D34" i="49"/>
  <c r="E34" i="38"/>
  <c r="B35" i="38"/>
  <c r="D34" i="38"/>
  <c r="E54" i="59"/>
  <c r="B55" i="59"/>
  <c r="D54" i="59"/>
  <c r="E19" i="49"/>
  <c r="B20" i="49"/>
  <c r="D19" i="49"/>
  <c r="E19" i="46"/>
  <c r="B20" i="46"/>
  <c r="D19" i="46"/>
  <c r="E134" i="42"/>
  <c r="B135" i="42"/>
  <c r="D134" i="42"/>
  <c r="E64" i="76"/>
  <c r="B65" i="76"/>
  <c r="D64" i="76"/>
  <c r="E124" i="32"/>
  <c r="B125" i="32"/>
  <c r="D124" i="32"/>
  <c r="E124" i="27"/>
  <c r="B125" i="27"/>
  <c r="D124" i="27"/>
  <c r="B20" i="61"/>
  <c r="E19" i="61"/>
  <c r="D19" i="61"/>
  <c r="B20" i="73"/>
  <c r="E19" i="73"/>
  <c r="D19" i="73"/>
  <c r="E114" i="34"/>
  <c r="B115" i="34"/>
  <c r="D114" i="34"/>
  <c r="E34" i="31"/>
  <c r="B35" i="31"/>
  <c r="D34" i="31"/>
  <c r="E134" i="50"/>
  <c r="B135" i="50"/>
  <c r="D134" i="50"/>
  <c r="E134" i="53"/>
  <c r="B135" i="53"/>
  <c r="D134" i="53"/>
  <c r="E34" i="9"/>
  <c r="B35" i="9"/>
  <c r="D34" i="9"/>
  <c r="E64" i="70"/>
  <c r="B65" i="70"/>
  <c r="D64" i="70"/>
  <c r="B95" i="33"/>
  <c r="E94" i="33"/>
  <c r="D94" i="33"/>
  <c r="E54" i="31"/>
  <c r="B55" i="31"/>
  <c r="D54" i="31"/>
  <c r="E74" i="68"/>
  <c r="B75" i="68"/>
  <c r="D74" i="68"/>
  <c r="B35" i="33"/>
  <c r="E34" i="33"/>
  <c r="D34" i="33"/>
  <c r="E64" i="31"/>
  <c r="B65" i="31"/>
  <c r="D64" i="31"/>
  <c r="B125" i="33"/>
  <c r="E124" i="33"/>
  <c r="D124" i="33"/>
  <c r="E114" i="70"/>
  <c r="B115" i="70"/>
  <c r="D114" i="70"/>
  <c r="E19" i="56"/>
  <c r="B20" i="56"/>
  <c r="D19" i="56"/>
  <c r="E124" i="30"/>
  <c r="B125" i="30"/>
  <c r="D124" i="30"/>
  <c r="E44" i="32"/>
  <c r="B45" i="32"/>
  <c r="D44" i="32"/>
  <c r="B65" i="33"/>
  <c r="E64" i="33"/>
  <c r="D64" i="33"/>
  <c r="E84" i="7"/>
  <c r="B85" i="7"/>
  <c r="D84" i="7"/>
  <c r="E114" i="72"/>
  <c r="B115" i="72"/>
  <c r="D114" i="72"/>
  <c r="E94" i="68"/>
  <c r="B95" i="68"/>
  <c r="D94" i="68"/>
  <c r="E19" i="51"/>
  <c r="B20" i="51"/>
  <c r="D19" i="51"/>
  <c r="B55" i="70"/>
  <c r="E54" i="70"/>
  <c r="D54" i="70"/>
  <c r="E54" i="71"/>
  <c r="B55" i="71"/>
  <c r="D54" i="71"/>
  <c r="E84" i="67"/>
  <c r="B85" i="67"/>
  <c r="D84" i="67"/>
  <c r="E34" i="54"/>
  <c r="B35" i="54"/>
  <c r="D34" i="54"/>
  <c r="E74" i="48"/>
  <c r="B75" i="48"/>
  <c r="D74" i="48"/>
  <c r="E114" i="9"/>
  <c r="B115" i="9"/>
  <c r="D114" i="9"/>
  <c r="E34" i="60"/>
  <c r="B35" i="60"/>
  <c r="D34" i="60"/>
  <c r="E134" i="30"/>
  <c r="B135" i="30"/>
  <c r="D134" i="30"/>
  <c r="E54" i="64"/>
  <c r="B55" i="64"/>
  <c r="D54" i="64"/>
  <c r="B45" i="7"/>
  <c r="E44" i="7"/>
  <c r="D44" i="7"/>
  <c r="E134" i="27"/>
  <c r="B135" i="27"/>
  <c r="D134" i="27"/>
  <c r="E114" i="68"/>
  <c r="B115" i="68"/>
  <c r="D114" i="68"/>
  <c r="B20" i="71"/>
  <c r="E19" i="71"/>
  <c r="D19" i="71"/>
  <c r="E124" i="43"/>
  <c r="B125" i="43"/>
  <c r="D124" i="43"/>
  <c r="E74" i="30"/>
  <c r="B75" i="30"/>
  <c r="D74" i="30"/>
  <c r="B65" i="49"/>
  <c r="E64" i="49"/>
  <c r="D64" i="49"/>
  <c r="B85" i="41"/>
  <c r="E84" i="41"/>
  <c r="D84" i="41"/>
  <c r="B65" i="69"/>
  <c r="E64" i="69"/>
  <c r="D64" i="69"/>
  <c r="E64" i="42"/>
  <c r="B65" i="42"/>
  <c r="D64" i="42"/>
  <c r="E114" i="28"/>
  <c r="B115" i="28"/>
  <c r="D114" i="28"/>
  <c r="E124" i="72"/>
  <c r="B125" i="72"/>
  <c r="D124" i="72"/>
  <c r="B85" i="49"/>
  <c r="E84" i="49"/>
  <c r="D84" i="49"/>
  <c r="E24" i="58"/>
  <c r="B25" i="58"/>
  <c r="D24" i="58"/>
  <c r="B35" i="35"/>
  <c r="E34" i="35"/>
  <c r="D34" i="35"/>
  <c r="E19" i="45"/>
  <c r="B20" i="45"/>
  <c r="D19" i="45"/>
  <c r="E64" i="58"/>
  <c r="B65" i="58"/>
  <c r="D64" i="58"/>
  <c r="E19" i="52"/>
  <c r="B20" i="52"/>
  <c r="D19" i="52"/>
  <c r="B20" i="53"/>
  <c r="E19" i="53"/>
  <c r="D19" i="53"/>
  <c r="E64" i="9"/>
  <c r="B65" i="9"/>
  <c r="D64" i="9"/>
  <c r="E114" i="67"/>
  <c r="B115" i="67"/>
  <c r="D114" i="67"/>
  <c r="E64" i="38"/>
  <c r="B65" i="38"/>
  <c r="D64" i="38"/>
  <c r="E104" i="7"/>
  <c r="B105" i="7"/>
  <c r="D104" i="7"/>
  <c r="B135" i="35"/>
  <c r="E134" i="35"/>
  <c r="D134" i="35"/>
  <c r="E54" i="43"/>
  <c r="B55" i="43"/>
  <c r="D54" i="43"/>
  <c r="E65" i="74"/>
  <c r="B66" i="74"/>
  <c r="D65" i="74"/>
  <c r="B56" i="74"/>
  <c r="D55" i="74"/>
  <c r="E55" i="74"/>
  <c r="B126" i="74"/>
  <c r="D125" i="74"/>
  <c r="E125" i="74"/>
  <c r="E45" i="74"/>
  <c r="B46" i="74"/>
  <c r="D45" i="74"/>
  <c r="E95" i="74"/>
  <c r="B96" i="74"/>
  <c r="D95" i="74"/>
  <c r="E135" i="74"/>
  <c r="B136" i="74"/>
  <c r="D135" i="74"/>
  <c r="B116" i="74"/>
  <c r="D115" i="74"/>
  <c r="E115" i="74"/>
  <c r="B76" i="74"/>
  <c r="E75" i="74"/>
  <c r="D75" i="74"/>
  <c r="B87" i="74"/>
  <c r="E86" i="74"/>
  <c r="D86" i="74"/>
  <c r="E107" i="74"/>
  <c r="B108" i="74"/>
  <c r="D107" i="74"/>
  <c r="E36" i="74"/>
  <c r="D36" i="74"/>
  <c r="B37" i="74"/>
  <c r="E25" i="74"/>
  <c r="B26" i="74"/>
  <c r="D25" i="74"/>
  <c r="E20" i="74"/>
  <c r="D20" i="74"/>
  <c r="E21" i="74"/>
  <c r="A68" i="30" l="1"/>
  <c r="K67" i="30"/>
  <c r="G67" i="30"/>
  <c r="A98" i="30"/>
  <c r="G97" i="30"/>
  <c r="K97" i="30"/>
  <c r="A48" i="30"/>
  <c r="G47" i="30"/>
  <c r="A108" i="30"/>
  <c r="K107" i="30"/>
  <c r="G107" i="30"/>
  <c r="A88" i="30"/>
  <c r="G87" i="30"/>
  <c r="K87" i="30"/>
  <c r="G21" i="30"/>
  <c r="G20" i="30"/>
  <c r="A28" i="30"/>
  <c r="K27" i="30"/>
  <c r="A78" i="30"/>
  <c r="K77" i="30"/>
  <c r="G77" i="30"/>
  <c r="A58" i="30"/>
  <c r="A38" i="30"/>
  <c r="A28" i="31"/>
  <c r="K27" i="31"/>
  <c r="A98" i="31"/>
  <c r="K97" i="31"/>
  <c r="G97" i="31"/>
  <c r="A58" i="31"/>
  <c r="G21" i="31"/>
  <c r="G20" i="31"/>
  <c r="A78" i="31"/>
  <c r="G77" i="31"/>
  <c r="K77" i="31"/>
  <c r="A48" i="31"/>
  <c r="A88" i="31"/>
  <c r="K87" i="31"/>
  <c r="G87" i="31"/>
  <c r="A68" i="31"/>
  <c r="G67" i="31"/>
  <c r="K67" i="31"/>
  <c r="A109" i="31"/>
  <c r="G108" i="31"/>
  <c r="K108" i="31"/>
  <c r="A38" i="31"/>
  <c r="G21" i="32"/>
  <c r="G20" i="32"/>
  <c r="A108" i="32"/>
  <c r="G107" i="32"/>
  <c r="K107" i="32"/>
  <c r="A28" i="32"/>
  <c r="K27" i="32"/>
  <c r="A48" i="32"/>
  <c r="A98" i="32"/>
  <c r="G97" i="32"/>
  <c r="K97" i="32"/>
  <c r="A88" i="32"/>
  <c r="K87" i="32"/>
  <c r="G87" i="32"/>
  <c r="A78" i="32"/>
  <c r="K77" i="32"/>
  <c r="G77" i="32"/>
  <c r="A58" i="32"/>
  <c r="A68" i="32"/>
  <c r="G67" i="32"/>
  <c r="K67" i="32"/>
  <c r="A38" i="32"/>
  <c r="G21" i="33"/>
  <c r="G20" i="33"/>
  <c r="A108" i="33"/>
  <c r="G107" i="33"/>
  <c r="K107" i="33"/>
  <c r="A58" i="33"/>
  <c r="A98" i="33"/>
  <c r="K97" i="33"/>
  <c r="G97" i="33"/>
  <c r="A68" i="33"/>
  <c r="G67" i="33"/>
  <c r="K67" i="33"/>
  <c r="A89" i="33"/>
  <c r="K88" i="33"/>
  <c r="G88" i="33"/>
  <c r="A28" i="33"/>
  <c r="K27" i="33"/>
  <c r="A48" i="33"/>
  <c r="A38" i="33"/>
  <c r="A78" i="33"/>
  <c r="G77" i="33"/>
  <c r="K77" i="33"/>
  <c r="G21" i="34"/>
  <c r="G20" i="34"/>
  <c r="A48" i="34"/>
  <c r="A58" i="34"/>
  <c r="A109" i="34"/>
  <c r="K108" i="34"/>
  <c r="G108" i="34"/>
  <c r="A38" i="34"/>
  <c r="A98" i="34"/>
  <c r="G97" i="34"/>
  <c r="K97" i="34"/>
  <c r="A68" i="34"/>
  <c r="K67" i="34"/>
  <c r="G67" i="34"/>
  <c r="A88" i="34"/>
  <c r="G87" i="34"/>
  <c r="K87" i="34"/>
  <c r="A78" i="34"/>
  <c r="K77" i="34"/>
  <c r="G77" i="34"/>
  <c r="A28" i="34"/>
  <c r="K27" i="34"/>
  <c r="A78" i="35"/>
  <c r="G77" i="35"/>
  <c r="K77" i="35"/>
  <c r="A98" i="35"/>
  <c r="K97" i="35"/>
  <c r="G97" i="35"/>
  <c r="G21" i="35"/>
  <c r="G20" i="35"/>
  <c r="A108" i="35"/>
  <c r="K107" i="35"/>
  <c r="G107" i="35"/>
  <c r="A68" i="35"/>
  <c r="K67" i="35"/>
  <c r="G67" i="35"/>
  <c r="A88" i="35"/>
  <c r="G87" i="35"/>
  <c r="K87" i="35"/>
  <c r="A58" i="35"/>
  <c r="A38" i="35"/>
  <c r="A48" i="35"/>
  <c r="A28" i="35"/>
  <c r="K27" i="35"/>
  <c r="H77" i="36"/>
  <c r="H78" i="36" s="1"/>
  <c r="H79" i="36" s="1"/>
  <c r="H80" i="36" s="1"/>
  <c r="H72" i="36"/>
  <c r="H73" i="36" s="1"/>
  <c r="H74" i="36" s="1"/>
  <c r="H75" i="36" s="1"/>
  <c r="H57" i="36"/>
  <c r="H58" i="36" s="1"/>
  <c r="H59" i="36" s="1"/>
  <c r="H60" i="36" s="1"/>
  <c r="H52" i="36"/>
  <c r="H53" i="36" s="1"/>
  <c r="H54" i="36" s="1"/>
  <c r="H55" i="36" s="1"/>
  <c r="K97" i="36"/>
  <c r="G97" i="36"/>
  <c r="H97" i="36"/>
  <c r="H98" i="36" s="1"/>
  <c r="H99" i="36" s="1"/>
  <c r="H100" i="36" s="1"/>
  <c r="H92" i="36"/>
  <c r="H93" i="36" s="1"/>
  <c r="H94" i="36" s="1"/>
  <c r="H95" i="36" s="1"/>
  <c r="H107" i="36"/>
  <c r="H108" i="36" s="1"/>
  <c r="H109" i="36" s="1"/>
  <c r="H110" i="36" s="1"/>
  <c r="H111" i="36" s="1"/>
  <c r="H112" i="36" s="1"/>
  <c r="H113" i="36" s="1"/>
  <c r="H114" i="36" s="1"/>
  <c r="H115" i="36" s="1"/>
  <c r="H116" i="36" s="1"/>
  <c r="H102" i="36"/>
  <c r="H103" i="36" s="1"/>
  <c r="H104" i="36" s="1"/>
  <c r="H105" i="36" s="1"/>
  <c r="G48" i="36"/>
  <c r="G87" i="36"/>
  <c r="K87" i="36"/>
  <c r="K107" i="36"/>
  <c r="G107" i="36"/>
  <c r="G21" i="36"/>
  <c r="G20" i="36"/>
  <c r="H87" i="36"/>
  <c r="H88" i="36" s="1"/>
  <c r="H89" i="36" s="1"/>
  <c r="H90" i="36" s="1"/>
  <c r="H82" i="36"/>
  <c r="H83" i="36" s="1"/>
  <c r="H84" i="36" s="1"/>
  <c r="H85" i="36" s="1"/>
  <c r="H67" i="36"/>
  <c r="H68" i="36" s="1"/>
  <c r="H69" i="36" s="1"/>
  <c r="H70" i="36" s="1"/>
  <c r="H62" i="36"/>
  <c r="H63" i="36" s="1"/>
  <c r="H64" i="36" s="1"/>
  <c r="H65" i="36" s="1"/>
  <c r="H37" i="36"/>
  <c r="H38" i="36" s="1"/>
  <c r="H39" i="36" s="1"/>
  <c r="H40" i="36" s="1"/>
  <c r="H32" i="36"/>
  <c r="H33" i="36" s="1"/>
  <c r="H34" i="36" s="1"/>
  <c r="H35" i="36" s="1"/>
  <c r="H27" i="36"/>
  <c r="H28" i="36" s="1"/>
  <c r="H29" i="36" s="1"/>
  <c r="H30" i="36" s="1"/>
  <c r="H22" i="36"/>
  <c r="H23" i="36" s="1"/>
  <c r="H24" i="36" s="1"/>
  <c r="H25" i="36" s="1"/>
  <c r="G77" i="36"/>
  <c r="K77" i="36"/>
  <c r="K67" i="36"/>
  <c r="G67" i="36"/>
  <c r="G27" i="36"/>
  <c r="K27" i="36"/>
  <c r="G47" i="36"/>
  <c r="A28" i="37"/>
  <c r="K27" i="37"/>
  <c r="A48" i="37"/>
  <c r="G21" i="37"/>
  <c r="G20" i="37"/>
  <c r="A108" i="37"/>
  <c r="K107" i="37"/>
  <c r="G107" i="37"/>
  <c r="A68" i="37"/>
  <c r="K67" i="37"/>
  <c r="G67" i="37"/>
  <c r="A88" i="37"/>
  <c r="G87" i="37"/>
  <c r="K87" i="37"/>
  <c r="A38" i="37"/>
  <c r="A78" i="37"/>
  <c r="K77" i="37"/>
  <c r="G77" i="37"/>
  <c r="A98" i="37"/>
  <c r="G97" i="37"/>
  <c r="K97" i="37"/>
  <c r="A58" i="37"/>
  <c r="A48" i="38"/>
  <c r="A28" i="38"/>
  <c r="K27" i="38"/>
  <c r="A98" i="38"/>
  <c r="K97" i="38"/>
  <c r="G97" i="38"/>
  <c r="A109" i="38"/>
  <c r="G108" i="38"/>
  <c r="K108" i="38"/>
  <c r="A38" i="38"/>
  <c r="A78" i="38"/>
  <c r="G77" i="38"/>
  <c r="K77" i="38"/>
  <c r="A88" i="38"/>
  <c r="K87" i="38"/>
  <c r="G87" i="38"/>
  <c r="A58" i="38"/>
  <c r="G21" i="38"/>
  <c r="G20" i="38"/>
  <c r="A68" i="38"/>
  <c r="G67" i="38"/>
  <c r="K67" i="38"/>
  <c r="A58" i="39"/>
  <c r="A108" i="39"/>
  <c r="G107" i="39"/>
  <c r="K107" i="39"/>
  <c r="A48" i="39"/>
  <c r="A28" i="39"/>
  <c r="K27" i="39"/>
  <c r="A78" i="39"/>
  <c r="G77" i="39"/>
  <c r="K77" i="39"/>
  <c r="A38" i="39"/>
  <c r="A88" i="39"/>
  <c r="K87" i="39"/>
  <c r="G87" i="39"/>
  <c r="G21" i="39"/>
  <c r="G20" i="39"/>
  <c r="A69" i="39"/>
  <c r="G68" i="39"/>
  <c r="K68" i="39"/>
  <c r="A98" i="39"/>
  <c r="K97" i="39"/>
  <c r="G97" i="39"/>
  <c r="G21" i="40"/>
  <c r="G20" i="40"/>
  <c r="A108" i="40"/>
  <c r="G107" i="40"/>
  <c r="K107" i="40"/>
  <c r="A68" i="40"/>
  <c r="G67" i="40"/>
  <c r="K67" i="40"/>
  <c r="A88" i="40"/>
  <c r="K87" i="40"/>
  <c r="G87" i="40"/>
  <c r="A78" i="40"/>
  <c r="G77" i="40"/>
  <c r="K77" i="40"/>
  <c r="A48" i="40"/>
  <c r="A58" i="40"/>
  <c r="A98" i="40"/>
  <c r="K97" i="40"/>
  <c r="G97" i="40"/>
  <c r="A28" i="40"/>
  <c r="K27" i="40"/>
  <c r="A38" i="40"/>
  <c r="A78" i="41"/>
  <c r="K77" i="41"/>
  <c r="G77" i="41"/>
  <c r="A28" i="41"/>
  <c r="K27" i="41"/>
  <c r="G21" i="41"/>
  <c r="G20" i="41"/>
  <c r="A109" i="41"/>
  <c r="G108" i="41"/>
  <c r="K108" i="41"/>
  <c r="A68" i="41"/>
  <c r="G67" i="41"/>
  <c r="K67" i="41"/>
  <c r="A58" i="41"/>
  <c r="A48" i="41"/>
  <c r="A98" i="41"/>
  <c r="G97" i="41"/>
  <c r="K97" i="41"/>
  <c r="A38" i="41"/>
  <c r="A88" i="41"/>
  <c r="K87" i="41"/>
  <c r="G87" i="41"/>
  <c r="A88" i="42"/>
  <c r="K87" i="42"/>
  <c r="G87" i="42"/>
  <c r="A98" i="42"/>
  <c r="G97" i="42"/>
  <c r="K97" i="42"/>
  <c r="A58" i="42"/>
  <c r="A108" i="42"/>
  <c r="G107" i="42"/>
  <c r="K107" i="42"/>
  <c r="A78" i="42"/>
  <c r="K77" i="42"/>
  <c r="G77" i="42"/>
  <c r="G21" i="42"/>
  <c r="G20" i="42"/>
  <c r="A28" i="42"/>
  <c r="K27" i="42"/>
  <c r="A48" i="42"/>
  <c r="A38" i="42"/>
  <c r="A68" i="42"/>
  <c r="G67" i="42"/>
  <c r="K67" i="42"/>
  <c r="A108" i="43"/>
  <c r="K107" i="43"/>
  <c r="G107" i="43"/>
  <c r="A78" i="43"/>
  <c r="K77" i="43"/>
  <c r="G77" i="43"/>
  <c r="A58" i="43"/>
  <c r="A48" i="43"/>
  <c r="A98" i="43"/>
  <c r="G97" i="43"/>
  <c r="K97" i="43"/>
  <c r="A38" i="43"/>
  <c r="A68" i="43"/>
  <c r="K67" i="43"/>
  <c r="G67" i="43"/>
  <c r="G21" i="43"/>
  <c r="G20" i="43"/>
  <c r="A28" i="43"/>
  <c r="K27" i="43"/>
  <c r="A88" i="43"/>
  <c r="G87" i="43"/>
  <c r="K87" i="43"/>
  <c r="G21" i="44"/>
  <c r="G20" i="44"/>
  <c r="B32" i="44"/>
  <c r="D36" i="44"/>
  <c r="B37" i="44"/>
  <c r="D56" i="44"/>
  <c r="B52" i="44"/>
  <c r="B57" i="44"/>
  <c r="A108" i="44"/>
  <c r="G107" i="44"/>
  <c r="K107" i="44"/>
  <c r="H77" i="44"/>
  <c r="H78" i="44" s="1"/>
  <c r="H79" i="44" s="1"/>
  <c r="H80" i="44" s="1"/>
  <c r="H72" i="44"/>
  <c r="H73" i="44" s="1"/>
  <c r="H74" i="44" s="1"/>
  <c r="H75" i="44" s="1"/>
  <c r="C42" i="44"/>
  <c r="C47" i="44"/>
  <c r="C48" i="44" s="1"/>
  <c r="C49" i="44" s="1"/>
  <c r="C50" i="44" s="1"/>
  <c r="G51" i="44" s="1"/>
  <c r="D86" i="44"/>
  <c r="B82" i="44"/>
  <c r="B87" i="44"/>
  <c r="B97" i="44"/>
  <c r="D96" i="44"/>
  <c r="B92" i="44"/>
  <c r="H97" i="44"/>
  <c r="H98" i="44" s="1"/>
  <c r="H99" i="44" s="1"/>
  <c r="H100" i="44" s="1"/>
  <c r="H92" i="44"/>
  <c r="H93" i="44" s="1"/>
  <c r="H94" i="44" s="1"/>
  <c r="H95" i="44" s="1"/>
  <c r="H107" i="44"/>
  <c r="H108" i="44" s="1"/>
  <c r="H109" i="44" s="1"/>
  <c r="H110" i="44" s="1"/>
  <c r="H111" i="44" s="1"/>
  <c r="H112" i="44" s="1"/>
  <c r="H113" i="44" s="1"/>
  <c r="H114" i="44" s="1"/>
  <c r="H115" i="44" s="1"/>
  <c r="H116" i="44" s="1"/>
  <c r="H102" i="44"/>
  <c r="H103" i="44" s="1"/>
  <c r="H104" i="44" s="1"/>
  <c r="H105" i="44" s="1"/>
  <c r="C82" i="44"/>
  <c r="C83" i="44" s="1"/>
  <c r="C84" i="44" s="1"/>
  <c r="C85" i="44" s="1"/>
  <c r="C87" i="44"/>
  <c r="C88" i="44" s="1"/>
  <c r="C89" i="44" s="1"/>
  <c r="C90" i="44" s="1"/>
  <c r="A38" i="44"/>
  <c r="B107" i="44"/>
  <c r="B102" i="44"/>
  <c r="D106" i="44"/>
  <c r="B77" i="44"/>
  <c r="D76" i="44"/>
  <c r="B72" i="44"/>
  <c r="C62" i="44"/>
  <c r="C67" i="44"/>
  <c r="C68" i="44" s="1"/>
  <c r="C69" i="44" s="1"/>
  <c r="C70" i="44" s="1"/>
  <c r="A48" i="44"/>
  <c r="G47" i="44"/>
  <c r="H47" i="44"/>
  <c r="H48" i="44" s="1"/>
  <c r="H49" i="44" s="1"/>
  <c r="H50" i="44" s="1"/>
  <c r="H42" i="44"/>
  <c r="H43" i="44" s="1"/>
  <c r="H44" i="44" s="1"/>
  <c r="H45" i="44" s="1"/>
  <c r="H87" i="44"/>
  <c r="H88" i="44" s="1"/>
  <c r="H89" i="44" s="1"/>
  <c r="H90" i="44" s="1"/>
  <c r="H82" i="44"/>
  <c r="H83" i="44" s="1"/>
  <c r="H84" i="44" s="1"/>
  <c r="H85" i="44" s="1"/>
  <c r="C27" i="44"/>
  <c r="C28" i="44" s="1"/>
  <c r="C29" i="44" s="1"/>
  <c r="C30" i="44" s="1"/>
  <c r="G31" i="44" s="1"/>
  <c r="C22" i="44"/>
  <c r="H27" i="44"/>
  <c r="H28" i="44" s="1"/>
  <c r="H29" i="44" s="1"/>
  <c r="H30" i="44" s="1"/>
  <c r="H22" i="44"/>
  <c r="H23" i="44" s="1"/>
  <c r="H24" i="44" s="1"/>
  <c r="H25" i="44" s="1"/>
  <c r="H37" i="44"/>
  <c r="H38" i="44" s="1"/>
  <c r="H39" i="44" s="1"/>
  <c r="H40" i="44" s="1"/>
  <c r="H32" i="44"/>
  <c r="H33" i="44" s="1"/>
  <c r="H34" i="44" s="1"/>
  <c r="H35" i="44" s="1"/>
  <c r="C57" i="44"/>
  <c r="C58" i="44" s="1"/>
  <c r="C59" i="44" s="1"/>
  <c r="C60" i="44" s="1"/>
  <c r="G61" i="44" s="1"/>
  <c r="C52" i="44"/>
  <c r="A78" i="44"/>
  <c r="G77" i="44"/>
  <c r="K77" i="44"/>
  <c r="A68" i="44"/>
  <c r="K67" i="44"/>
  <c r="G67" i="44"/>
  <c r="C92" i="44"/>
  <c r="C93" i="44" s="1"/>
  <c r="C94" i="44" s="1"/>
  <c r="C95" i="44" s="1"/>
  <c r="C97" i="44"/>
  <c r="C98" i="44" s="1"/>
  <c r="C99" i="44" s="1"/>
  <c r="C100" i="44" s="1"/>
  <c r="A28" i="44"/>
  <c r="K27" i="44"/>
  <c r="C32" i="44"/>
  <c r="C37" i="44"/>
  <c r="C38" i="44" s="1"/>
  <c r="C39" i="44" s="1"/>
  <c r="C40" i="44" s="1"/>
  <c r="G41" i="44" s="1"/>
  <c r="A58" i="44"/>
  <c r="G57" i="44"/>
  <c r="H57" i="44"/>
  <c r="H58" i="44" s="1"/>
  <c r="H59" i="44" s="1"/>
  <c r="H60" i="44" s="1"/>
  <c r="H52" i="44"/>
  <c r="H53" i="44" s="1"/>
  <c r="H54" i="44" s="1"/>
  <c r="H55" i="44" s="1"/>
  <c r="C102" i="44"/>
  <c r="C103" i="44" s="1"/>
  <c r="C104" i="44" s="1"/>
  <c r="C105" i="44" s="1"/>
  <c r="C107" i="44"/>
  <c r="C108" i="44" s="1"/>
  <c r="C109" i="44" s="1"/>
  <c r="C77" i="44"/>
  <c r="C78" i="44" s="1"/>
  <c r="C79" i="44" s="1"/>
  <c r="C80" i="44" s="1"/>
  <c r="C72" i="44"/>
  <c r="C73" i="44" s="1"/>
  <c r="C74" i="44" s="1"/>
  <c r="C75" i="44" s="1"/>
  <c r="D66" i="44"/>
  <c r="B62" i="44"/>
  <c r="B67" i="44"/>
  <c r="H67" i="44"/>
  <c r="H68" i="44" s="1"/>
  <c r="H69" i="44" s="1"/>
  <c r="H70" i="44" s="1"/>
  <c r="H62" i="44"/>
  <c r="H63" i="44" s="1"/>
  <c r="H64" i="44" s="1"/>
  <c r="H65" i="44" s="1"/>
  <c r="B42" i="44"/>
  <c r="B47" i="44"/>
  <c r="D46" i="44"/>
  <c r="A88" i="44"/>
  <c r="G87" i="44"/>
  <c r="K87" i="44"/>
  <c r="A98" i="44"/>
  <c r="G97" i="44"/>
  <c r="K97" i="44"/>
  <c r="B27" i="44"/>
  <c r="D26" i="44"/>
  <c r="B22" i="44"/>
  <c r="G21" i="45"/>
  <c r="G20" i="45"/>
  <c r="A98" i="45"/>
  <c r="G97" i="45"/>
  <c r="K97" i="45"/>
  <c r="C82" i="45"/>
  <c r="C83" i="45" s="1"/>
  <c r="C84" i="45" s="1"/>
  <c r="C85" i="45" s="1"/>
  <c r="C87" i="45"/>
  <c r="C88" i="45" s="1"/>
  <c r="C89" i="45" s="1"/>
  <c r="C90" i="45" s="1"/>
  <c r="C27" i="45"/>
  <c r="C28" i="45" s="1"/>
  <c r="C29" i="45" s="1"/>
  <c r="C30" i="45" s="1"/>
  <c r="G31" i="45" s="1"/>
  <c r="C22" i="45"/>
  <c r="C102" i="45"/>
  <c r="C103" i="45" s="1"/>
  <c r="C104" i="45" s="1"/>
  <c r="C105" i="45" s="1"/>
  <c r="C107" i="45"/>
  <c r="B72" i="45"/>
  <c r="B77" i="45"/>
  <c r="D76" i="45"/>
  <c r="A48" i="45"/>
  <c r="D66" i="45"/>
  <c r="B62" i="45"/>
  <c r="B67" i="45"/>
  <c r="H67" i="45"/>
  <c r="H68" i="45" s="1"/>
  <c r="H69" i="45" s="1"/>
  <c r="H70" i="45" s="1"/>
  <c r="H62" i="45"/>
  <c r="H63" i="45" s="1"/>
  <c r="H64" i="45" s="1"/>
  <c r="H65" i="45" s="1"/>
  <c r="B52" i="45"/>
  <c r="B57" i="45"/>
  <c r="D56" i="45"/>
  <c r="D96" i="45"/>
  <c r="B92" i="45"/>
  <c r="B97" i="45"/>
  <c r="B87" i="45"/>
  <c r="D86" i="45"/>
  <c r="B82" i="45"/>
  <c r="B107" i="45"/>
  <c r="B102" i="45"/>
  <c r="D106" i="45"/>
  <c r="C72" i="45"/>
  <c r="C73" i="45" s="1"/>
  <c r="C74" i="45" s="1"/>
  <c r="C75" i="45" s="1"/>
  <c r="C77" i="45"/>
  <c r="C78" i="45" s="1"/>
  <c r="C79" i="45" s="1"/>
  <c r="C80" i="45" s="1"/>
  <c r="B47" i="45"/>
  <c r="D46" i="45"/>
  <c r="B42" i="45"/>
  <c r="A38" i="45"/>
  <c r="A58" i="45"/>
  <c r="C97" i="45"/>
  <c r="C98" i="45" s="1"/>
  <c r="C99" i="45" s="1"/>
  <c r="C100" i="45" s="1"/>
  <c r="C92" i="45"/>
  <c r="C93" i="45" s="1"/>
  <c r="C94" i="45" s="1"/>
  <c r="C95" i="45" s="1"/>
  <c r="H97" i="45"/>
  <c r="H98" i="45" s="1"/>
  <c r="H99" i="45" s="1"/>
  <c r="H100" i="45" s="1"/>
  <c r="H92" i="45"/>
  <c r="H93" i="45" s="1"/>
  <c r="H94" i="45" s="1"/>
  <c r="H95" i="45" s="1"/>
  <c r="A88" i="45"/>
  <c r="G87" i="45"/>
  <c r="K87" i="45"/>
  <c r="A28" i="45"/>
  <c r="G27" i="45"/>
  <c r="K27" i="45"/>
  <c r="H107" i="45"/>
  <c r="H108" i="45" s="1"/>
  <c r="H109" i="45" s="1"/>
  <c r="H110" i="45" s="1"/>
  <c r="H111" i="45" s="1"/>
  <c r="H112" i="45" s="1"/>
  <c r="H113" i="45" s="1"/>
  <c r="H114" i="45" s="1"/>
  <c r="H115" i="45" s="1"/>
  <c r="H116" i="45" s="1"/>
  <c r="H102" i="45"/>
  <c r="H103" i="45" s="1"/>
  <c r="H104" i="45" s="1"/>
  <c r="H105" i="45" s="1"/>
  <c r="A78" i="45"/>
  <c r="K77" i="45"/>
  <c r="G77" i="45"/>
  <c r="C42" i="45"/>
  <c r="C47" i="45"/>
  <c r="C48" i="45" s="1"/>
  <c r="C49" i="45" s="1"/>
  <c r="C50" i="45" s="1"/>
  <c r="G51" i="45" s="1"/>
  <c r="C67" i="45"/>
  <c r="C68" i="45" s="1"/>
  <c r="C69" i="45" s="1"/>
  <c r="C70" i="45" s="1"/>
  <c r="C62" i="45"/>
  <c r="C32" i="45"/>
  <c r="C37" i="45"/>
  <c r="C38" i="45" s="1"/>
  <c r="C39" i="45" s="1"/>
  <c r="C40" i="45" s="1"/>
  <c r="G41" i="45" s="1"/>
  <c r="H37" i="45"/>
  <c r="H38" i="45" s="1"/>
  <c r="H39" i="45" s="1"/>
  <c r="H40" i="45" s="1"/>
  <c r="H32" i="45"/>
  <c r="H33" i="45" s="1"/>
  <c r="H34" i="45" s="1"/>
  <c r="H35" i="45" s="1"/>
  <c r="C52" i="45"/>
  <c r="C57" i="45"/>
  <c r="C58" i="45" s="1"/>
  <c r="C59" i="45" s="1"/>
  <c r="C60" i="45" s="1"/>
  <c r="G61" i="45" s="1"/>
  <c r="H57" i="45"/>
  <c r="H58" i="45" s="1"/>
  <c r="H59" i="45" s="1"/>
  <c r="H60" i="45" s="1"/>
  <c r="H52" i="45"/>
  <c r="H53" i="45" s="1"/>
  <c r="H54" i="45" s="1"/>
  <c r="H55" i="45" s="1"/>
  <c r="H87" i="45"/>
  <c r="H88" i="45" s="1"/>
  <c r="H89" i="45" s="1"/>
  <c r="H90" i="45" s="1"/>
  <c r="H82" i="45"/>
  <c r="H83" i="45" s="1"/>
  <c r="H84" i="45" s="1"/>
  <c r="H85" i="45" s="1"/>
  <c r="B22" i="45"/>
  <c r="B27" i="45"/>
  <c r="D26" i="45"/>
  <c r="H27" i="45"/>
  <c r="H28" i="45" s="1"/>
  <c r="H29" i="45" s="1"/>
  <c r="H30" i="45" s="1"/>
  <c r="H22" i="45"/>
  <c r="H23" i="45" s="1"/>
  <c r="H24" i="45" s="1"/>
  <c r="H25" i="45" s="1"/>
  <c r="A108" i="45"/>
  <c r="K107" i="45"/>
  <c r="G107" i="45"/>
  <c r="H77" i="45"/>
  <c r="H78" i="45" s="1"/>
  <c r="H79" i="45" s="1"/>
  <c r="H80" i="45" s="1"/>
  <c r="H72" i="45"/>
  <c r="H73" i="45" s="1"/>
  <c r="H74" i="45" s="1"/>
  <c r="H75" i="45" s="1"/>
  <c r="H47" i="45"/>
  <c r="H48" i="45" s="1"/>
  <c r="H49" i="45" s="1"/>
  <c r="H50" i="45" s="1"/>
  <c r="H42" i="45"/>
  <c r="H43" i="45" s="1"/>
  <c r="H44" i="45" s="1"/>
  <c r="H45" i="45" s="1"/>
  <c r="A68" i="45"/>
  <c r="G67" i="45"/>
  <c r="K67" i="45"/>
  <c r="D36" i="45"/>
  <c r="B32" i="45"/>
  <c r="B37" i="45"/>
  <c r="G21" i="46"/>
  <c r="G20" i="46"/>
  <c r="H47" i="46"/>
  <c r="H48" i="46" s="1"/>
  <c r="H49" i="46" s="1"/>
  <c r="H50" i="46" s="1"/>
  <c r="H42" i="46"/>
  <c r="H43" i="46" s="1"/>
  <c r="H44" i="46" s="1"/>
  <c r="H45" i="46" s="1"/>
  <c r="H37" i="46"/>
  <c r="H38" i="46" s="1"/>
  <c r="H39" i="46" s="1"/>
  <c r="H40" i="46" s="1"/>
  <c r="H32" i="46"/>
  <c r="H33" i="46" s="1"/>
  <c r="H34" i="46" s="1"/>
  <c r="H35" i="46" s="1"/>
  <c r="C22" i="46"/>
  <c r="C27" i="46"/>
  <c r="C28" i="46" s="1"/>
  <c r="C29" i="46" s="1"/>
  <c r="C30" i="46" s="1"/>
  <c r="G31" i="46" s="1"/>
  <c r="C47" i="46"/>
  <c r="C48" i="46" s="1"/>
  <c r="C49" i="46" s="1"/>
  <c r="C50" i="46" s="1"/>
  <c r="G51" i="46" s="1"/>
  <c r="C42" i="46"/>
  <c r="C37" i="46"/>
  <c r="C38" i="46" s="1"/>
  <c r="C39" i="46" s="1"/>
  <c r="C40" i="46" s="1"/>
  <c r="G41" i="46" s="1"/>
  <c r="C32" i="46"/>
  <c r="A48" i="46"/>
  <c r="G47" i="46"/>
  <c r="B97" i="46"/>
  <c r="D96" i="46"/>
  <c r="B92" i="46"/>
  <c r="B57" i="46"/>
  <c r="D56" i="46"/>
  <c r="B52" i="46"/>
  <c r="A38" i="46"/>
  <c r="G37" i="46"/>
  <c r="A68" i="46"/>
  <c r="G67" i="46"/>
  <c r="K67" i="46"/>
  <c r="H67" i="46"/>
  <c r="H68" i="46" s="1"/>
  <c r="H69" i="46" s="1"/>
  <c r="H70" i="46" s="1"/>
  <c r="H62" i="46"/>
  <c r="H63" i="46" s="1"/>
  <c r="H64" i="46" s="1"/>
  <c r="H65" i="46" s="1"/>
  <c r="A108" i="46"/>
  <c r="G107" i="46"/>
  <c r="K107" i="46"/>
  <c r="C92" i="46"/>
  <c r="C93" i="46" s="1"/>
  <c r="C94" i="46" s="1"/>
  <c r="C95" i="46" s="1"/>
  <c r="C97" i="46"/>
  <c r="C98" i="46" s="1"/>
  <c r="C99" i="46" s="1"/>
  <c r="C100" i="46" s="1"/>
  <c r="B47" i="46"/>
  <c r="D46" i="46"/>
  <c r="B42" i="46"/>
  <c r="H97" i="46"/>
  <c r="H98" i="46" s="1"/>
  <c r="H99" i="46" s="1"/>
  <c r="H100" i="46" s="1"/>
  <c r="H92" i="46"/>
  <c r="H93" i="46" s="1"/>
  <c r="H94" i="46" s="1"/>
  <c r="H95" i="46" s="1"/>
  <c r="H57" i="46"/>
  <c r="H58" i="46" s="1"/>
  <c r="H59" i="46" s="1"/>
  <c r="H60" i="46" s="1"/>
  <c r="H52" i="46"/>
  <c r="H53" i="46" s="1"/>
  <c r="H54" i="46" s="1"/>
  <c r="H55" i="46" s="1"/>
  <c r="B77" i="46"/>
  <c r="B72" i="46"/>
  <c r="D76" i="46"/>
  <c r="H77" i="46"/>
  <c r="H78" i="46" s="1"/>
  <c r="H79" i="46" s="1"/>
  <c r="H80" i="46" s="1"/>
  <c r="H72" i="46"/>
  <c r="H73" i="46" s="1"/>
  <c r="H74" i="46" s="1"/>
  <c r="H75" i="46" s="1"/>
  <c r="C67" i="46"/>
  <c r="C68" i="46" s="1"/>
  <c r="C69" i="46" s="1"/>
  <c r="C70" i="46" s="1"/>
  <c r="C62" i="46"/>
  <c r="A28" i="46"/>
  <c r="G27" i="46"/>
  <c r="K27" i="46"/>
  <c r="H27" i="46"/>
  <c r="H28" i="46" s="1"/>
  <c r="H29" i="46" s="1"/>
  <c r="H30" i="46" s="1"/>
  <c r="H22" i="46"/>
  <c r="H23" i="46" s="1"/>
  <c r="H24" i="46" s="1"/>
  <c r="H25" i="46" s="1"/>
  <c r="C107" i="46"/>
  <c r="C108" i="46" s="1"/>
  <c r="C109" i="46" s="1"/>
  <c r="C102" i="46"/>
  <c r="C103" i="46" s="1"/>
  <c r="C104" i="46" s="1"/>
  <c r="C105" i="46" s="1"/>
  <c r="A89" i="46"/>
  <c r="K88" i="46"/>
  <c r="G88" i="46"/>
  <c r="C57" i="46"/>
  <c r="C58" i="46" s="1"/>
  <c r="C59" i="46" s="1"/>
  <c r="C60" i="46" s="1"/>
  <c r="G61" i="46" s="1"/>
  <c r="C52" i="46"/>
  <c r="A78" i="46"/>
  <c r="K77" i="46"/>
  <c r="G77" i="46"/>
  <c r="D87" i="46"/>
  <c r="B88" i="46"/>
  <c r="E87" i="46"/>
  <c r="A98" i="46"/>
  <c r="G97" i="46"/>
  <c r="K97" i="46"/>
  <c r="A58" i="46"/>
  <c r="G57" i="46"/>
  <c r="C77" i="46"/>
  <c r="C78" i="46" s="1"/>
  <c r="C79" i="46" s="1"/>
  <c r="C80" i="46" s="1"/>
  <c r="C72" i="46"/>
  <c r="C73" i="46" s="1"/>
  <c r="C74" i="46" s="1"/>
  <c r="C75" i="46" s="1"/>
  <c r="E82" i="46"/>
  <c r="B83" i="46"/>
  <c r="D82" i="46"/>
  <c r="B37" i="46"/>
  <c r="B32" i="46"/>
  <c r="D36" i="46"/>
  <c r="D66" i="46"/>
  <c r="B62" i="46"/>
  <c r="B67" i="46"/>
  <c r="B27" i="46"/>
  <c r="D26" i="46"/>
  <c r="B22" i="46"/>
  <c r="B107" i="46"/>
  <c r="D106" i="46"/>
  <c r="B102" i="46"/>
  <c r="H107" i="46"/>
  <c r="H108" i="46" s="1"/>
  <c r="H109" i="46" s="1"/>
  <c r="H110" i="46" s="1"/>
  <c r="H111" i="46" s="1"/>
  <c r="H112" i="46" s="1"/>
  <c r="H113" i="46" s="1"/>
  <c r="H114" i="46" s="1"/>
  <c r="H115" i="46" s="1"/>
  <c r="H116" i="46" s="1"/>
  <c r="H102" i="46"/>
  <c r="H103" i="46" s="1"/>
  <c r="H104" i="46" s="1"/>
  <c r="H105" i="46" s="1"/>
  <c r="G21" i="47"/>
  <c r="G20" i="47"/>
  <c r="H37" i="47"/>
  <c r="H38" i="47" s="1"/>
  <c r="H39" i="47" s="1"/>
  <c r="H40" i="47" s="1"/>
  <c r="H32" i="47"/>
  <c r="H33" i="47" s="1"/>
  <c r="H34" i="47" s="1"/>
  <c r="H35" i="47" s="1"/>
  <c r="A88" i="47"/>
  <c r="K87" i="47"/>
  <c r="G87" i="47"/>
  <c r="H77" i="47"/>
  <c r="H78" i="47" s="1"/>
  <c r="H79" i="47" s="1"/>
  <c r="H80" i="47" s="1"/>
  <c r="H72" i="47"/>
  <c r="H73" i="47" s="1"/>
  <c r="H74" i="47" s="1"/>
  <c r="H75" i="47" s="1"/>
  <c r="A38" i="47"/>
  <c r="G37" i="47"/>
  <c r="G57" i="47"/>
  <c r="C42" i="47"/>
  <c r="C47" i="47"/>
  <c r="C48" i="47" s="1"/>
  <c r="C49" i="47" s="1"/>
  <c r="C50" i="47" s="1"/>
  <c r="G51" i="47" s="1"/>
  <c r="H47" i="47"/>
  <c r="H48" i="47" s="1"/>
  <c r="H49" i="47" s="1"/>
  <c r="H50" i="47" s="1"/>
  <c r="H42" i="47"/>
  <c r="H43" i="47" s="1"/>
  <c r="H44" i="47" s="1"/>
  <c r="H45" i="47" s="1"/>
  <c r="A28" i="47"/>
  <c r="K27" i="47"/>
  <c r="C102" i="47"/>
  <c r="C103" i="47" s="1"/>
  <c r="C104" i="47" s="1"/>
  <c r="C105" i="47" s="1"/>
  <c r="C107" i="47"/>
  <c r="H107" i="47"/>
  <c r="H108" i="47" s="1"/>
  <c r="H109" i="47" s="1"/>
  <c r="H110" i="47" s="1"/>
  <c r="H111" i="47" s="1"/>
  <c r="H112" i="47" s="1"/>
  <c r="H113" i="47" s="1"/>
  <c r="H114" i="47" s="1"/>
  <c r="H115" i="47" s="1"/>
  <c r="H116" i="47" s="1"/>
  <c r="H102" i="47"/>
  <c r="H103" i="47" s="1"/>
  <c r="H104" i="47" s="1"/>
  <c r="H105" i="47" s="1"/>
  <c r="B98" i="47"/>
  <c r="E97" i="47"/>
  <c r="D97" i="47"/>
  <c r="E57" i="47"/>
  <c r="D57" i="47"/>
  <c r="B58" i="47"/>
  <c r="C72" i="47"/>
  <c r="C73" i="47" s="1"/>
  <c r="C74" i="47" s="1"/>
  <c r="C75" i="47" s="1"/>
  <c r="C77" i="47"/>
  <c r="C78" i="47" s="1"/>
  <c r="C79" i="47" s="1"/>
  <c r="C80" i="47" s="1"/>
  <c r="B37" i="47"/>
  <c r="B32" i="47"/>
  <c r="D36" i="47"/>
  <c r="G52" i="47"/>
  <c r="C53" i="47"/>
  <c r="A48" i="47"/>
  <c r="G47" i="47"/>
  <c r="D26" i="47"/>
  <c r="B27" i="47"/>
  <c r="B22" i="47"/>
  <c r="H27" i="47"/>
  <c r="H28" i="47" s="1"/>
  <c r="H29" i="47" s="1"/>
  <c r="H30" i="47" s="1"/>
  <c r="H22" i="47"/>
  <c r="H23" i="47" s="1"/>
  <c r="H24" i="47" s="1"/>
  <c r="H25" i="47" s="1"/>
  <c r="C67" i="47"/>
  <c r="C68" i="47" s="1"/>
  <c r="C69" i="47" s="1"/>
  <c r="C70" i="47" s="1"/>
  <c r="C62" i="47"/>
  <c r="C87" i="47"/>
  <c r="C88" i="47" s="1"/>
  <c r="C89" i="47" s="1"/>
  <c r="C90" i="47" s="1"/>
  <c r="C82" i="47"/>
  <c r="C83" i="47" s="1"/>
  <c r="C84" i="47" s="1"/>
  <c r="C85" i="47" s="1"/>
  <c r="H87" i="47"/>
  <c r="H88" i="47" s="1"/>
  <c r="H89" i="47" s="1"/>
  <c r="H90" i="47" s="1"/>
  <c r="H82" i="47"/>
  <c r="H83" i="47" s="1"/>
  <c r="H84" i="47" s="1"/>
  <c r="H85" i="47" s="1"/>
  <c r="A99" i="47"/>
  <c r="K98" i="47"/>
  <c r="G98" i="47"/>
  <c r="A59" i="47"/>
  <c r="G58" i="47"/>
  <c r="C22" i="47"/>
  <c r="C27" i="47"/>
  <c r="C28" i="47" s="1"/>
  <c r="C29" i="47" s="1"/>
  <c r="C30" i="47" s="1"/>
  <c r="G31" i="47" s="1"/>
  <c r="B93" i="47"/>
  <c r="D92" i="47"/>
  <c r="E92" i="47"/>
  <c r="B62" i="47"/>
  <c r="B67" i="47"/>
  <c r="D66" i="47"/>
  <c r="H67" i="47"/>
  <c r="H68" i="47" s="1"/>
  <c r="H69" i="47" s="1"/>
  <c r="H70" i="47" s="1"/>
  <c r="H62" i="47"/>
  <c r="H63" i="47" s="1"/>
  <c r="H64" i="47" s="1"/>
  <c r="H65" i="47" s="1"/>
  <c r="D76" i="47"/>
  <c r="B72" i="47"/>
  <c r="B77" i="47"/>
  <c r="B107" i="47"/>
  <c r="D106" i="47"/>
  <c r="B102" i="47"/>
  <c r="C32" i="47"/>
  <c r="C37" i="47"/>
  <c r="C38" i="47" s="1"/>
  <c r="C39" i="47" s="1"/>
  <c r="C40" i="47" s="1"/>
  <c r="G41" i="47" s="1"/>
  <c r="B87" i="47"/>
  <c r="B82" i="47"/>
  <c r="D86" i="47"/>
  <c r="B47" i="47"/>
  <c r="B42" i="47"/>
  <c r="D46" i="47"/>
  <c r="A108" i="47"/>
  <c r="G107" i="47"/>
  <c r="K107" i="47"/>
  <c r="B53" i="47"/>
  <c r="D52" i="47"/>
  <c r="E52" i="47"/>
  <c r="A68" i="47"/>
  <c r="K67" i="47"/>
  <c r="G67" i="47"/>
  <c r="A78" i="47"/>
  <c r="G77" i="47"/>
  <c r="K77" i="47"/>
  <c r="G21" i="48"/>
  <c r="G20" i="48"/>
  <c r="A108" i="48"/>
  <c r="G107" i="48"/>
  <c r="K107" i="48"/>
  <c r="A48" i="48"/>
  <c r="A38" i="48"/>
  <c r="A58" i="48"/>
  <c r="A98" i="48"/>
  <c r="K97" i="48"/>
  <c r="G97" i="48"/>
  <c r="A28" i="48"/>
  <c r="K27" i="48"/>
  <c r="A78" i="48"/>
  <c r="G77" i="48"/>
  <c r="K77" i="48"/>
  <c r="A88" i="48"/>
  <c r="K87" i="48"/>
  <c r="G87" i="48"/>
  <c r="A68" i="48"/>
  <c r="G67" i="48"/>
  <c r="K67" i="48"/>
  <c r="A78" i="49"/>
  <c r="G77" i="49"/>
  <c r="K77" i="49"/>
  <c r="A58" i="49"/>
  <c r="G21" i="49"/>
  <c r="G20" i="49"/>
  <c r="A48" i="49"/>
  <c r="A28" i="49"/>
  <c r="K27" i="49"/>
  <c r="A108" i="49"/>
  <c r="G107" i="49"/>
  <c r="K107" i="49"/>
  <c r="A88" i="49"/>
  <c r="G87" i="49"/>
  <c r="K87" i="49"/>
  <c r="A38" i="49"/>
  <c r="A99" i="49"/>
  <c r="K98" i="49"/>
  <c r="G98" i="49"/>
  <c r="A68" i="49"/>
  <c r="G67" i="49"/>
  <c r="K67" i="49"/>
  <c r="G21" i="50"/>
  <c r="G20" i="50"/>
  <c r="A48" i="50"/>
  <c r="A38" i="50"/>
  <c r="A58" i="50"/>
  <c r="A68" i="50"/>
  <c r="K67" i="50"/>
  <c r="G67" i="50"/>
  <c r="A88" i="50"/>
  <c r="K87" i="50"/>
  <c r="G87" i="50"/>
  <c r="A78" i="50"/>
  <c r="G77" i="50"/>
  <c r="K77" i="50"/>
  <c r="A108" i="50"/>
  <c r="K107" i="50"/>
  <c r="G107" i="50"/>
  <c r="A98" i="50"/>
  <c r="G97" i="50"/>
  <c r="K97" i="50"/>
  <c r="A28" i="50"/>
  <c r="K27" i="50"/>
  <c r="H107" i="51"/>
  <c r="H108" i="51" s="1"/>
  <c r="H109" i="51" s="1"/>
  <c r="H110" i="51" s="1"/>
  <c r="H111" i="51" s="1"/>
  <c r="H112" i="51" s="1"/>
  <c r="H113" i="51" s="1"/>
  <c r="H114" i="51" s="1"/>
  <c r="H115" i="51" s="1"/>
  <c r="H116" i="51" s="1"/>
  <c r="H102" i="51"/>
  <c r="H103" i="51" s="1"/>
  <c r="H104" i="51" s="1"/>
  <c r="H105" i="51" s="1"/>
  <c r="C67" i="51"/>
  <c r="C68" i="51" s="1"/>
  <c r="C69" i="51" s="1"/>
  <c r="C70" i="51" s="1"/>
  <c r="C62" i="51"/>
  <c r="G21" i="51"/>
  <c r="G20" i="51"/>
  <c r="C77" i="51"/>
  <c r="C78" i="51" s="1"/>
  <c r="C79" i="51" s="1"/>
  <c r="C80" i="51" s="1"/>
  <c r="C72" i="51"/>
  <c r="C73" i="51" s="1"/>
  <c r="C74" i="51" s="1"/>
  <c r="C75" i="51" s="1"/>
  <c r="B107" i="51"/>
  <c r="D106" i="51"/>
  <c r="B102" i="51"/>
  <c r="B27" i="51"/>
  <c r="B22" i="51"/>
  <c r="D26" i="51"/>
  <c r="A58" i="51"/>
  <c r="H57" i="51"/>
  <c r="H58" i="51" s="1"/>
  <c r="H59" i="51" s="1"/>
  <c r="H60" i="51" s="1"/>
  <c r="H52" i="51"/>
  <c r="H53" i="51" s="1"/>
  <c r="H54" i="51" s="1"/>
  <c r="H55" i="51" s="1"/>
  <c r="C82" i="51"/>
  <c r="C83" i="51" s="1"/>
  <c r="C84" i="51" s="1"/>
  <c r="C85" i="51" s="1"/>
  <c r="C87" i="51"/>
  <c r="C88" i="51" s="1"/>
  <c r="C89" i="51" s="1"/>
  <c r="C90" i="51" s="1"/>
  <c r="C37" i="51"/>
  <c r="C38" i="51" s="1"/>
  <c r="C39" i="51" s="1"/>
  <c r="C40" i="51" s="1"/>
  <c r="G41" i="51" s="1"/>
  <c r="C32" i="51"/>
  <c r="H37" i="51"/>
  <c r="H38" i="51" s="1"/>
  <c r="H39" i="51" s="1"/>
  <c r="H40" i="51" s="1"/>
  <c r="H32" i="51"/>
  <c r="H33" i="51" s="1"/>
  <c r="H34" i="51" s="1"/>
  <c r="H35" i="51" s="1"/>
  <c r="D96" i="51"/>
  <c r="B97" i="51"/>
  <c r="B92" i="51"/>
  <c r="C42" i="51"/>
  <c r="C47" i="51"/>
  <c r="C48" i="51" s="1"/>
  <c r="C49" i="51" s="1"/>
  <c r="C50" i="51" s="1"/>
  <c r="G51" i="51" s="1"/>
  <c r="H77" i="51"/>
  <c r="H78" i="51" s="1"/>
  <c r="H79" i="51" s="1"/>
  <c r="H80" i="51" s="1"/>
  <c r="H72" i="51"/>
  <c r="H73" i="51" s="1"/>
  <c r="H74" i="51" s="1"/>
  <c r="H75" i="51" s="1"/>
  <c r="A108" i="51"/>
  <c r="K107" i="51"/>
  <c r="G107" i="51"/>
  <c r="D36" i="51"/>
  <c r="B32" i="51"/>
  <c r="B37" i="51"/>
  <c r="A78" i="51"/>
  <c r="K77" i="51"/>
  <c r="G77" i="51"/>
  <c r="C107" i="51"/>
  <c r="C108" i="51" s="1"/>
  <c r="C109" i="51" s="1"/>
  <c r="C102" i="51"/>
  <c r="C103" i="51" s="1"/>
  <c r="C104" i="51" s="1"/>
  <c r="C105" i="51" s="1"/>
  <c r="A28" i="51"/>
  <c r="K27" i="51"/>
  <c r="H27" i="51"/>
  <c r="H28" i="51" s="1"/>
  <c r="H29" i="51" s="1"/>
  <c r="H30" i="51" s="1"/>
  <c r="H22" i="51"/>
  <c r="H23" i="51" s="1"/>
  <c r="H24" i="51" s="1"/>
  <c r="H25" i="51" s="1"/>
  <c r="B52" i="51"/>
  <c r="B57" i="51"/>
  <c r="D56" i="51"/>
  <c r="D86" i="51"/>
  <c r="B87" i="51"/>
  <c r="B82" i="51"/>
  <c r="A38" i="51"/>
  <c r="G37" i="51"/>
  <c r="B62" i="51"/>
  <c r="B67" i="51"/>
  <c r="D66" i="51"/>
  <c r="C92" i="51"/>
  <c r="C93" i="51" s="1"/>
  <c r="C94" i="51" s="1"/>
  <c r="C95" i="51" s="1"/>
  <c r="C97" i="51"/>
  <c r="C98" i="51" s="1"/>
  <c r="C99" i="51" s="1"/>
  <c r="C100" i="51" s="1"/>
  <c r="B47" i="51"/>
  <c r="B42" i="51"/>
  <c r="D46" i="51"/>
  <c r="H47" i="51"/>
  <c r="H48" i="51" s="1"/>
  <c r="H49" i="51" s="1"/>
  <c r="H50" i="51" s="1"/>
  <c r="H42" i="51"/>
  <c r="H43" i="51" s="1"/>
  <c r="H44" i="51" s="1"/>
  <c r="H45" i="51" s="1"/>
  <c r="C27" i="51"/>
  <c r="C28" i="51" s="1"/>
  <c r="C29" i="51" s="1"/>
  <c r="C30" i="51" s="1"/>
  <c r="G31" i="51" s="1"/>
  <c r="C22" i="51"/>
  <c r="A88" i="51"/>
  <c r="G87" i="51"/>
  <c r="K87" i="51"/>
  <c r="B77" i="51"/>
  <c r="D76" i="51"/>
  <c r="B72" i="51"/>
  <c r="C52" i="51"/>
  <c r="C57" i="51"/>
  <c r="C58" i="51" s="1"/>
  <c r="C59" i="51" s="1"/>
  <c r="C60" i="51" s="1"/>
  <c r="G61" i="51" s="1"/>
  <c r="H87" i="51"/>
  <c r="H88" i="51" s="1"/>
  <c r="H89" i="51" s="1"/>
  <c r="H90" i="51" s="1"/>
  <c r="H82" i="51"/>
  <c r="H83" i="51" s="1"/>
  <c r="H84" i="51" s="1"/>
  <c r="H85" i="51" s="1"/>
  <c r="A68" i="51"/>
  <c r="K67" i="51"/>
  <c r="G67" i="51"/>
  <c r="H67" i="51"/>
  <c r="H68" i="51" s="1"/>
  <c r="H69" i="51" s="1"/>
  <c r="H70" i="51" s="1"/>
  <c r="H62" i="51"/>
  <c r="H63" i="51" s="1"/>
  <c r="H64" i="51" s="1"/>
  <c r="H65" i="51" s="1"/>
  <c r="A98" i="51"/>
  <c r="G97" i="51"/>
  <c r="K97" i="51"/>
  <c r="H97" i="51"/>
  <c r="H98" i="51" s="1"/>
  <c r="H99" i="51" s="1"/>
  <c r="H100" i="51" s="1"/>
  <c r="H92" i="51"/>
  <c r="H93" i="51" s="1"/>
  <c r="H94" i="51" s="1"/>
  <c r="H95" i="51" s="1"/>
  <c r="A48" i="51"/>
  <c r="G47" i="51"/>
  <c r="B97" i="52"/>
  <c r="B92" i="52"/>
  <c r="D96" i="52"/>
  <c r="D26" i="52"/>
  <c r="B27" i="52"/>
  <c r="B22" i="52"/>
  <c r="D46" i="52"/>
  <c r="B42" i="52"/>
  <c r="B47" i="52"/>
  <c r="H47" i="52"/>
  <c r="H48" i="52" s="1"/>
  <c r="H49" i="52" s="1"/>
  <c r="H50" i="52" s="1"/>
  <c r="H42" i="52"/>
  <c r="H43" i="52" s="1"/>
  <c r="H44" i="52" s="1"/>
  <c r="H45" i="52" s="1"/>
  <c r="C77" i="52"/>
  <c r="C78" i="52" s="1"/>
  <c r="C79" i="52" s="1"/>
  <c r="C80" i="52" s="1"/>
  <c r="C72" i="52"/>
  <c r="C73" i="52" s="1"/>
  <c r="C74" i="52" s="1"/>
  <c r="C75" i="52" s="1"/>
  <c r="C107" i="52"/>
  <c r="C108" i="52" s="1"/>
  <c r="C102" i="52"/>
  <c r="C103" i="52" s="1"/>
  <c r="C104" i="52" s="1"/>
  <c r="C105" i="52" s="1"/>
  <c r="C87" i="52"/>
  <c r="C88" i="52" s="1"/>
  <c r="C89" i="52" s="1"/>
  <c r="C90" i="52" s="1"/>
  <c r="C82" i="52"/>
  <c r="C83" i="52" s="1"/>
  <c r="C84" i="52" s="1"/>
  <c r="C85" i="52" s="1"/>
  <c r="C37" i="52"/>
  <c r="C38" i="52" s="1"/>
  <c r="C39" i="52" s="1"/>
  <c r="C40" i="52" s="1"/>
  <c r="G41" i="52" s="1"/>
  <c r="C32" i="52"/>
  <c r="B67" i="52"/>
  <c r="B62" i="52"/>
  <c r="D66" i="52"/>
  <c r="G21" i="52"/>
  <c r="G20" i="52"/>
  <c r="C97" i="52"/>
  <c r="C98" i="52" s="1"/>
  <c r="C99" i="52" s="1"/>
  <c r="C100" i="52" s="1"/>
  <c r="C92" i="52"/>
  <c r="C93" i="52" s="1"/>
  <c r="C94" i="52" s="1"/>
  <c r="C95" i="52" s="1"/>
  <c r="H27" i="52"/>
  <c r="H28" i="52" s="1"/>
  <c r="H29" i="52" s="1"/>
  <c r="H30" i="52" s="1"/>
  <c r="H22" i="52"/>
  <c r="H23" i="52" s="1"/>
  <c r="H24" i="52" s="1"/>
  <c r="H25" i="52" s="1"/>
  <c r="A48" i="52"/>
  <c r="B77" i="52"/>
  <c r="B72" i="52"/>
  <c r="D76" i="52"/>
  <c r="H77" i="52"/>
  <c r="H78" i="52" s="1"/>
  <c r="H79" i="52" s="1"/>
  <c r="H80" i="52" s="1"/>
  <c r="H72" i="52"/>
  <c r="H73" i="52" s="1"/>
  <c r="H74" i="52" s="1"/>
  <c r="H75" i="52" s="1"/>
  <c r="B82" i="52"/>
  <c r="B87" i="52"/>
  <c r="D86" i="52"/>
  <c r="A38" i="52"/>
  <c r="G37" i="52"/>
  <c r="A58" i="52"/>
  <c r="A68" i="52"/>
  <c r="G67" i="52"/>
  <c r="K67" i="52"/>
  <c r="A98" i="52"/>
  <c r="G97" i="52"/>
  <c r="K97" i="52"/>
  <c r="C27" i="52"/>
  <c r="C28" i="52" s="1"/>
  <c r="C29" i="52" s="1"/>
  <c r="C30" i="52" s="1"/>
  <c r="G31" i="52" s="1"/>
  <c r="C22" i="52"/>
  <c r="C42" i="52"/>
  <c r="C47" i="52"/>
  <c r="C48" i="52" s="1"/>
  <c r="C49" i="52" s="1"/>
  <c r="C50" i="52" s="1"/>
  <c r="G51" i="52" s="1"/>
  <c r="H107" i="52"/>
  <c r="H108" i="52" s="1"/>
  <c r="H109" i="52" s="1"/>
  <c r="H110" i="52" s="1"/>
  <c r="H111" i="52" s="1"/>
  <c r="H112" i="52" s="1"/>
  <c r="H113" i="52" s="1"/>
  <c r="H114" i="52" s="1"/>
  <c r="H115" i="52" s="1"/>
  <c r="H116" i="52" s="1"/>
  <c r="H102" i="52"/>
  <c r="H103" i="52" s="1"/>
  <c r="H104" i="52" s="1"/>
  <c r="H105" i="52" s="1"/>
  <c r="A108" i="52"/>
  <c r="K107" i="52"/>
  <c r="G107" i="52"/>
  <c r="H87" i="52"/>
  <c r="H88" i="52" s="1"/>
  <c r="H89" i="52" s="1"/>
  <c r="H90" i="52" s="1"/>
  <c r="H82" i="52"/>
  <c r="H83" i="52" s="1"/>
  <c r="H84" i="52" s="1"/>
  <c r="H85" i="52" s="1"/>
  <c r="D56" i="52"/>
  <c r="B57" i="52"/>
  <c r="B52" i="52"/>
  <c r="H57" i="52"/>
  <c r="H58" i="52" s="1"/>
  <c r="H59" i="52" s="1"/>
  <c r="H60" i="52" s="1"/>
  <c r="H52" i="52"/>
  <c r="H53" i="52" s="1"/>
  <c r="H54" i="52" s="1"/>
  <c r="H55" i="52" s="1"/>
  <c r="C62" i="52"/>
  <c r="C67" i="52"/>
  <c r="C68" i="52" s="1"/>
  <c r="C69" i="52" s="1"/>
  <c r="C70" i="52" s="1"/>
  <c r="H67" i="52"/>
  <c r="H68" i="52" s="1"/>
  <c r="H69" i="52" s="1"/>
  <c r="H70" i="52" s="1"/>
  <c r="H62" i="52"/>
  <c r="H63" i="52" s="1"/>
  <c r="H64" i="52" s="1"/>
  <c r="H65" i="52" s="1"/>
  <c r="H97" i="52"/>
  <c r="H98" i="52" s="1"/>
  <c r="H99" i="52" s="1"/>
  <c r="H100" i="52" s="1"/>
  <c r="H92" i="52"/>
  <c r="H93" i="52" s="1"/>
  <c r="H94" i="52" s="1"/>
  <c r="H95" i="52" s="1"/>
  <c r="A28" i="52"/>
  <c r="G27" i="52"/>
  <c r="K27" i="52"/>
  <c r="A78" i="52"/>
  <c r="G77" i="52"/>
  <c r="K77" i="52"/>
  <c r="D106" i="52"/>
  <c r="B102" i="52"/>
  <c r="B107" i="52"/>
  <c r="A88" i="52"/>
  <c r="K87" i="52"/>
  <c r="G87" i="52"/>
  <c r="B32" i="52"/>
  <c r="D36" i="52"/>
  <c r="B37" i="52"/>
  <c r="H37" i="52"/>
  <c r="H38" i="52" s="1"/>
  <c r="H39" i="52" s="1"/>
  <c r="H40" i="52" s="1"/>
  <c r="H32" i="52"/>
  <c r="H33" i="52" s="1"/>
  <c r="H34" i="52" s="1"/>
  <c r="H35" i="52" s="1"/>
  <c r="C52" i="52"/>
  <c r="C57" i="52"/>
  <c r="C58" i="52" s="1"/>
  <c r="C59" i="52" s="1"/>
  <c r="C60" i="52" s="1"/>
  <c r="G61" i="52" s="1"/>
  <c r="G21" i="53"/>
  <c r="G20" i="53"/>
  <c r="A89" i="53"/>
  <c r="G88" i="53"/>
  <c r="K88" i="53"/>
  <c r="A48" i="53"/>
  <c r="A38" i="53"/>
  <c r="A108" i="53"/>
  <c r="K107" i="53"/>
  <c r="G107" i="53"/>
  <c r="A28" i="53"/>
  <c r="K27" i="53"/>
  <c r="A98" i="53"/>
  <c r="G97" i="53"/>
  <c r="K97" i="53"/>
  <c r="A58" i="53"/>
  <c r="A68" i="53"/>
  <c r="K67" i="53"/>
  <c r="G67" i="53"/>
  <c r="A78" i="53"/>
  <c r="K77" i="53"/>
  <c r="G77" i="53"/>
  <c r="A68" i="54"/>
  <c r="K67" i="54"/>
  <c r="G67" i="54"/>
  <c r="A58" i="54"/>
  <c r="G21" i="54"/>
  <c r="G20" i="54"/>
  <c r="A88" i="54"/>
  <c r="G87" i="54"/>
  <c r="K87" i="54"/>
  <c r="A38" i="54"/>
  <c r="A48" i="54"/>
  <c r="A78" i="54"/>
  <c r="G77" i="54"/>
  <c r="K77" i="54"/>
  <c r="A28" i="54"/>
  <c r="K27" i="54"/>
  <c r="A108" i="54"/>
  <c r="K107" i="54"/>
  <c r="G107" i="54"/>
  <c r="A98" i="54"/>
  <c r="K97" i="54"/>
  <c r="G97" i="54"/>
  <c r="A108" i="55"/>
  <c r="K107" i="55"/>
  <c r="G107" i="55"/>
  <c r="A38" i="55"/>
  <c r="A78" i="55"/>
  <c r="K77" i="55"/>
  <c r="G77" i="55"/>
  <c r="A48" i="55"/>
  <c r="A88" i="55"/>
  <c r="G87" i="55"/>
  <c r="K87" i="55"/>
  <c r="A28" i="55"/>
  <c r="K27" i="55"/>
  <c r="A68" i="55"/>
  <c r="K67" i="55"/>
  <c r="G67" i="55"/>
  <c r="A98" i="55"/>
  <c r="G97" i="55"/>
  <c r="K97" i="55"/>
  <c r="G21" i="55"/>
  <c r="G20" i="55"/>
  <c r="A58" i="55"/>
  <c r="G21" i="76"/>
  <c r="G20" i="76"/>
  <c r="A78" i="76"/>
  <c r="K77" i="76"/>
  <c r="G77" i="76"/>
  <c r="A28" i="76"/>
  <c r="K27" i="76"/>
  <c r="A58" i="76"/>
  <c r="A98" i="76"/>
  <c r="G97" i="76"/>
  <c r="K97" i="76"/>
  <c r="A108" i="76"/>
  <c r="G107" i="76"/>
  <c r="K107" i="76"/>
  <c r="A69" i="76"/>
  <c r="K68" i="76"/>
  <c r="G68" i="76"/>
  <c r="A88" i="76"/>
  <c r="K87" i="76"/>
  <c r="G87" i="76"/>
  <c r="A38" i="76"/>
  <c r="A48" i="76"/>
  <c r="H87" i="56"/>
  <c r="H88" i="56" s="1"/>
  <c r="H89" i="56" s="1"/>
  <c r="H90" i="56" s="1"/>
  <c r="H82" i="56"/>
  <c r="H83" i="56" s="1"/>
  <c r="H84" i="56" s="1"/>
  <c r="H85" i="56" s="1"/>
  <c r="D27" i="56"/>
  <c r="E27" i="56"/>
  <c r="B28" i="56"/>
  <c r="B97" i="56"/>
  <c r="B92" i="56"/>
  <c r="D96" i="56"/>
  <c r="H67" i="56"/>
  <c r="H68" i="56" s="1"/>
  <c r="H69" i="56" s="1"/>
  <c r="H70" i="56" s="1"/>
  <c r="H62" i="56"/>
  <c r="H63" i="56" s="1"/>
  <c r="H64" i="56" s="1"/>
  <c r="H65" i="56" s="1"/>
  <c r="C82" i="56"/>
  <c r="C83" i="56" s="1"/>
  <c r="C84" i="56" s="1"/>
  <c r="C85" i="56" s="1"/>
  <c r="C87" i="56"/>
  <c r="C88" i="56" s="1"/>
  <c r="C89" i="56" s="1"/>
  <c r="C90" i="56" s="1"/>
  <c r="E22" i="56"/>
  <c r="B23" i="56"/>
  <c r="D22" i="56"/>
  <c r="C52" i="56"/>
  <c r="C57" i="56"/>
  <c r="C58" i="56" s="1"/>
  <c r="C59" i="56" s="1"/>
  <c r="C60" i="56" s="1"/>
  <c r="G61" i="56" s="1"/>
  <c r="C97" i="56"/>
  <c r="C98" i="56" s="1"/>
  <c r="C99" i="56" s="1"/>
  <c r="C100" i="56" s="1"/>
  <c r="C92" i="56"/>
  <c r="C93" i="56" s="1"/>
  <c r="C94" i="56" s="1"/>
  <c r="C95" i="56" s="1"/>
  <c r="C67" i="56"/>
  <c r="C68" i="56" s="1"/>
  <c r="C69" i="56" s="1"/>
  <c r="C70" i="56" s="1"/>
  <c r="C62" i="56"/>
  <c r="D46" i="56"/>
  <c r="B42" i="56"/>
  <c r="B47" i="56"/>
  <c r="G21" i="56"/>
  <c r="G20" i="56"/>
  <c r="H57" i="56"/>
  <c r="H58" i="56" s="1"/>
  <c r="H59" i="56" s="1"/>
  <c r="H60" i="56" s="1"/>
  <c r="H52" i="56"/>
  <c r="H53" i="56" s="1"/>
  <c r="H54" i="56" s="1"/>
  <c r="H55" i="56" s="1"/>
  <c r="D107" i="56"/>
  <c r="B108" i="56"/>
  <c r="E107" i="56"/>
  <c r="B67" i="56"/>
  <c r="B62" i="56"/>
  <c r="D66" i="56"/>
  <c r="A48" i="56"/>
  <c r="C72" i="56"/>
  <c r="C73" i="56" s="1"/>
  <c r="C74" i="56" s="1"/>
  <c r="C75" i="56" s="1"/>
  <c r="C77" i="56"/>
  <c r="C78" i="56" s="1"/>
  <c r="C79" i="56" s="1"/>
  <c r="C80" i="56" s="1"/>
  <c r="A29" i="56"/>
  <c r="G28" i="56"/>
  <c r="K28" i="56"/>
  <c r="A78" i="56"/>
  <c r="G77" i="56"/>
  <c r="K77" i="56"/>
  <c r="H77" i="56"/>
  <c r="H78" i="56" s="1"/>
  <c r="H79" i="56" s="1"/>
  <c r="H80" i="56" s="1"/>
  <c r="H72" i="56"/>
  <c r="H73" i="56" s="1"/>
  <c r="H74" i="56" s="1"/>
  <c r="H75" i="56" s="1"/>
  <c r="B87" i="56"/>
  <c r="B82" i="56"/>
  <c r="D86" i="56"/>
  <c r="H97" i="56"/>
  <c r="H98" i="56" s="1"/>
  <c r="H99" i="56" s="1"/>
  <c r="H100" i="56" s="1"/>
  <c r="H92" i="56"/>
  <c r="H93" i="56" s="1"/>
  <c r="H94" i="56" s="1"/>
  <c r="H95" i="56" s="1"/>
  <c r="A38" i="56"/>
  <c r="G22" i="56"/>
  <c r="C23" i="56"/>
  <c r="A68" i="56"/>
  <c r="K67" i="56"/>
  <c r="G67" i="56"/>
  <c r="H47" i="56"/>
  <c r="H48" i="56" s="1"/>
  <c r="H49" i="56" s="1"/>
  <c r="H50" i="56" s="1"/>
  <c r="H42" i="56"/>
  <c r="H43" i="56" s="1"/>
  <c r="H44" i="56" s="1"/>
  <c r="H45" i="56" s="1"/>
  <c r="C108" i="56"/>
  <c r="C109" i="56" s="1"/>
  <c r="B77" i="56"/>
  <c r="B72" i="56"/>
  <c r="D76" i="56"/>
  <c r="A88" i="56"/>
  <c r="K87" i="56"/>
  <c r="G87" i="56"/>
  <c r="D56" i="56"/>
  <c r="B57" i="56"/>
  <c r="B52" i="56"/>
  <c r="C37" i="56"/>
  <c r="C38" i="56" s="1"/>
  <c r="C39" i="56" s="1"/>
  <c r="C40" i="56" s="1"/>
  <c r="G41" i="56" s="1"/>
  <c r="C32" i="56"/>
  <c r="A109" i="56"/>
  <c r="G108" i="56"/>
  <c r="K108" i="56"/>
  <c r="A58" i="56"/>
  <c r="G57" i="56"/>
  <c r="A98" i="56"/>
  <c r="K97" i="56"/>
  <c r="G97" i="56"/>
  <c r="E102" i="56"/>
  <c r="B103" i="56"/>
  <c r="D102" i="56"/>
  <c r="D36" i="56"/>
  <c r="B37" i="56"/>
  <c r="B32" i="56"/>
  <c r="H37" i="56"/>
  <c r="H38" i="56" s="1"/>
  <c r="H39" i="56" s="1"/>
  <c r="H40" i="56" s="1"/>
  <c r="H32" i="56"/>
  <c r="H33" i="56" s="1"/>
  <c r="H34" i="56" s="1"/>
  <c r="H35" i="56" s="1"/>
  <c r="C47" i="56"/>
  <c r="C48" i="56" s="1"/>
  <c r="C49" i="56" s="1"/>
  <c r="C50" i="56" s="1"/>
  <c r="G51" i="56" s="1"/>
  <c r="C42" i="56"/>
  <c r="A78" i="57"/>
  <c r="G77" i="57"/>
  <c r="K77" i="57"/>
  <c r="B97" i="57"/>
  <c r="D96" i="57"/>
  <c r="B92" i="57"/>
  <c r="B52" i="57"/>
  <c r="B57" i="57"/>
  <c r="D56" i="57"/>
  <c r="B87" i="57"/>
  <c r="B82" i="57"/>
  <c r="D86" i="57"/>
  <c r="H87" i="57"/>
  <c r="H88" i="57" s="1"/>
  <c r="H89" i="57" s="1"/>
  <c r="H90" i="57" s="1"/>
  <c r="H82" i="57"/>
  <c r="H83" i="57" s="1"/>
  <c r="H84" i="57" s="1"/>
  <c r="H85" i="57" s="1"/>
  <c r="C67" i="57"/>
  <c r="C68" i="57" s="1"/>
  <c r="C69" i="57" s="1"/>
  <c r="C70" i="57" s="1"/>
  <c r="C62" i="57"/>
  <c r="D106" i="57"/>
  <c r="B102" i="57"/>
  <c r="B107" i="57"/>
  <c r="H107" i="57"/>
  <c r="H108" i="57" s="1"/>
  <c r="H109" i="57" s="1"/>
  <c r="H110" i="57" s="1"/>
  <c r="H111" i="57" s="1"/>
  <c r="H112" i="57" s="1"/>
  <c r="H113" i="57" s="1"/>
  <c r="H114" i="57" s="1"/>
  <c r="H115" i="57" s="1"/>
  <c r="H116" i="57" s="1"/>
  <c r="H102" i="57"/>
  <c r="H103" i="57" s="1"/>
  <c r="H104" i="57" s="1"/>
  <c r="H105" i="57" s="1"/>
  <c r="B32" i="57"/>
  <c r="B37" i="57"/>
  <c r="D36" i="57"/>
  <c r="H77" i="57"/>
  <c r="H78" i="57" s="1"/>
  <c r="H79" i="57" s="1"/>
  <c r="H80" i="57" s="1"/>
  <c r="H72" i="57"/>
  <c r="H73" i="57" s="1"/>
  <c r="H74" i="57" s="1"/>
  <c r="H75" i="57" s="1"/>
  <c r="H97" i="57"/>
  <c r="H98" i="57" s="1"/>
  <c r="H99" i="57" s="1"/>
  <c r="H100" i="57" s="1"/>
  <c r="H92" i="57"/>
  <c r="H93" i="57" s="1"/>
  <c r="H94" i="57" s="1"/>
  <c r="H95" i="57" s="1"/>
  <c r="C87" i="57"/>
  <c r="C88" i="57" s="1"/>
  <c r="C89" i="57" s="1"/>
  <c r="C90" i="57" s="1"/>
  <c r="C82" i="57"/>
  <c r="C83" i="57" s="1"/>
  <c r="C84" i="57" s="1"/>
  <c r="C85" i="57" s="1"/>
  <c r="A68" i="57"/>
  <c r="G67" i="57"/>
  <c r="K67" i="57"/>
  <c r="A38" i="57"/>
  <c r="B47" i="57"/>
  <c r="B42" i="57"/>
  <c r="D46" i="57"/>
  <c r="C27" i="57"/>
  <c r="C28" i="57" s="1"/>
  <c r="C29" i="57" s="1"/>
  <c r="C30" i="57" s="1"/>
  <c r="G31" i="57" s="1"/>
  <c r="C22" i="57"/>
  <c r="H27" i="57"/>
  <c r="H28" i="57" s="1"/>
  <c r="H29" i="57" s="1"/>
  <c r="H30" i="57" s="1"/>
  <c r="H22" i="57"/>
  <c r="H23" i="57" s="1"/>
  <c r="H24" i="57" s="1"/>
  <c r="H25" i="57" s="1"/>
  <c r="C77" i="57"/>
  <c r="C78" i="57" s="1"/>
  <c r="C79" i="57" s="1"/>
  <c r="C80" i="57" s="1"/>
  <c r="C72" i="57"/>
  <c r="C73" i="57" s="1"/>
  <c r="C74" i="57" s="1"/>
  <c r="C75" i="57" s="1"/>
  <c r="C92" i="57"/>
  <c r="C93" i="57" s="1"/>
  <c r="C94" i="57" s="1"/>
  <c r="C95" i="57" s="1"/>
  <c r="C97" i="57"/>
  <c r="C98" i="57" s="1"/>
  <c r="C99" i="57" s="1"/>
  <c r="C100" i="57" s="1"/>
  <c r="C52" i="57"/>
  <c r="C57" i="57"/>
  <c r="C58" i="57" s="1"/>
  <c r="C59" i="57" s="1"/>
  <c r="C60" i="57" s="1"/>
  <c r="G61" i="57" s="1"/>
  <c r="H57" i="57"/>
  <c r="H58" i="57" s="1"/>
  <c r="H59" i="57" s="1"/>
  <c r="H60" i="57" s="1"/>
  <c r="H52" i="57"/>
  <c r="H53" i="57" s="1"/>
  <c r="H54" i="57" s="1"/>
  <c r="H55" i="57" s="1"/>
  <c r="A88" i="57"/>
  <c r="K87" i="57"/>
  <c r="G87" i="57"/>
  <c r="B62" i="57"/>
  <c r="B67" i="57"/>
  <c r="D66" i="57"/>
  <c r="A108" i="57"/>
  <c r="G107" i="57"/>
  <c r="K107" i="57"/>
  <c r="H37" i="57"/>
  <c r="H38" i="57" s="1"/>
  <c r="H39" i="57" s="1"/>
  <c r="H40" i="57" s="1"/>
  <c r="H32" i="57"/>
  <c r="H33" i="57" s="1"/>
  <c r="H34" i="57" s="1"/>
  <c r="H35" i="57" s="1"/>
  <c r="C47" i="57"/>
  <c r="C48" i="57" s="1"/>
  <c r="C49" i="57" s="1"/>
  <c r="C50" i="57" s="1"/>
  <c r="G51" i="57" s="1"/>
  <c r="C42" i="57"/>
  <c r="H47" i="57"/>
  <c r="H48" i="57" s="1"/>
  <c r="H49" i="57" s="1"/>
  <c r="H50" i="57" s="1"/>
  <c r="H42" i="57"/>
  <c r="H43" i="57" s="1"/>
  <c r="H44" i="57" s="1"/>
  <c r="H45" i="57" s="1"/>
  <c r="B27" i="57"/>
  <c r="D26" i="57"/>
  <c r="B22" i="57"/>
  <c r="G21" i="57"/>
  <c r="G20" i="57"/>
  <c r="B77" i="57"/>
  <c r="D76" i="57"/>
  <c r="B72" i="57"/>
  <c r="A98" i="57"/>
  <c r="K97" i="57"/>
  <c r="G97" i="57"/>
  <c r="A58" i="57"/>
  <c r="G57" i="57"/>
  <c r="H67" i="57"/>
  <c r="H68" i="57" s="1"/>
  <c r="H69" i="57" s="1"/>
  <c r="H70" i="57" s="1"/>
  <c r="H62" i="57"/>
  <c r="H63" i="57" s="1"/>
  <c r="H64" i="57" s="1"/>
  <c r="H65" i="57" s="1"/>
  <c r="C102" i="57"/>
  <c r="C103" i="57" s="1"/>
  <c r="C104" i="57" s="1"/>
  <c r="C105" i="57" s="1"/>
  <c r="C107" i="57"/>
  <c r="C108" i="57" s="1"/>
  <c r="C109" i="57" s="1"/>
  <c r="C37" i="57"/>
  <c r="C38" i="57" s="1"/>
  <c r="C39" i="57" s="1"/>
  <c r="C40" i="57" s="1"/>
  <c r="G41" i="57" s="1"/>
  <c r="C32" i="57"/>
  <c r="A48" i="57"/>
  <c r="G47" i="57"/>
  <c r="A28" i="57"/>
  <c r="G27" i="57"/>
  <c r="K27" i="57"/>
  <c r="G21" i="58"/>
  <c r="G20" i="58"/>
  <c r="A28" i="58"/>
  <c r="K27" i="58"/>
  <c r="A78" i="58"/>
  <c r="K77" i="58"/>
  <c r="G77" i="58"/>
  <c r="A38" i="58"/>
  <c r="A58" i="58"/>
  <c r="A88" i="58"/>
  <c r="K87" i="58"/>
  <c r="G87" i="58"/>
  <c r="A68" i="58"/>
  <c r="G67" i="58"/>
  <c r="K67" i="58"/>
  <c r="A108" i="58"/>
  <c r="G107" i="58"/>
  <c r="K107" i="58"/>
  <c r="A48" i="58"/>
  <c r="A98" i="58"/>
  <c r="G97" i="58"/>
  <c r="K97" i="58"/>
  <c r="A88" i="59"/>
  <c r="G87" i="59"/>
  <c r="K87" i="59"/>
  <c r="A98" i="59"/>
  <c r="K97" i="59"/>
  <c r="G97" i="59"/>
  <c r="A58" i="59"/>
  <c r="A38" i="59"/>
  <c r="G21" i="59"/>
  <c r="G20" i="59"/>
  <c r="A48" i="59"/>
  <c r="A28" i="59"/>
  <c r="K27" i="59"/>
  <c r="A78" i="59"/>
  <c r="G77" i="59"/>
  <c r="K77" i="59"/>
  <c r="A108" i="59"/>
  <c r="K107" i="59"/>
  <c r="G107" i="59"/>
  <c r="A68" i="59"/>
  <c r="K67" i="59"/>
  <c r="G67" i="59"/>
  <c r="A88" i="60"/>
  <c r="G87" i="60"/>
  <c r="K87" i="60"/>
  <c r="A68" i="60"/>
  <c r="K67" i="60"/>
  <c r="G67" i="60"/>
  <c r="A108" i="60"/>
  <c r="K107" i="60"/>
  <c r="G107" i="60"/>
  <c r="A48" i="60"/>
  <c r="A28" i="60"/>
  <c r="K27" i="60"/>
  <c r="A98" i="60"/>
  <c r="G97" i="60"/>
  <c r="K97" i="60"/>
  <c r="G21" i="60"/>
  <c r="G20" i="60"/>
  <c r="A58" i="60"/>
  <c r="A78" i="60"/>
  <c r="K77" i="60"/>
  <c r="G77" i="60"/>
  <c r="A38" i="60"/>
  <c r="B97" i="61"/>
  <c r="B92" i="61"/>
  <c r="D96" i="61"/>
  <c r="A88" i="61"/>
  <c r="G87" i="61"/>
  <c r="K87" i="61"/>
  <c r="H87" i="61"/>
  <c r="H88" i="61" s="1"/>
  <c r="H89" i="61" s="1"/>
  <c r="H90" i="61" s="1"/>
  <c r="H82" i="61"/>
  <c r="H83" i="61" s="1"/>
  <c r="H84" i="61" s="1"/>
  <c r="H85" i="61" s="1"/>
  <c r="B62" i="61"/>
  <c r="D66" i="61"/>
  <c r="B67" i="61"/>
  <c r="C97" i="61"/>
  <c r="C98" i="61" s="1"/>
  <c r="C99" i="61" s="1"/>
  <c r="C100" i="61" s="1"/>
  <c r="C92" i="61"/>
  <c r="C93" i="61" s="1"/>
  <c r="C94" i="61" s="1"/>
  <c r="C95" i="61" s="1"/>
  <c r="B107" i="61"/>
  <c r="B102" i="61"/>
  <c r="D106" i="61"/>
  <c r="B37" i="61"/>
  <c r="B32" i="61"/>
  <c r="D36" i="61"/>
  <c r="A28" i="61"/>
  <c r="K27" i="61"/>
  <c r="D76" i="61"/>
  <c r="B77" i="61"/>
  <c r="B72" i="61"/>
  <c r="H67" i="61"/>
  <c r="H68" i="61" s="1"/>
  <c r="H69" i="61" s="1"/>
  <c r="H70" i="61" s="1"/>
  <c r="H62" i="61"/>
  <c r="H63" i="61" s="1"/>
  <c r="H64" i="61" s="1"/>
  <c r="H65" i="61" s="1"/>
  <c r="C102" i="61"/>
  <c r="C103" i="61" s="1"/>
  <c r="C104" i="61" s="1"/>
  <c r="C105" i="61" s="1"/>
  <c r="C107" i="61"/>
  <c r="C108" i="61" s="1"/>
  <c r="B57" i="61"/>
  <c r="B52" i="61"/>
  <c r="D56" i="61"/>
  <c r="H57" i="61"/>
  <c r="H58" i="61" s="1"/>
  <c r="H59" i="61" s="1"/>
  <c r="H60" i="61" s="1"/>
  <c r="H52" i="61"/>
  <c r="H53" i="61" s="1"/>
  <c r="H54" i="61" s="1"/>
  <c r="H55" i="61" s="1"/>
  <c r="A98" i="61"/>
  <c r="G97" i="61"/>
  <c r="K97" i="61"/>
  <c r="H97" i="61"/>
  <c r="H98" i="61" s="1"/>
  <c r="H99" i="61" s="1"/>
  <c r="H100" i="61" s="1"/>
  <c r="H92" i="61"/>
  <c r="H93" i="61" s="1"/>
  <c r="H94" i="61" s="1"/>
  <c r="H95" i="61" s="1"/>
  <c r="H107" i="61"/>
  <c r="H108" i="61" s="1"/>
  <c r="H109" i="61" s="1"/>
  <c r="H110" i="61" s="1"/>
  <c r="H111" i="61" s="1"/>
  <c r="H112" i="61" s="1"/>
  <c r="H113" i="61" s="1"/>
  <c r="H114" i="61" s="1"/>
  <c r="H115" i="61" s="1"/>
  <c r="H116" i="61" s="1"/>
  <c r="H102" i="61"/>
  <c r="H103" i="61" s="1"/>
  <c r="H104" i="61" s="1"/>
  <c r="H105" i="61" s="1"/>
  <c r="A38" i="61"/>
  <c r="D46" i="61"/>
  <c r="B42" i="61"/>
  <c r="B47" i="61"/>
  <c r="A78" i="61"/>
  <c r="K77" i="61"/>
  <c r="G77" i="61"/>
  <c r="B87" i="61"/>
  <c r="D86" i="61"/>
  <c r="B82" i="61"/>
  <c r="A68" i="61"/>
  <c r="K67" i="61"/>
  <c r="G67" i="61"/>
  <c r="C52" i="61"/>
  <c r="C57" i="61"/>
  <c r="C58" i="61" s="1"/>
  <c r="C59" i="61" s="1"/>
  <c r="C60" i="61" s="1"/>
  <c r="G61" i="61" s="1"/>
  <c r="G21" i="61"/>
  <c r="G20" i="61"/>
  <c r="C82" i="61"/>
  <c r="C83" i="61" s="1"/>
  <c r="C84" i="61" s="1"/>
  <c r="C85" i="61" s="1"/>
  <c r="C87" i="61"/>
  <c r="C88" i="61" s="1"/>
  <c r="C89" i="61" s="1"/>
  <c r="C90" i="61" s="1"/>
  <c r="C62" i="61"/>
  <c r="C67" i="61"/>
  <c r="C68" i="61" s="1"/>
  <c r="C69" i="61" s="1"/>
  <c r="C70" i="61" s="1"/>
  <c r="A58" i="61"/>
  <c r="G57" i="61"/>
  <c r="A108" i="61"/>
  <c r="K107" i="61"/>
  <c r="G107" i="61"/>
  <c r="H37" i="61"/>
  <c r="H38" i="61" s="1"/>
  <c r="H39" i="61" s="1"/>
  <c r="H40" i="61" s="1"/>
  <c r="H32" i="61"/>
  <c r="H33" i="61" s="1"/>
  <c r="H34" i="61" s="1"/>
  <c r="H35" i="61" s="1"/>
  <c r="B27" i="61"/>
  <c r="B22" i="61"/>
  <c r="D26" i="61"/>
  <c r="H27" i="61"/>
  <c r="H28" i="61" s="1"/>
  <c r="H29" i="61" s="1"/>
  <c r="H30" i="61" s="1"/>
  <c r="H22" i="61"/>
  <c r="H23" i="61" s="1"/>
  <c r="H24" i="61" s="1"/>
  <c r="H25" i="61" s="1"/>
  <c r="C47" i="61"/>
  <c r="C48" i="61" s="1"/>
  <c r="C49" i="61" s="1"/>
  <c r="C50" i="61" s="1"/>
  <c r="G51" i="61" s="1"/>
  <c r="C42" i="61"/>
  <c r="H47" i="61"/>
  <c r="H48" i="61" s="1"/>
  <c r="H49" i="61" s="1"/>
  <c r="H50" i="61" s="1"/>
  <c r="H42" i="61"/>
  <c r="H43" i="61" s="1"/>
  <c r="H44" i="61" s="1"/>
  <c r="H45" i="61" s="1"/>
  <c r="C37" i="61"/>
  <c r="C38" i="61" s="1"/>
  <c r="C39" i="61" s="1"/>
  <c r="C40" i="61" s="1"/>
  <c r="G41" i="61" s="1"/>
  <c r="C32" i="61"/>
  <c r="C27" i="61"/>
  <c r="C28" i="61" s="1"/>
  <c r="C29" i="61" s="1"/>
  <c r="C30" i="61" s="1"/>
  <c r="G31" i="61" s="1"/>
  <c r="C22" i="61"/>
  <c r="A48" i="61"/>
  <c r="G47" i="61"/>
  <c r="C77" i="61"/>
  <c r="C78" i="61" s="1"/>
  <c r="C79" i="61" s="1"/>
  <c r="C80" i="61" s="1"/>
  <c r="C72" i="61"/>
  <c r="C73" i="61" s="1"/>
  <c r="C74" i="61" s="1"/>
  <c r="C75" i="61" s="1"/>
  <c r="H77" i="61"/>
  <c r="H78" i="61" s="1"/>
  <c r="H79" i="61" s="1"/>
  <c r="H80" i="61" s="1"/>
  <c r="H72" i="61"/>
  <c r="H73" i="61" s="1"/>
  <c r="H74" i="61" s="1"/>
  <c r="H75" i="61" s="1"/>
  <c r="A98" i="62"/>
  <c r="K97" i="62"/>
  <c r="G97" i="62"/>
  <c r="G21" i="62"/>
  <c r="G20" i="62"/>
  <c r="B92" i="62"/>
  <c r="B97" i="62"/>
  <c r="D96" i="62"/>
  <c r="H97" i="62"/>
  <c r="H98" i="62" s="1"/>
  <c r="H99" i="62" s="1"/>
  <c r="H100" i="62" s="1"/>
  <c r="H92" i="62"/>
  <c r="H93" i="62" s="1"/>
  <c r="H94" i="62" s="1"/>
  <c r="H95" i="62" s="1"/>
  <c r="C82" i="62"/>
  <c r="C83" i="62" s="1"/>
  <c r="C84" i="62" s="1"/>
  <c r="C85" i="62" s="1"/>
  <c r="C87" i="62"/>
  <c r="C88" i="62" s="1"/>
  <c r="C89" i="62" s="1"/>
  <c r="C90" i="62" s="1"/>
  <c r="G47" i="62"/>
  <c r="D36" i="62"/>
  <c r="B32" i="62"/>
  <c r="B37" i="62"/>
  <c r="H37" i="62"/>
  <c r="H38" i="62" s="1"/>
  <c r="H39" i="62" s="1"/>
  <c r="H40" i="62" s="1"/>
  <c r="H32" i="62"/>
  <c r="H33" i="62" s="1"/>
  <c r="H34" i="62" s="1"/>
  <c r="H35" i="62" s="1"/>
  <c r="A108" i="62"/>
  <c r="G107" i="62"/>
  <c r="K107" i="62"/>
  <c r="G42" i="62"/>
  <c r="C43" i="62"/>
  <c r="H77" i="62"/>
  <c r="H78" i="62" s="1"/>
  <c r="H79" i="62" s="1"/>
  <c r="H80" i="62" s="1"/>
  <c r="H72" i="62"/>
  <c r="H73" i="62" s="1"/>
  <c r="H74" i="62" s="1"/>
  <c r="H75" i="62" s="1"/>
  <c r="B43" i="62"/>
  <c r="E42" i="62"/>
  <c r="D42" i="62"/>
  <c r="A28" i="62"/>
  <c r="K27" i="62"/>
  <c r="A68" i="62"/>
  <c r="G67" i="62"/>
  <c r="K67" i="62"/>
  <c r="B67" i="62"/>
  <c r="D66" i="62"/>
  <c r="B62" i="62"/>
  <c r="C97" i="62"/>
  <c r="C98" i="62" s="1"/>
  <c r="C99" i="62" s="1"/>
  <c r="C100" i="62" s="1"/>
  <c r="C92" i="62"/>
  <c r="C93" i="62" s="1"/>
  <c r="C94" i="62" s="1"/>
  <c r="C95" i="62" s="1"/>
  <c r="A88" i="62"/>
  <c r="G87" i="62"/>
  <c r="K87" i="62"/>
  <c r="A38" i="62"/>
  <c r="B107" i="62"/>
  <c r="D106" i="62"/>
  <c r="B102" i="62"/>
  <c r="A78" i="62"/>
  <c r="K77" i="62"/>
  <c r="G77" i="62"/>
  <c r="C57" i="62"/>
  <c r="C58" i="62" s="1"/>
  <c r="C59" i="62" s="1"/>
  <c r="C60" i="62" s="1"/>
  <c r="G61" i="62" s="1"/>
  <c r="C52" i="62"/>
  <c r="H57" i="62"/>
  <c r="H58" i="62" s="1"/>
  <c r="H59" i="62" s="1"/>
  <c r="H60" i="62" s="1"/>
  <c r="H52" i="62"/>
  <c r="H53" i="62" s="1"/>
  <c r="H54" i="62" s="1"/>
  <c r="H55" i="62" s="1"/>
  <c r="D47" i="62"/>
  <c r="E47" i="62"/>
  <c r="B48" i="62"/>
  <c r="H87" i="62"/>
  <c r="H88" i="62" s="1"/>
  <c r="H89" i="62" s="1"/>
  <c r="H90" i="62" s="1"/>
  <c r="H82" i="62"/>
  <c r="H83" i="62" s="1"/>
  <c r="H84" i="62" s="1"/>
  <c r="H85" i="62" s="1"/>
  <c r="A49" i="62"/>
  <c r="G48" i="62"/>
  <c r="C107" i="62"/>
  <c r="C108" i="62" s="1"/>
  <c r="C109" i="62" s="1"/>
  <c r="C102" i="62"/>
  <c r="C103" i="62" s="1"/>
  <c r="C104" i="62" s="1"/>
  <c r="C105" i="62" s="1"/>
  <c r="C77" i="62"/>
  <c r="C78" i="62" s="1"/>
  <c r="C79" i="62" s="1"/>
  <c r="C80" i="62" s="1"/>
  <c r="C72" i="62"/>
  <c r="C73" i="62" s="1"/>
  <c r="C74" i="62" s="1"/>
  <c r="C75" i="62" s="1"/>
  <c r="B57" i="62"/>
  <c r="D56" i="62"/>
  <c r="B52" i="62"/>
  <c r="C22" i="62"/>
  <c r="C27" i="62"/>
  <c r="C28" i="62" s="1"/>
  <c r="C29" i="62" s="1"/>
  <c r="C30" i="62" s="1"/>
  <c r="G31" i="62" s="1"/>
  <c r="B82" i="62"/>
  <c r="B87" i="62"/>
  <c r="D86" i="62"/>
  <c r="C67" i="62"/>
  <c r="C68" i="62" s="1"/>
  <c r="C69" i="62" s="1"/>
  <c r="C70" i="62" s="1"/>
  <c r="C62" i="62"/>
  <c r="H67" i="62"/>
  <c r="H68" i="62" s="1"/>
  <c r="H69" i="62" s="1"/>
  <c r="H70" i="62" s="1"/>
  <c r="H62" i="62"/>
  <c r="H63" i="62" s="1"/>
  <c r="H64" i="62" s="1"/>
  <c r="H65" i="62" s="1"/>
  <c r="C32" i="62"/>
  <c r="C37" i="62"/>
  <c r="C38" i="62" s="1"/>
  <c r="C39" i="62" s="1"/>
  <c r="C40" i="62" s="1"/>
  <c r="G41" i="62" s="1"/>
  <c r="H107" i="62"/>
  <c r="H108" i="62" s="1"/>
  <c r="H109" i="62" s="1"/>
  <c r="H110" i="62" s="1"/>
  <c r="H111" i="62" s="1"/>
  <c r="H112" i="62" s="1"/>
  <c r="H113" i="62" s="1"/>
  <c r="H114" i="62" s="1"/>
  <c r="H115" i="62" s="1"/>
  <c r="H116" i="62" s="1"/>
  <c r="H102" i="62"/>
  <c r="H103" i="62" s="1"/>
  <c r="H104" i="62" s="1"/>
  <c r="H105" i="62" s="1"/>
  <c r="B72" i="62"/>
  <c r="B77" i="62"/>
  <c r="D76" i="62"/>
  <c r="A58" i="62"/>
  <c r="G57" i="62"/>
  <c r="B27" i="62"/>
  <c r="B22" i="62"/>
  <c r="D26" i="62"/>
  <c r="H27" i="62"/>
  <c r="H28" i="62" s="1"/>
  <c r="H29" i="62" s="1"/>
  <c r="H30" i="62" s="1"/>
  <c r="H22" i="62"/>
  <c r="H23" i="62" s="1"/>
  <c r="H24" i="62" s="1"/>
  <c r="H25" i="62" s="1"/>
  <c r="G21" i="63"/>
  <c r="G20" i="63"/>
  <c r="A28" i="63"/>
  <c r="K27" i="63"/>
  <c r="A48" i="63"/>
  <c r="A68" i="63"/>
  <c r="K67" i="63"/>
  <c r="G67" i="63"/>
  <c r="A88" i="63"/>
  <c r="G87" i="63"/>
  <c r="K87" i="63"/>
  <c r="A38" i="63"/>
  <c r="A78" i="63"/>
  <c r="G77" i="63"/>
  <c r="K77" i="63"/>
  <c r="A58" i="63"/>
  <c r="A98" i="63"/>
  <c r="K97" i="63"/>
  <c r="G97" i="63"/>
  <c r="A108" i="63"/>
  <c r="K107" i="63"/>
  <c r="G107" i="63"/>
  <c r="A68" i="64"/>
  <c r="G67" i="64"/>
  <c r="K67" i="64"/>
  <c r="A58" i="64"/>
  <c r="A48" i="64"/>
  <c r="A38" i="64"/>
  <c r="A28" i="64"/>
  <c r="K27" i="64"/>
  <c r="A88" i="64"/>
  <c r="K87" i="64"/>
  <c r="G87" i="64"/>
  <c r="A108" i="64"/>
  <c r="G107" i="64"/>
  <c r="K107" i="64"/>
  <c r="A98" i="64"/>
  <c r="G97" i="64"/>
  <c r="K97" i="64"/>
  <c r="G21" i="64"/>
  <c r="G20" i="64"/>
  <c r="A78" i="64"/>
  <c r="K77" i="64"/>
  <c r="G77" i="64"/>
  <c r="G21" i="65"/>
  <c r="G20" i="65"/>
  <c r="B53" i="65"/>
  <c r="D52" i="65"/>
  <c r="E52" i="65"/>
  <c r="A28" i="65"/>
  <c r="K27" i="65"/>
  <c r="A38" i="65"/>
  <c r="G37" i="65"/>
  <c r="H37" i="65"/>
  <c r="H38" i="65" s="1"/>
  <c r="H39" i="65" s="1"/>
  <c r="H40" i="65" s="1"/>
  <c r="H32" i="65"/>
  <c r="H33" i="65" s="1"/>
  <c r="H34" i="65" s="1"/>
  <c r="H35" i="65" s="1"/>
  <c r="H77" i="65"/>
  <c r="H78" i="65" s="1"/>
  <c r="H79" i="65" s="1"/>
  <c r="H80" i="65" s="1"/>
  <c r="H72" i="65"/>
  <c r="H73" i="65" s="1"/>
  <c r="H74" i="65" s="1"/>
  <c r="H75" i="65" s="1"/>
  <c r="D106" i="65"/>
  <c r="B107" i="65"/>
  <c r="B102" i="65"/>
  <c r="C97" i="65"/>
  <c r="C98" i="65" s="1"/>
  <c r="C99" i="65" s="1"/>
  <c r="C100" i="65" s="1"/>
  <c r="C92" i="65"/>
  <c r="C93" i="65" s="1"/>
  <c r="C94" i="65" s="1"/>
  <c r="C95" i="65" s="1"/>
  <c r="A48" i="65"/>
  <c r="H47" i="65"/>
  <c r="H48" i="65" s="1"/>
  <c r="H49" i="65" s="1"/>
  <c r="H50" i="65" s="1"/>
  <c r="H42" i="65"/>
  <c r="H43" i="65" s="1"/>
  <c r="H44" i="65" s="1"/>
  <c r="H45" i="65" s="1"/>
  <c r="A88" i="65"/>
  <c r="K87" i="65"/>
  <c r="G87" i="65"/>
  <c r="H27" i="65"/>
  <c r="H28" i="65" s="1"/>
  <c r="H29" i="65" s="1"/>
  <c r="H30" i="65" s="1"/>
  <c r="H22" i="65"/>
  <c r="H23" i="65" s="1"/>
  <c r="H24" i="65" s="1"/>
  <c r="H25" i="65" s="1"/>
  <c r="B58" i="65"/>
  <c r="E57" i="65"/>
  <c r="D57" i="65"/>
  <c r="C32" i="65"/>
  <c r="C37" i="65"/>
  <c r="C38" i="65" s="1"/>
  <c r="C39" i="65" s="1"/>
  <c r="C40" i="65" s="1"/>
  <c r="G41" i="65" s="1"/>
  <c r="B77" i="65"/>
  <c r="B72" i="65"/>
  <c r="D76" i="65"/>
  <c r="A68" i="65"/>
  <c r="K67" i="65"/>
  <c r="G67" i="65"/>
  <c r="H67" i="65"/>
  <c r="H68" i="65" s="1"/>
  <c r="H69" i="65" s="1"/>
  <c r="H70" i="65" s="1"/>
  <c r="H62" i="65"/>
  <c r="H63" i="65" s="1"/>
  <c r="H64" i="65" s="1"/>
  <c r="H65" i="65" s="1"/>
  <c r="C107" i="65"/>
  <c r="C108" i="65" s="1"/>
  <c r="C109" i="65" s="1"/>
  <c r="C102" i="65"/>
  <c r="C103" i="65" s="1"/>
  <c r="C104" i="65" s="1"/>
  <c r="C105" i="65" s="1"/>
  <c r="D96" i="65"/>
  <c r="B92" i="65"/>
  <c r="B97" i="65"/>
  <c r="C47" i="65"/>
  <c r="C48" i="65" s="1"/>
  <c r="C49" i="65" s="1"/>
  <c r="C50" i="65" s="1"/>
  <c r="G51" i="65" s="1"/>
  <c r="C42" i="65"/>
  <c r="C72" i="65"/>
  <c r="C73" i="65" s="1"/>
  <c r="C74" i="65" s="1"/>
  <c r="C75" i="65" s="1"/>
  <c r="C77" i="65"/>
  <c r="C78" i="65" s="1"/>
  <c r="C79" i="65" s="1"/>
  <c r="C80" i="65" s="1"/>
  <c r="B62" i="65"/>
  <c r="B67" i="65"/>
  <c r="D66" i="65"/>
  <c r="H107" i="65"/>
  <c r="H108" i="65" s="1"/>
  <c r="H109" i="65" s="1"/>
  <c r="H110" i="65" s="1"/>
  <c r="H111" i="65" s="1"/>
  <c r="H112" i="65" s="1"/>
  <c r="H113" i="65" s="1"/>
  <c r="H114" i="65" s="1"/>
  <c r="H115" i="65" s="1"/>
  <c r="H116" i="65" s="1"/>
  <c r="H102" i="65"/>
  <c r="H103" i="65" s="1"/>
  <c r="H104" i="65" s="1"/>
  <c r="H105" i="65" s="1"/>
  <c r="A98" i="65"/>
  <c r="G97" i="65"/>
  <c r="K97" i="65"/>
  <c r="H97" i="65"/>
  <c r="H98" i="65" s="1"/>
  <c r="H99" i="65" s="1"/>
  <c r="H100" i="65" s="1"/>
  <c r="H92" i="65"/>
  <c r="H93" i="65" s="1"/>
  <c r="H94" i="65" s="1"/>
  <c r="H95" i="65" s="1"/>
  <c r="B47" i="65"/>
  <c r="B42" i="65"/>
  <c r="D46" i="65"/>
  <c r="C87" i="65"/>
  <c r="C88" i="65" s="1"/>
  <c r="C89" i="65" s="1"/>
  <c r="C90" i="65" s="1"/>
  <c r="C82" i="65"/>
  <c r="C83" i="65" s="1"/>
  <c r="C84" i="65" s="1"/>
  <c r="C85" i="65" s="1"/>
  <c r="H87" i="65"/>
  <c r="H88" i="65" s="1"/>
  <c r="H89" i="65" s="1"/>
  <c r="H90" i="65" s="1"/>
  <c r="H82" i="65"/>
  <c r="H83" i="65" s="1"/>
  <c r="H84" i="65" s="1"/>
  <c r="H85" i="65" s="1"/>
  <c r="C27" i="65"/>
  <c r="C28" i="65" s="1"/>
  <c r="C29" i="65" s="1"/>
  <c r="C30" i="65" s="1"/>
  <c r="G31" i="65" s="1"/>
  <c r="C22" i="65"/>
  <c r="A59" i="65"/>
  <c r="G58" i="65"/>
  <c r="D26" i="65"/>
  <c r="B27" i="65"/>
  <c r="B22" i="65"/>
  <c r="B37" i="65"/>
  <c r="B32" i="65"/>
  <c r="D36" i="65"/>
  <c r="A78" i="65"/>
  <c r="G77" i="65"/>
  <c r="K77" i="65"/>
  <c r="G52" i="65"/>
  <c r="C53" i="65"/>
  <c r="C67" i="65"/>
  <c r="C68" i="65" s="1"/>
  <c r="C69" i="65" s="1"/>
  <c r="C70" i="65" s="1"/>
  <c r="C62" i="65"/>
  <c r="A108" i="65"/>
  <c r="G107" i="65"/>
  <c r="K107" i="65"/>
  <c r="B87" i="65"/>
  <c r="D86" i="65"/>
  <c r="B82" i="65"/>
  <c r="C32" i="66"/>
  <c r="C37" i="66"/>
  <c r="C38" i="66" s="1"/>
  <c r="C39" i="66" s="1"/>
  <c r="C40" i="66" s="1"/>
  <c r="G41" i="66" s="1"/>
  <c r="H37" i="66"/>
  <c r="H38" i="66" s="1"/>
  <c r="H39" i="66" s="1"/>
  <c r="H40" i="66" s="1"/>
  <c r="H32" i="66"/>
  <c r="H33" i="66" s="1"/>
  <c r="H34" i="66" s="1"/>
  <c r="H35" i="66" s="1"/>
  <c r="H67" i="66"/>
  <c r="H68" i="66" s="1"/>
  <c r="H69" i="66" s="1"/>
  <c r="H70" i="66" s="1"/>
  <c r="H62" i="66"/>
  <c r="H63" i="66" s="1"/>
  <c r="H64" i="66" s="1"/>
  <c r="H65" i="66" s="1"/>
  <c r="B57" i="66"/>
  <c r="B52" i="66"/>
  <c r="D56" i="66"/>
  <c r="D76" i="66"/>
  <c r="B77" i="66"/>
  <c r="B72" i="66"/>
  <c r="C97" i="66"/>
  <c r="C98" i="66" s="1"/>
  <c r="C99" i="66" s="1"/>
  <c r="C100" i="66" s="1"/>
  <c r="C92" i="66"/>
  <c r="C93" i="66" s="1"/>
  <c r="C94" i="66" s="1"/>
  <c r="C95" i="66" s="1"/>
  <c r="C102" i="66"/>
  <c r="C103" i="66" s="1"/>
  <c r="C104" i="66" s="1"/>
  <c r="C105" i="66" s="1"/>
  <c r="C107" i="66"/>
  <c r="A48" i="66"/>
  <c r="G47" i="66"/>
  <c r="H47" i="66"/>
  <c r="H48" i="66" s="1"/>
  <c r="H49" i="66" s="1"/>
  <c r="H50" i="66" s="1"/>
  <c r="H42" i="66"/>
  <c r="H43" i="66" s="1"/>
  <c r="H44" i="66" s="1"/>
  <c r="H45" i="66" s="1"/>
  <c r="B62" i="66"/>
  <c r="D66" i="66"/>
  <c r="B67" i="66"/>
  <c r="A28" i="66"/>
  <c r="K27" i="66"/>
  <c r="B102" i="66"/>
  <c r="B107" i="66"/>
  <c r="D106" i="66"/>
  <c r="B47" i="66"/>
  <c r="B42" i="66"/>
  <c r="D46" i="66"/>
  <c r="C62" i="66"/>
  <c r="C67" i="66"/>
  <c r="C68" i="66" s="1"/>
  <c r="C69" i="66" s="1"/>
  <c r="C70" i="66" s="1"/>
  <c r="A58" i="66"/>
  <c r="A78" i="66"/>
  <c r="G77" i="66"/>
  <c r="K77" i="66"/>
  <c r="C27" i="66"/>
  <c r="C28" i="66" s="1"/>
  <c r="C29" i="66" s="1"/>
  <c r="C30" i="66" s="1"/>
  <c r="G31" i="66" s="1"/>
  <c r="C22" i="66"/>
  <c r="H22" i="66"/>
  <c r="H23" i="66" s="1"/>
  <c r="H24" i="66" s="1"/>
  <c r="H25" i="66" s="1"/>
  <c r="H27" i="66"/>
  <c r="H28" i="66" s="1"/>
  <c r="H29" i="66" s="1"/>
  <c r="H30" i="66" s="1"/>
  <c r="A98" i="66"/>
  <c r="K97" i="66"/>
  <c r="G97" i="66"/>
  <c r="H107" i="66"/>
  <c r="H108" i="66" s="1"/>
  <c r="H109" i="66" s="1"/>
  <c r="H110" i="66" s="1"/>
  <c r="H111" i="66" s="1"/>
  <c r="H112" i="66" s="1"/>
  <c r="H113" i="66" s="1"/>
  <c r="H114" i="66" s="1"/>
  <c r="H115" i="66" s="1"/>
  <c r="H116" i="66" s="1"/>
  <c r="H102" i="66"/>
  <c r="H103" i="66" s="1"/>
  <c r="H104" i="66" s="1"/>
  <c r="H105" i="66" s="1"/>
  <c r="C47" i="66"/>
  <c r="C48" i="66" s="1"/>
  <c r="C49" i="66" s="1"/>
  <c r="C50" i="66" s="1"/>
  <c r="G51" i="66" s="1"/>
  <c r="C42" i="66"/>
  <c r="A88" i="66"/>
  <c r="K87" i="66"/>
  <c r="G87" i="66"/>
  <c r="H87" i="66"/>
  <c r="H88" i="66" s="1"/>
  <c r="H89" i="66" s="1"/>
  <c r="H90" i="66" s="1"/>
  <c r="H82" i="66"/>
  <c r="H83" i="66" s="1"/>
  <c r="H84" i="66" s="1"/>
  <c r="H85" i="66" s="1"/>
  <c r="A38" i="66"/>
  <c r="C72" i="66"/>
  <c r="C73" i="66" s="1"/>
  <c r="C74" i="66" s="1"/>
  <c r="C75" i="66" s="1"/>
  <c r="C77" i="66"/>
  <c r="C78" i="66" s="1"/>
  <c r="C79" i="66" s="1"/>
  <c r="C80" i="66" s="1"/>
  <c r="B92" i="66"/>
  <c r="B97" i="66"/>
  <c r="D96" i="66"/>
  <c r="C87" i="66"/>
  <c r="C88" i="66" s="1"/>
  <c r="C89" i="66" s="1"/>
  <c r="C90" i="66" s="1"/>
  <c r="C82" i="66"/>
  <c r="C83" i="66" s="1"/>
  <c r="C84" i="66" s="1"/>
  <c r="C85" i="66" s="1"/>
  <c r="B37" i="66"/>
  <c r="B32" i="66"/>
  <c r="D36" i="66"/>
  <c r="G21" i="66"/>
  <c r="G20" i="66"/>
  <c r="A68" i="66"/>
  <c r="G67" i="66"/>
  <c r="K67" i="66"/>
  <c r="C52" i="66"/>
  <c r="C57" i="66"/>
  <c r="C58" i="66" s="1"/>
  <c r="C59" i="66" s="1"/>
  <c r="C60" i="66" s="1"/>
  <c r="G61" i="66" s="1"/>
  <c r="H57" i="66"/>
  <c r="H58" i="66" s="1"/>
  <c r="H59" i="66" s="1"/>
  <c r="H60" i="66" s="1"/>
  <c r="H52" i="66"/>
  <c r="H53" i="66" s="1"/>
  <c r="H54" i="66" s="1"/>
  <c r="H55" i="66" s="1"/>
  <c r="H77" i="66"/>
  <c r="H78" i="66" s="1"/>
  <c r="H79" i="66" s="1"/>
  <c r="H80" i="66" s="1"/>
  <c r="H72" i="66"/>
  <c r="H73" i="66" s="1"/>
  <c r="H74" i="66" s="1"/>
  <c r="H75" i="66" s="1"/>
  <c r="B27" i="66"/>
  <c r="D26" i="66"/>
  <c r="B22" i="66"/>
  <c r="H97" i="66"/>
  <c r="H98" i="66" s="1"/>
  <c r="H99" i="66" s="1"/>
  <c r="H100" i="66" s="1"/>
  <c r="H92" i="66"/>
  <c r="H93" i="66" s="1"/>
  <c r="H94" i="66" s="1"/>
  <c r="H95" i="66" s="1"/>
  <c r="A108" i="66"/>
  <c r="K107" i="66"/>
  <c r="G107" i="66"/>
  <c r="B82" i="66"/>
  <c r="D86" i="66"/>
  <c r="B87" i="66"/>
  <c r="A88" i="67"/>
  <c r="G87" i="67"/>
  <c r="K87" i="67"/>
  <c r="A38" i="67"/>
  <c r="A58" i="67"/>
  <c r="A68" i="67"/>
  <c r="K67" i="67"/>
  <c r="G67" i="67"/>
  <c r="A108" i="67"/>
  <c r="K107" i="67"/>
  <c r="G107" i="67"/>
  <c r="A48" i="67"/>
  <c r="A78" i="67"/>
  <c r="K77" i="67"/>
  <c r="G77" i="67"/>
  <c r="A98" i="67"/>
  <c r="G97" i="67"/>
  <c r="K97" i="67"/>
  <c r="A28" i="67"/>
  <c r="K27" i="67"/>
  <c r="G21" i="67"/>
  <c r="G20" i="67"/>
  <c r="A88" i="68"/>
  <c r="G87" i="68"/>
  <c r="K87" i="68"/>
  <c r="A28" i="68"/>
  <c r="K27" i="68"/>
  <c r="A108" i="68"/>
  <c r="K107" i="68"/>
  <c r="G107" i="68"/>
  <c r="A68" i="68"/>
  <c r="K67" i="68"/>
  <c r="G67" i="68"/>
  <c r="A78" i="68"/>
  <c r="K77" i="68"/>
  <c r="G77" i="68"/>
  <c r="G21" i="68"/>
  <c r="G20" i="68"/>
  <c r="A38" i="68"/>
  <c r="A98" i="68"/>
  <c r="G97" i="68"/>
  <c r="K97" i="68"/>
  <c r="A48" i="68"/>
  <c r="A58" i="68"/>
  <c r="A108" i="69"/>
  <c r="G107" i="69"/>
  <c r="K107" i="69"/>
  <c r="A78" i="69"/>
  <c r="G77" i="69"/>
  <c r="K77" i="69"/>
  <c r="G21" i="69"/>
  <c r="G20" i="69"/>
  <c r="A38" i="69"/>
  <c r="A48" i="69"/>
  <c r="A68" i="69"/>
  <c r="K67" i="69"/>
  <c r="G67" i="69"/>
  <c r="A88" i="69"/>
  <c r="K87" i="69"/>
  <c r="G87" i="69"/>
  <c r="A28" i="69"/>
  <c r="K27" i="69"/>
  <c r="A58" i="69"/>
  <c r="A98" i="69"/>
  <c r="K97" i="69"/>
  <c r="G97" i="69"/>
  <c r="A98" i="70"/>
  <c r="G97" i="70"/>
  <c r="K97" i="70"/>
  <c r="A48" i="70"/>
  <c r="A59" i="70"/>
  <c r="A68" i="70"/>
  <c r="G67" i="70"/>
  <c r="K67" i="70"/>
  <c r="G21" i="70"/>
  <c r="G20" i="70"/>
  <c r="A38" i="70"/>
  <c r="A78" i="70"/>
  <c r="K77" i="70"/>
  <c r="G77" i="70"/>
  <c r="A108" i="70"/>
  <c r="G107" i="70"/>
  <c r="K107" i="70"/>
  <c r="A28" i="70"/>
  <c r="K27" i="70"/>
  <c r="A88" i="70"/>
  <c r="K87" i="70"/>
  <c r="G87" i="70"/>
  <c r="A28" i="71"/>
  <c r="K27" i="71"/>
  <c r="A48" i="71"/>
  <c r="A58" i="71"/>
  <c r="A68" i="71"/>
  <c r="K67" i="71"/>
  <c r="G67" i="71"/>
  <c r="G21" i="71"/>
  <c r="G20" i="71"/>
  <c r="A89" i="71"/>
  <c r="G88" i="71"/>
  <c r="K88" i="71"/>
  <c r="A108" i="71"/>
  <c r="K107" i="71"/>
  <c r="G107" i="71"/>
  <c r="A78" i="71"/>
  <c r="G77" i="71"/>
  <c r="K77" i="71"/>
  <c r="A38" i="71"/>
  <c r="A98" i="71"/>
  <c r="K97" i="71"/>
  <c r="G97" i="71"/>
  <c r="A48" i="72"/>
  <c r="A78" i="72"/>
  <c r="G77" i="72"/>
  <c r="K77" i="72"/>
  <c r="A38" i="72"/>
  <c r="A88" i="72"/>
  <c r="K87" i="72"/>
  <c r="G87" i="72"/>
  <c r="G21" i="72"/>
  <c r="G20" i="72"/>
  <c r="A68" i="72"/>
  <c r="K67" i="72"/>
  <c r="G67" i="72"/>
  <c r="A29" i="72"/>
  <c r="K28" i="72"/>
  <c r="A108" i="72"/>
  <c r="G107" i="72"/>
  <c r="K107" i="72"/>
  <c r="A58" i="72"/>
  <c r="A98" i="72"/>
  <c r="K97" i="72"/>
  <c r="G97" i="72"/>
  <c r="A98" i="73"/>
  <c r="G97" i="73"/>
  <c r="K97" i="73"/>
  <c r="A38" i="73"/>
  <c r="A88" i="73"/>
  <c r="K87" i="73"/>
  <c r="G87" i="73"/>
  <c r="A29" i="73"/>
  <c r="K28" i="73"/>
  <c r="A48" i="73"/>
  <c r="A108" i="73"/>
  <c r="G107" i="73"/>
  <c r="K107" i="73"/>
  <c r="G21" i="73"/>
  <c r="G20" i="73"/>
  <c r="A68" i="73"/>
  <c r="G67" i="73"/>
  <c r="K67" i="73"/>
  <c r="A58" i="73"/>
  <c r="A78" i="73"/>
  <c r="K77" i="73"/>
  <c r="G77" i="73"/>
  <c r="G21" i="74"/>
  <c r="G20" i="74"/>
  <c r="A88" i="74"/>
  <c r="K87" i="74"/>
  <c r="G87" i="74"/>
  <c r="A78" i="74"/>
  <c r="G77" i="74"/>
  <c r="K77" i="74"/>
  <c r="A58" i="74"/>
  <c r="A68" i="74"/>
  <c r="G67" i="74"/>
  <c r="K67" i="74"/>
  <c r="A108" i="74"/>
  <c r="G107" i="74"/>
  <c r="K107" i="74"/>
  <c r="A38" i="74"/>
  <c r="A48" i="74"/>
  <c r="A28" i="74"/>
  <c r="K27" i="74"/>
  <c r="A98" i="74"/>
  <c r="K97" i="74"/>
  <c r="G97" i="74"/>
  <c r="I32" i="66"/>
  <c r="K31" i="66"/>
  <c r="I32" i="65"/>
  <c r="K31" i="65"/>
  <c r="I33" i="62"/>
  <c r="K32" i="62"/>
  <c r="I32" i="61"/>
  <c r="K31" i="61"/>
  <c r="I32" i="57"/>
  <c r="K31" i="57"/>
  <c r="I32" i="56"/>
  <c r="K31" i="56"/>
  <c r="I32" i="52"/>
  <c r="K31" i="52"/>
  <c r="I32" i="51"/>
  <c r="K31" i="51"/>
  <c r="I32" i="47"/>
  <c r="K31" i="47"/>
  <c r="I32" i="46"/>
  <c r="K31" i="46"/>
  <c r="I32" i="45"/>
  <c r="K31" i="45"/>
  <c r="I32" i="44"/>
  <c r="K31" i="44"/>
  <c r="I32" i="74"/>
  <c r="K31" i="74"/>
  <c r="K31" i="73"/>
  <c r="I32" i="73"/>
  <c r="K31" i="72"/>
  <c r="I32" i="72"/>
  <c r="I32" i="71"/>
  <c r="K31" i="71"/>
  <c r="K31" i="70"/>
  <c r="I32" i="70"/>
  <c r="I32" i="69"/>
  <c r="K31" i="69"/>
  <c r="K31" i="68"/>
  <c r="I32" i="68"/>
  <c r="I32" i="67"/>
  <c r="K31" i="67"/>
  <c r="I32" i="64"/>
  <c r="K31" i="64"/>
  <c r="I32" i="63"/>
  <c r="K31" i="63"/>
  <c r="I32" i="60"/>
  <c r="K31" i="60"/>
  <c r="I32" i="59"/>
  <c r="K31" i="59"/>
  <c r="I31" i="58"/>
  <c r="I32" i="76"/>
  <c r="K31" i="76"/>
  <c r="I32" i="55"/>
  <c r="K31" i="55"/>
  <c r="K31" i="54"/>
  <c r="I32" i="54"/>
  <c r="K31" i="53"/>
  <c r="I32" i="53"/>
  <c r="K31" i="50"/>
  <c r="I32" i="50"/>
  <c r="I32" i="49"/>
  <c r="K31" i="49"/>
  <c r="I32" i="48"/>
  <c r="K31" i="48"/>
  <c r="K31" i="43"/>
  <c r="I32" i="43"/>
  <c r="I32" i="42"/>
  <c r="K31" i="42"/>
  <c r="I32" i="41"/>
  <c r="K31" i="41"/>
  <c r="I32" i="40"/>
  <c r="K31" i="40"/>
  <c r="I32" i="39"/>
  <c r="K31" i="39"/>
  <c r="I32" i="38"/>
  <c r="K31" i="38"/>
  <c r="I32" i="37"/>
  <c r="K31" i="37"/>
  <c r="I32" i="36"/>
  <c r="K31" i="36"/>
  <c r="I32" i="35"/>
  <c r="K31" i="35"/>
  <c r="I32" i="34"/>
  <c r="K31" i="34"/>
  <c r="I32" i="33"/>
  <c r="K31" i="33"/>
  <c r="I32" i="32"/>
  <c r="K31" i="32"/>
  <c r="I32" i="31"/>
  <c r="K31" i="31"/>
  <c r="I33" i="30"/>
  <c r="K32" i="30"/>
  <c r="I32" i="29"/>
  <c r="K31" i="29"/>
  <c r="A78" i="29"/>
  <c r="A58" i="29"/>
  <c r="A108" i="29"/>
  <c r="A98" i="29"/>
  <c r="A48" i="29"/>
  <c r="A68" i="29"/>
  <c r="A38" i="29"/>
  <c r="A88" i="29"/>
  <c r="A28" i="29"/>
  <c r="I32" i="28"/>
  <c r="K31" i="28"/>
  <c r="A28" i="28"/>
  <c r="A48" i="28"/>
  <c r="A38" i="28"/>
  <c r="A98" i="28"/>
  <c r="A58" i="28"/>
  <c r="A68" i="28"/>
  <c r="A108" i="28"/>
  <c r="A88" i="28"/>
  <c r="A78" i="28"/>
  <c r="I31" i="27"/>
  <c r="K30" i="27"/>
  <c r="A48" i="27"/>
  <c r="A39" i="27"/>
  <c r="A88" i="27"/>
  <c r="A58" i="27"/>
  <c r="A78" i="27"/>
  <c r="A98" i="27"/>
  <c r="A68" i="27"/>
  <c r="A108" i="27"/>
  <c r="A28" i="27"/>
  <c r="I31" i="9"/>
  <c r="K30" i="9"/>
  <c r="A48" i="9"/>
  <c r="A88" i="9"/>
  <c r="A98" i="9"/>
  <c r="A68" i="9"/>
  <c r="A108" i="9"/>
  <c r="A38" i="9"/>
  <c r="A58" i="9"/>
  <c r="A78" i="9"/>
  <c r="K27" i="7"/>
  <c r="A28" i="7"/>
  <c r="A88" i="7"/>
  <c r="K88" i="7" s="1"/>
  <c r="G87" i="7"/>
  <c r="A78" i="7"/>
  <c r="K78" i="7" s="1"/>
  <c r="G77" i="7"/>
  <c r="A68" i="7"/>
  <c r="K68" i="7" s="1"/>
  <c r="G67" i="7"/>
  <c r="A48" i="7"/>
  <c r="K48" i="7" s="1"/>
  <c r="A38" i="7"/>
  <c r="K38" i="7" s="1"/>
  <c r="A98" i="7"/>
  <c r="K98" i="7" s="1"/>
  <c r="G97" i="7"/>
  <c r="A58" i="7"/>
  <c r="K58" i="7" s="1"/>
  <c r="A108" i="7"/>
  <c r="K108" i="7" s="1"/>
  <c r="G107" i="7"/>
  <c r="G20" i="7"/>
  <c r="G21" i="7"/>
  <c r="C102" i="36"/>
  <c r="C47" i="30"/>
  <c r="C76" i="58"/>
  <c r="C36" i="40"/>
  <c r="G36" i="40" s="1"/>
  <c r="C76" i="59"/>
  <c r="C76" i="49"/>
  <c r="C66" i="74"/>
  <c r="G66" i="74" s="1"/>
  <c r="C26" i="63"/>
  <c r="G26" i="63" s="1"/>
  <c r="C76" i="67"/>
  <c r="C96" i="42"/>
  <c r="C96" i="37"/>
  <c r="C96" i="50"/>
  <c r="C46" i="74"/>
  <c r="G46" i="74" s="1"/>
  <c r="C86" i="29"/>
  <c r="C46" i="49"/>
  <c r="G46" i="49" s="1"/>
  <c r="C56" i="72"/>
  <c r="G56" i="72" s="1"/>
  <c r="C46" i="60"/>
  <c r="G46" i="60" s="1"/>
  <c r="C116" i="68"/>
  <c r="C76" i="29"/>
  <c r="C66" i="59"/>
  <c r="G66" i="59" s="1"/>
  <c r="C56" i="41"/>
  <c r="G56" i="41" s="1"/>
  <c r="C36" i="30"/>
  <c r="G36" i="30" s="1"/>
  <c r="C26" i="31"/>
  <c r="G26" i="31" s="1"/>
  <c r="C36" i="28"/>
  <c r="C66" i="30"/>
  <c r="G66" i="30" s="1"/>
  <c r="C66" i="39"/>
  <c r="G66" i="39" s="1"/>
  <c r="C56" i="74"/>
  <c r="G56" i="74" s="1"/>
  <c r="C106" i="29"/>
  <c r="C106" i="60"/>
  <c r="C46" i="37"/>
  <c r="G46" i="37" s="1"/>
  <c r="C106" i="74"/>
  <c r="C106" i="63"/>
  <c r="C26" i="35"/>
  <c r="G26" i="35" s="1"/>
  <c r="C56" i="34"/>
  <c r="G56" i="34" s="1"/>
  <c r="C116" i="9"/>
  <c r="C116" i="69"/>
  <c r="C96" i="71"/>
  <c r="C46" i="70"/>
  <c r="G46" i="70" s="1"/>
  <c r="C96" i="28"/>
  <c r="C106" i="38"/>
  <c r="C76" i="72"/>
  <c r="C116" i="30"/>
  <c r="C96" i="40"/>
  <c r="C116" i="64"/>
  <c r="C76" i="34"/>
  <c r="C116" i="33"/>
  <c r="C76" i="54"/>
  <c r="C56" i="48"/>
  <c r="G56" i="48" s="1"/>
  <c r="C86" i="28"/>
  <c r="C86" i="48"/>
  <c r="C76" i="71"/>
  <c r="C86" i="63"/>
  <c r="C56" i="37"/>
  <c r="G56" i="37" s="1"/>
  <c r="C116" i="31"/>
  <c r="C46" i="48"/>
  <c r="G46" i="48" s="1"/>
  <c r="C36" i="55"/>
  <c r="G36" i="55" s="1"/>
  <c r="C106" i="31"/>
  <c r="C46" i="39"/>
  <c r="G46" i="39" s="1"/>
  <c r="C26" i="27"/>
  <c r="C106" i="39"/>
  <c r="C86" i="58"/>
  <c r="C36" i="49"/>
  <c r="G36" i="49" s="1"/>
  <c r="C36" i="74"/>
  <c r="G36" i="74" s="1"/>
  <c r="C96" i="41"/>
  <c r="C106" i="27"/>
  <c r="C26" i="39"/>
  <c r="G26" i="39" s="1"/>
  <c r="C36" i="34"/>
  <c r="G36" i="34" s="1"/>
  <c r="C76" i="28"/>
  <c r="C56" i="27"/>
  <c r="C96" i="68"/>
  <c r="C116" i="49"/>
  <c r="C96" i="49"/>
  <c r="C56" i="42"/>
  <c r="G56" i="42" s="1"/>
  <c r="C56" i="58"/>
  <c r="G56" i="58" s="1"/>
  <c r="C26" i="38"/>
  <c r="G26" i="38" s="1"/>
  <c r="C46" i="53"/>
  <c r="G46" i="53" s="1"/>
  <c r="C26" i="48"/>
  <c r="G26" i="48" s="1"/>
  <c r="C76" i="41"/>
  <c r="C56" i="33"/>
  <c r="G56" i="33" s="1"/>
  <c r="C106" i="34"/>
  <c r="C96" i="27"/>
  <c r="C46" i="32"/>
  <c r="G46" i="32" s="1"/>
  <c r="C66" i="42"/>
  <c r="G66" i="42" s="1"/>
  <c r="C36" i="73"/>
  <c r="G36" i="73" s="1"/>
  <c r="C46" i="31"/>
  <c r="G46" i="31" s="1"/>
  <c r="C36" i="69"/>
  <c r="G36" i="69" s="1"/>
  <c r="C26" i="54"/>
  <c r="G26" i="54" s="1"/>
  <c r="C36" i="72"/>
  <c r="G36" i="72" s="1"/>
  <c r="C56" i="35"/>
  <c r="G56" i="35" s="1"/>
  <c r="C86" i="71"/>
  <c r="C46" i="40"/>
  <c r="G46" i="40" s="1"/>
  <c r="C76" i="73"/>
  <c r="C106" i="48"/>
  <c r="C96" i="34"/>
  <c r="C106" i="42"/>
  <c r="C46" i="55"/>
  <c r="G46" i="55" s="1"/>
  <c r="C66" i="33"/>
  <c r="G66" i="33" s="1"/>
  <c r="C36" i="53"/>
  <c r="G36" i="53" s="1"/>
  <c r="C26" i="74"/>
  <c r="G26" i="74" s="1"/>
  <c r="C96" i="67"/>
  <c r="C96" i="38"/>
  <c r="C46" i="73"/>
  <c r="G46" i="73" s="1"/>
  <c r="C26" i="34"/>
  <c r="G26" i="34" s="1"/>
  <c r="C46" i="28"/>
  <c r="C76" i="30"/>
  <c r="C66" i="68"/>
  <c r="G66" i="68" s="1"/>
  <c r="C46" i="29"/>
  <c r="C36" i="38"/>
  <c r="G36" i="38" s="1"/>
  <c r="C56" i="76"/>
  <c r="G56" i="76" s="1"/>
  <c r="C86" i="60"/>
  <c r="C96" i="54"/>
  <c r="C26" i="68"/>
  <c r="G26" i="68" s="1"/>
  <c r="C76" i="27"/>
  <c r="C116" i="73"/>
  <c r="C56" i="55"/>
  <c r="G56" i="55" s="1"/>
  <c r="C106" i="72"/>
  <c r="C116" i="53"/>
  <c r="C76" i="70"/>
  <c r="C76" i="37"/>
  <c r="C36" i="60"/>
  <c r="G36" i="60" s="1"/>
  <c r="C116" i="40"/>
  <c r="C76" i="76"/>
  <c r="C26" i="76"/>
  <c r="G26" i="76" s="1"/>
  <c r="C56" i="29"/>
  <c r="C26" i="73"/>
  <c r="G26" i="73" s="1"/>
  <c r="C96" i="33"/>
  <c r="C36" i="76"/>
  <c r="G36" i="76" s="1"/>
  <c r="C36" i="29"/>
  <c r="C86" i="30"/>
  <c r="C86" i="74"/>
  <c r="C96" i="59"/>
  <c r="C116" i="74"/>
  <c r="C46" i="63"/>
  <c r="G46" i="63" s="1"/>
  <c r="C86" i="70"/>
  <c r="C76" i="68"/>
  <c r="C76" i="32"/>
  <c r="C26" i="67"/>
  <c r="G26" i="67" s="1"/>
  <c r="C96" i="55"/>
  <c r="C116" i="37"/>
  <c r="C26" i="29"/>
  <c r="C36" i="43"/>
  <c r="G36" i="43" s="1"/>
  <c r="C66" i="40"/>
  <c r="G66" i="40" s="1"/>
  <c r="C66" i="60"/>
  <c r="G66" i="60" s="1"/>
  <c r="C66" i="41"/>
  <c r="G66" i="41" s="1"/>
  <c r="C36" i="68"/>
  <c r="G36" i="68" s="1"/>
  <c r="C46" i="58"/>
  <c r="G46" i="58" s="1"/>
  <c r="C76" i="31"/>
  <c r="C106" i="64"/>
  <c r="C76" i="48"/>
  <c r="C26" i="69"/>
  <c r="G26" i="69" s="1"/>
  <c r="C26" i="9"/>
  <c r="C86" i="27"/>
  <c r="C106" i="28"/>
  <c r="C116" i="35"/>
  <c r="C76" i="69"/>
  <c r="C116" i="32"/>
  <c r="C106" i="9"/>
  <c r="C106" i="30"/>
  <c r="C86" i="68"/>
  <c r="C36" i="59"/>
  <c r="G36" i="59" s="1"/>
  <c r="C86" i="55"/>
  <c r="C96" i="72"/>
  <c r="C116" i="48"/>
  <c r="C46" i="50"/>
  <c r="G46" i="50" s="1"/>
  <c r="C96" i="48"/>
  <c r="B107" i="36"/>
  <c r="B102" i="36"/>
  <c r="C96" i="63"/>
  <c r="C56" i="30"/>
  <c r="G56" i="30" s="1"/>
  <c r="C76" i="38"/>
  <c r="C106" i="58"/>
  <c r="C106" i="68"/>
  <c r="C76" i="35"/>
  <c r="C46" i="69"/>
  <c r="G46" i="69" s="1"/>
  <c r="C36" i="9"/>
  <c r="C106" i="32"/>
  <c r="C116" i="28"/>
  <c r="C86" i="53"/>
  <c r="C56" i="70"/>
  <c r="G56" i="70" s="1"/>
  <c r="C106" i="35"/>
  <c r="C116" i="60"/>
  <c r="C86" i="41"/>
  <c r="C96" i="64"/>
  <c r="C106" i="54"/>
  <c r="C26" i="37"/>
  <c r="G26" i="37" s="1"/>
  <c r="C26" i="58"/>
  <c r="G26" i="58" s="1"/>
  <c r="C106" i="53"/>
  <c r="C56" i="43"/>
  <c r="G56" i="43" s="1"/>
  <c r="C66" i="70"/>
  <c r="G66" i="70" s="1"/>
  <c r="C46" i="27"/>
  <c r="C66" i="34"/>
  <c r="G66" i="34" s="1"/>
  <c r="C116" i="59"/>
  <c r="C66" i="49"/>
  <c r="G66" i="49" s="1"/>
  <c r="C46" i="9"/>
  <c r="C36" i="50"/>
  <c r="G36" i="50" s="1"/>
  <c r="C66" i="37"/>
  <c r="G66" i="37" s="1"/>
  <c r="C46" i="76"/>
  <c r="G46" i="76" s="1"/>
  <c r="C26" i="43"/>
  <c r="G26" i="43" s="1"/>
  <c r="C26" i="72"/>
  <c r="G26" i="72" s="1"/>
  <c r="C66" i="69"/>
  <c r="G66" i="69" s="1"/>
  <c r="C116" i="34"/>
  <c r="C86" i="72"/>
  <c r="C86" i="54"/>
  <c r="C66" i="28"/>
  <c r="C86" i="38"/>
  <c r="C56" i="60"/>
  <c r="G56" i="60" s="1"/>
  <c r="C36" i="42"/>
  <c r="G36" i="42" s="1"/>
  <c r="C36" i="70"/>
  <c r="G36" i="70" s="1"/>
  <c r="C116" i="67"/>
  <c r="C96" i="39"/>
  <c r="C86" i="64"/>
  <c r="C76" i="33"/>
  <c r="C36" i="37"/>
  <c r="G36" i="37" s="1"/>
  <c r="C86" i="50"/>
  <c r="C56" i="69"/>
  <c r="G56" i="69" s="1"/>
  <c r="C86" i="40"/>
  <c r="C46" i="64"/>
  <c r="G46" i="64" s="1"/>
  <c r="C56" i="40"/>
  <c r="G56" i="40" s="1"/>
  <c r="C106" i="33"/>
  <c r="C86" i="59"/>
  <c r="C106" i="59"/>
  <c r="C26" i="49"/>
  <c r="G26" i="49" s="1"/>
  <c r="C106" i="69"/>
  <c r="C26" i="30"/>
  <c r="G26" i="30" s="1"/>
  <c r="C117" i="43"/>
  <c r="C118" i="43" s="1"/>
  <c r="C119" i="43" s="1"/>
  <c r="C120" i="43" s="1"/>
  <c r="C76" i="40"/>
  <c r="C96" i="53"/>
  <c r="C76" i="74"/>
  <c r="C116" i="29"/>
  <c r="C86" i="67"/>
  <c r="C26" i="60"/>
  <c r="G26" i="60" s="1"/>
  <c r="C36" i="63"/>
  <c r="G36" i="63" s="1"/>
  <c r="C26" i="28"/>
  <c r="C66" i="54"/>
  <c r="G66" i="54" s="1"/>
  <c r="C86" i="73"/>
  <c r="C96" i="31"/>
  <c r="C66" i="31"/>
  <c r="G66" i="31" s="1"/>
  <c r="C36" i="48"/>
  <c r="G36" i="48" s="1"/>
  <c r="C36" i="27"/>
  <c r="C56" i="39"/>
  <c r="G56" i="39" s="1"/>
  <c r="C106" i="76"/>
  <c r="C26" i="42"/>
  <c r="G26" i="42" s="1"/>
  <c r="C106" i="49"/>
  <c r="C36" i="64"/>
  <c r="G36" i="64" s="1"/>
  <c r="C66" i="73"/>
  <c r="G66" i="73" s="1"/>
  <c r="C26" i="50"/>
  <c r="G26" i="50" s="1"/>
  <c r="C56" i="63"/>
  <c r="G56" i="63" s="1"/>
  <c r="C66" i="32"/>
  <c r="G66" i="32" s="1"/>
  <c r="C116" i="72"/>
  <c r="C106" i="50"/>
  <c r="C36" i="58"/>
  <c r="G36" i="58" s="1"/>
  <c r="C66" i="72"/>
  <c r="G66" i="72" s="1"/>
  <c r="C116" i="71"/>
  <c r="C106" i="67"/>
  <c r="C56" i="64"/>
  <c r="G56" i="64" s="1"/>
  <c r="C76" i="64"/>
  <c r="C116" i="39"/>
  <c r="C96" i="30"/>
  <c r="C116" i="42"/>
  <c r="C86" i="37"/>
  <c r="C76" i="50"/>
  <c r="C56" i="71"/>
  <c r="G56" i="71" s="1"/>
  <c r="C106" i="71"/>
  <c r="C36" i="39"/>
  <c r="G36" i="39" s="1"/>
  <c r="C26" i="55"/>
  <c r="G26" i="55" s="1"/>
  <c r="C66" i="71"/>
  <c r="G66" i="71" s="1"/>
  <c r="C56" i="54"/>
  <c r="G56" i="54" s="1"/>
  <c r="C116" i="55"/>
  <c r="C46" i="38"/>
  <c r="G46" i="38" s="1"/>
  <c r="C86" i="9"/>
  <c r="C106" i="73"/>
  <c r="C66" i="53"/>
  <c r="G66" i="53" s="1"/>
  <c r="C36" i="31"/>
  <c r="G36" i="31" s="1"/>
  <c r="C76" i="55"/>
  <c r="C56" i="9"/>
  <c r="C26" i="40"/>
  <c r="G26" i="40" s="1"/>
  <c r="C36" i="71"/>
  <c r="G36" i="71" s="1"/>
  <c r="C46" i="43"/>
  <c r="G46" i="43" s="1"/>
  <c r="C86" i="35"/>
  <c r="C66" i="67"/>
  <c r="G66" i="67" s="1"/>
  <c r="C26" i="41"/>
  <c r="G26" i="41" s="1"/>
  <c r="C26" i="32"/>
  <c r="G26" i="32" s="1"/>
  <c r="C36" i="33"/>
  <c r="G36" i="33" s="1"/>
  <c r="C56" i="38"/>
  <c r="G56" i="38" s="1"/>
  <c r="C36" i="41"/>
  <c r="G36" i="41" s="1"/>
  <c r="C66" i="55"/>
  <c r="G66" i="55" s="1"/>
  <c r="C56" i="59"/>
  <c r="G56" i="59" s="1"/>
  <c r="C56" i="67"/>
  <c r="G56" i="67" s="1"/>
  <c r="C66" i="76"/>
  <c r="G66" i="76" s="1"/>
  <c r="C36" i="54"/>
  <c r="G36" i="54" s="1"/>
  <c r="C46" i="67"/>
  <c r="G46" i="67" s="1"/>
  <c r="C36" i="35"/>
  <c r="G36" i="35" s="1"/>
  <c r="C66" i="27"/>
  <c r="C117" i="27"/>
  <c r="C118" i="27" s="1"/>
  <c r="C119" i="27" s="1"/>
  <c r="C120" i="27" s="1"/>
  <c r="C116" i="58"/>
  <c r="C46" i="71"/>
  <c r="G46" i="71" s="1"/>
  <c r="C86" i="43"/>
  <c r="C66" i="50"/>
  <c r="G66" i="50" s="1"/>
  <c r="C116" i="70"/>
  <c r="C66" i="43"/>
  <c r="G66" i="43" s="1"/>
  <c r="C46" i="42"/>
  <c r="G46" i="42" s="1"/>
  <c r="C96" i="32"/>
  <c r="C116" i="63"/>
  <c r="C106" i="55"/>
  <c r="C66" i="38"/>
  <c r="G66" i="38" s="1"/>
  <c r="C96" i="69"/>
  <c r="C106" i="70"/>
  <c r="C86" i="32"/>
  <c r="C66" i="48"/>
  <c r="G66" i="48" s="1"/>
  <c r="C96" i="70"/>
  <c r="C56" i="49"/>
  <c r="G56" i="49" s="1"/>
  <c r="C56" i="28"/>
  <c r="C116" i="76"/>
  <c r="C106" i="43"/>
  <c r="C36" i="32"/>
  <c r="G36" i="32" s="1"/>
  <c r="C76" i="9"/>
  <c r="C76" i="60"/>
  <c r="C86" i="34"/>
  <c r="C96" i="43"/>
  <c r="C46" i="33"/>
  <c r="G46" i="33" s="1"/>
  <c r="C76" i="63"/>
  <c r="C26" i="53"/>
  <c r="G26" i="53" s="1"/>
  <c r="C116" i="50"/>
  <c r="C116" i="38"/>
  <c r="C86" i="76"/>
  <c r="C76" i="42"/>
  <c r="C66" i="35"/>
  <c r="G66" i="35" s="1"/>
  <c r="C96" i="74"/>
  <c r="C96" i="35"/>
  <c r="C56" i="53"/>
  <c r="G56" i="53" s="1"/>
  <c r="C46" i="72"/>
  <c r="G46" i="72" s="1"/>
  <c r="C106" i="37"/>
  <c r="C96" i="76"/>
  <c r="C66" i="64"/>
  <c r="G66" i="64" s="1"/>
  <c r="C86" i="31"/>
  <c r="C26" i="70"/>
  <c r="G26" i="70" s="1"/>
  <c r="C46" i="41"/>
  <c r="G46" i="41" s="1"/>
  <c r="C46" i="59"/>
  <c r="G46" i="59" s="1"/>
  <c r="C86" i="42"/>
  <c r="C106" i="40"/>
  <c r="C36" i="67"/>
  <c r="G36" i="67" s="1"/>
  <c r="C86" i="39"/>
  <c r="C46" i="54"/>
  <c r="G46" i="54" s="1"/>
  <c r="C26" i="71"/>
  <c r="G26" i="71" s="1"/>
  <c r="C96" i="58"/>
  <c r="C86" i="49"/>
  <c r="C26" i="64"/>
  <c r="G26" i="64" s="1"/>
  <c r="C96" i="60"/>
  <c r="C66" i="63"/>
  <c r="G66" i="63" s="1"/>
  <c r="C26" i="33"/>
  <c r="G26" i="33" s="1"/>
  <c r="C96" i="9"/>
  <c r="C106" i="41"/>
  <c r="C86" i="33"/>
  <c r="C86" i="69"/>
  <c r="C116" i="41"/>
  <c r="C26" i="59"/>
  <c r="G26" i="59" s="1"/>
  <c r="C66" i="9"/>
  <c r="C96" i="29"/>
  <c r="C76" i="53"/>
  <c r="C66" i="29"/>
  <c r="C56" i="68"/>
  <c r="G56" i="68" s="1"/>
  <c r="C56" i="73"/>
  <c r="G56" i="73" s="1"/>
  <c r="C56" i="32"/>
  <c r="G56" i="32" s="1"/>
  <c r="C116" i="54"/>
  <c r="C96" i="73"/>
  <c r="C76" i="39"/>
  <c r="C56" i="31"/>
  <c r="G56" i="31" s="1"/>
  <c r="C56" i="50"/>
  <c r="G56" i="50" s="1"/>
  <c r="C46" i="68"/>
  <c r="G46" i="68" s="1"/>
  <c r="C76" i="43"/>
  <c r="C66" i="58"/>
  <c r="G66" i="58" s="1"/>
  <c r="C46" i="34"/>
  <c r="G46" i="34" s="1"/>
  <c r="C46" i="35"/>
  <c r="G46" i="35" s="1"/>
  <c r="C92" i="36"/>
  <c r="C97" i="36"/>
  <c r="C98" i="36" s="1"/>
  <c r="C99" i="36" s="1"/>
  <c r="C100" i="36" s="1"/>
  <c r="B72" i="36"/>
  <c r="B77" i="36"/>
  <c r="D76" i="36"/>
  <c r="C57" i="36"/>
  <c r="C58" i="36" s="1"/>
  <c r="C59" i="36" s="1"/>
  <c r="C60" i="36" s="1"/>
  <c r="G61" i="36" s="1"/>
  <c r="C52" i="36"/>
  <c r="G52" i="36" s="1"/>
  <c r="D86" i="36"/>
  <c r="B87" i="36"/>
  <c r="B82" i="36"/>
  <c r="A68" i="36"/>
  <c r="B37" i="36"/>
  <c r="B32" i="36"/>
  <c r="D36" i="36"/>
  <c r="D106" i="36"/>
  <c r="D26" i="36"/>
  <c r="B22" i="36"/>
  <c r="B27" i="36"/>
  <c r="A49" i="36"/>
  <c r="A28" i="36"/>
  <c r="B92" i="36"/>
  <c r="D96" i="36"/>
  <c r="B97" i="36"/>
  <c r="A78" i="36"/>
  <c r="B52" i="36"/>
  <c r="D56" i="36"/>
  <c r="B57" i="36"/>
  <c r="C82" i="36"/>
  <c r="C87" i="36"/>
  <c r="C88" i="36" s="1"/>
  <c r="C89" i="36" s="1"/>
  <c r="C90" i="36" s="1"/>
  <c r="B62" i="36"/>
  <c r="D66" i="36"/>
  <c r="B67" i="36"/>
  <c r="A38" i="36"/>
  <c r="B48" i="36"/>
  <c r="E47" i="36"/>
  <c r="D47" i="36"/>
  <c r="C22" i="36"/>
  <c r="G22" i="36" s="1"/>
  <c r="C27" i="36"/>
  <c r="C28" i="36" s="1"/>
  <c r="C29" i="36" s="1"/>
  <c r="C30" i="36" s="1"/>
  <c r="G31" i="36" s="1"/>
  <c r="C43" i="36"/>
  <c r="G43" i="36" s="1"/>
  <c r="A98" i="36"/>
  <c r="C77" i="36"/>
  <c r="C78" i="36" s="1"/>
  <c r="C79" i="36" s="1"/>
  <c r="C80" i="36" s="1"/>
  <c r="C72" i="36"/>
  <c r="A58" i="36"/>
  <c r="A88" i="36"/>
  <c r="C67" i="36"/>
  <c r="C68" i="36" s="1"/>
  <c r="C69" i="36" s="1"/>
  <c r="C70" i="36" s="1"/>
  <c r="C62" i="36"/>
  <c r="G62" i="36" s="1"/>
  <c r="C32" i="36"/>
  <c r="G32" i="36" s="1"/>
  <c r="C37" i="36"/>
  <c r="C38" i="36" s="1"/>
  <c r="C39" i="36" s="1"/>
  <c r="C40" i="36" s="1"/>
  <c r="G41" i="36" s="1"/>
  <c r="B43" i="36"/>
  <c r="E42" i="36"/>
  <c r="D42" i="36"/>
  <c r="A108" i="36"/>
  <c r="C116" i="7"/>
  <c r="C86" i="7"/>
  <c r="C26" i="7"/>
  <c r="G26" i="7" s="1"/>
  <c r="C66" i="7"/>
  <c r="G66" i="7" s="1"/>
  <c r="C36" i="7"/>
  <c r="G36" i="7" s="1"/>
  <c r="C96" i="7"/>
  <c r="C76" i="7"/>
  <c r="C56" i="7"/>
  <c r="G56" i="7" s="1"/>
  <c r="C106" i="7"/>
  <c r="C46" i="7"/>
  <c r="G46" i="7" s="1"/>
  <c r="B36" i="60"/>
  <c r="E35" i="60"/>
  <c r="D35" i="60"/>
  <c r="E95" i="68"/>
  <c r="B96" i="68"/>
  <c r="D95" i="68"/>
  <c r="E45" i="32"/>
  <c r="B46" i="32"/>
  <c r="D45" i="32"/>
  <c r="E20" i="56"/>
  <c r="D20" i="56"/>
  <c r="E21" i="56"/>
  <c r="E125" i="33"/>
  <c r="B126" i="33"/>
  <c r="D125" i="33"/>
  <c r="E135" i="50"/>
  <c r="B136" i="50"/>
  <c r="D135" i="50"/>
  <c r="E20" i="73"/>
  <c r="D20" i="73"/>
  <c r="E21" i="73"/>
  <c r="E125" i="32"/>
  <c r="B126" i="32"/>
  <c r="D125" i="32"/>
  <c r="E65" i="76"/>
  <c r="B66" i="76"/>
  <c r="D65" i="76"/>
  <c r="E20" i="49"/>
  <c r="D20" i="49"/>
  <c r="E21" i="49"/>
  <c r="E35" i="50"/>
  <c r="B36" i="50"/>
  <c r="D35" i="50"/>
  <c r="E95" i="50"/>
  <c r="B96" i="50"/>
  <c r="D95" i="50"/>
  <c r="B46" i="31"/>
  <c r="E45" i="31"/>
  <c r="D45" i="31"/>
  <c r="E20" i="39"/>
  <c r="D20" i="39"/>
  <c r="E21" i="39"/>
  <c r="E95" i="70"/>
  <c r="B96" i="70"/>
  <c r="D95" i="70"/>
  <c r="E105" i="69"/>
  <c r="B106" i="69"/>
  <c r="D105" i="69"/>
  <c r="B26" i="27"/>
  <c r="E25" i="27"/>
  <c r="D25" i="27"/>
  <c r="B126" i="67"/>
  <c r="E125" i="67"/>
  <c r="D125" i="67"/>
  <c r="E45" i="40"/>
  <c r="B46" i="40"/>
  <c r="D45" i="40"/>
  <c r="E75" i="38"/>
  <c r="B76" i="38"/>
  <c r="D75" i="38"/>
  <c r="B106" i="53"/>
  <c r="E105" i="53"/>
  <c r="D105" i="53"/>
  <c r="E65" i="29"/>
  <c r="B66" i="29"/>
  <c r="D65" i="29"/>
  <c r="E125" i="9"/>
  <c r="B126" i="9"/>
  <c r="D125" i="9"/>
  <c r="E25" i="34"/>
  <c r="B26" i="34"/>
  <c r="D25" i="34"/>
  <c r="E115" i="55"/>
  <c r="B116" i="55"/>
  <c r="D115" i="55"/>
  <c r="E45" i="43"/>
  <c r="B46" i="43"/>
  <c r="D45" i="43"/>
  <c r="E20" i="70"/>
  <c r="D20" i="70"/>
  <c r="E21" i="70"/>
  <c r="B96" i="67"/>
  <c r="E95" i="67"/>
  <c r="D95" i="67"/>
  <c r="E125" i="68"/>
  <c r="B126" i="68"/>
  <c r="D125" i="68"/>
  <c r="E85" i="33"/>
  <c r="B86" i="33"/>
  <c r="D85" i="33"/>
  <c r="E35" i="64"/>
  <c r="B36" i="64"/>
  <c r="D35" i="64"/>
  <c r="E65" i="28"/>
  <c r="B66" i="28"/>
  <c r="D65" i="28"/>
  <c r="E95" i="71"/>
  <c r="B96" i="71"/>
  <c r="D95" i="71"/>
  <c r="E95" i="9"/>
  <c r="B96" i="9"/>
  <c r="D95" i="9"/>
  <c r="E115" i="76"/>
  <c r="B116" i="76"/>
  <c r="D115" i="76"/>
  <c r="B26" i="63"/>
  <c r="E25" i="63"/>
  <c r="D25" i="63"/>
  <c r="E105" i="50"/>
  <c r="B106" i="50"/>
  <c r="D105" i="50"/>
  <c r="E125" i="35"/>
  <c r="B126" i="35"/>
  <c r="D125" i="35"/>
  <c r="B86" i="42"/>
  <c r="E85" i="42"/>
  <c r="D85" i="42"/>
  <c r="E135" i="54"/>
  <c r="B136" i="54"/>
  <c r="D135" i="54"/>
  <c r="B26" i="71"/>
  <c r="E25" i="71"/>
  <c r="D25" i="71"/>
  <c r="E135" i="32"/>
  <c r="B136" i="32"/>
  <c r="D135" i="32"/>
  <c r="E20" i="72"/>
  <c r="D20" i="72"/>
  <c r="E21" i="72"/>
  <c r="E20" i="34"/>
  <c r="D20" i="34"/>
  <c r="E21" i="34"/>
  <c r="E135" i="38"/>
  <c r="B136" i="38"/>
  <c r="D135" i="38"/>
  <c r="E25" i="49"/>
  <c r="B26" i="49"/>
  <c r="D25" i="49"/>
  <c r="E125" i="71"/>
  <c r="B126" i="71"/>
  <c r="D125" i="71"/>
  <c r="E65" i="37"/>
  <c r="B66" i="37"/>
  <c r="D65" i="37"/>
  <c r="E20" i="55"/>
  <c r="D20" i="55"/>
  <c r="E21" i="55"/>
  <c r="E85" i="34"/>
  <c r="B86" i="34"/>
  <c r="D85" i="34"/>
  <c r="E135" i="28"/>
  <c r="B136" i="28"/>
  <c r="D135" i="28"/>
  <c r="B56" i="60"/>
  <c r="E55" i="60"/>
  <c r="D55" i="60"/>
  <c r="E85" i="38"/>
  <c r="B86" i="38"/>
  <c r="D85" i="38"/>
  <c r="E55" i="28"/>
  <c r="B56" i="28"/>
  <c r="D55" i="28"/>
  <c r="E35" i="68"/>
  <c r="B36" i="68"/>
  <c r="D35" i="68"/>
  <c r="B116" i="58"/>
  <c r="E115" i="58"/>
  <c r="D115" i="58"/>
  <c r="E85" i="76"/>
  <c r="B86" i="76"/>
  <c r="D85" i="76"/>
  <c r="E105" i="41"/>
  <c r="B106" i="41"/>
  <c r="D105" i="41"/>
  <c r="E115" i="38"/>
  <c r="B116" i="38"/>
  <c r="D115" i="38"/>
  <c r="E35" i="70"/>
  <c r="B36" i="70"/>
  <c r="D35" i="70"/>
  <c r="E135" i="70"/>
  <c r="B136" i="70"/>
  <c r="D135" i="70"/>
  <c r="B56" i="53"/>
  <c r="E55" i="53"/>
  <c r="D55" i="53"/>
  <c r="E55" i="29"/>
  <c r="B56" i="29"/>
  <c r="D55" i="29"/>
  <c r="E75" i="28"/>
  <c r="B76" i="28"/>
  <c r="D75" i="28"/>
  <c r="E75" i="37"/>
  <c r="B76" i="37"/>
  <c r="D75" i="37"/>
  <c r="B96" i="39"/>
  <c r="E95" i="39"/>
  <c r="D95" i="39"/>
  <c r="B56" i="27"/>
  <c r="E55" i="27"/>
  <c r="D55" i="27"/>
  <c r="E105" i="33"/>
  <c r="B106" i="33"/>
  <c r="D105" i="33"/>
  <c r="B126" i="60"/>
  <c r="E125" i="60"/>
  <c r="D125" i="60"/>
  <c r="B96" i="42"/>
  <c r="E95" i="42"/>
  <c r="D95" i="42"/>
  <c r="B106" i="27"/>
  <c r="E105" i="27"/>
  <c r="D105" i="27"/>
  <c r="E75" i="71"/>
  <c r="B76" i="71"/>
  <c r="D75" i="71"/>
  <c r="B106" i="73"/>
  <c r="E105" i="73"/>
  <c r="D105" i="73"/>
  <c r="E95" i="48"/>
  <c r="B96" i="48"/>
  <c r="D95" i="48"/>
  <c r="E25" i="9"/>
  <c r="B26" i="9"/>
  <c r="D25" i="9"/>
  <c r="E115" i="59"/>
  <c r="B116" i="59"/>
  <c r="D115" i="59"/>
  <c r="E105" i="38"/>
  <c r="B106" i="38"/>
  <c r="D105" i="38"/>
  <c r="E25" i="7"/>
  <c r="B26" i="7"/>
  <c r="D25" i="7"/>
  <c r="E55" i="48"/>
  <c r="B56" i="48"/>
  <c r="D55" i="48"/>
  <c r="E135" i="33"/>
  <c r="B136" i="33"/>
  <c r="D135" i="33"/>
  <c r="E125" i="59"/>
  <c r="B126" i="59"/>
  <c r="D125" i="59"/>
  <c r="B86" i="54"/>
  <c r="E85" i="54"/>
  <c r="D85" i="54"/>
  <c r="E125" i="76"/>
  <c r="B126" i="76"/>
  <c r="D125" i="76"/>
  <c r="E115" i="30"/>
  <c r="B116" i="30"/>
  <c r="D115" i="30"/>
  <c r="E55" i="35"/>
  <c r="B56" i="35"/>
  <c r="D55" i="35"/>
  <c r="E135" i="37"/>
  <c r="B136" i="37"/>
  <c r="D135" i="37"/>
  <c r="B96" i="31"/>
  <c r="E95" i="31"/>
  <c r="D95" i="31"/>
  <c r="E65" i="30"/>
  <c r="B66" i="30"/>
  <c r="D65" i="30"/>
  <c r="E85" i="69"/>
  <c r="B86" i="69"/>
  <c r="D85" i="69"/>
  <c r="B86" i="60"/>
  <c r="E85" i="60"/>
  <c r="D85" i="60"/>
  <c r="B76" i="73"/>
  <c r="E75" i="73"/>
  <c r="D75" i="73"/>
  <c r="E35" i="69"/>
  <c r="B36" i="69"/>
  <c r="D35" i="69"/>
  <c r="E35" i="48"/>
  <c r="B36" i="48"/>
  <c r="D35" i="48"/>
  <c r="B106" i="63"/>
  <c r="E105" i="63"/>
  <c r="D105" i="63"/>
  <c r="E105" i="76"/>
  <c r="B106" i="76"/>
  <c r="D105" i="76"/>
  <c r="E35" i="43"/>
  <c r="B36" i="43"/>
  <c r="D35" i="43"/>
  <c r="E25" i="30"/>
  <c r="B26" i="30"/>
  <c r="D25" i="30"/>
  <c r="B116" i="60"/>
  <c r="E115" i="60"/>
  <c r="D115" i="60"/>
  <c r="B36" i="71"/>
  <c r="E35" i="71"/>
  <c r="D35" i="71"/>
  <c r="B46" i="70"/>
  <c r="E45" i="70"/>
  <c r="D45" i="70"/>
  <c r="E45" i="55"/>
  <c r="B46" i="55"/>
  <c r="D45" i="55"/>
  <c r="E75" i="55"/>
  <c r="B76" i="55"/>
  <c r="D75" i="55"/>
  <c r="B26" i="39"/>
  <c r="E25" i="39"/>
  <c r="D25" i="39"/>
  <c r="E20" i="29"/>
  <c r="D20" i="29"/>
  <c r="E21" i="29"/>
  <c r="B126" i="39"/>
  <c r="E125" i="39"/>
  <c r="D125" i="39"/>
  <c r="E20" i="62"/>
  <c r="D20" i="62"/>
  <c r="E21" i="62"/>
  <c r="B76" i="27"/>
  <c r="E75" i="27"/>
  <c r="D75" i="27"/>
  <c r="B136" i="39"/>
  <c r="E135" i="39"/>
  <c r="D135" i="39"/>
  <c r="E105" i="68"/>
  <c r="B106" i="68"/>
  <c r="D105" i="68"/>
  <c r="E115" i="48"/>
  <c r="B116" i="48"/>
  <c r="D115" i="48"/>
  <c r="E45" i="68"/>
  <c r="B46" i="68"/>
  <c r="D45" i="68"/>
  <c r="E115" i="28"/>
  <c r="B116" i="28"/>
  <c r="D115" i="28"/>
  <c r="E85" i="41"/>
  <c r="B86" i="41"/>
  <c r="D85" i="41"/>
  <c r="B86" i="67"/>
  <c r="E85" i="67"/>
  <c r="D85" i="67"/>
  <c r="B116" i="67"/>
  <c r="E115" i="67"/>
  <c r="D115" i="67"/>
  <c r="B66" i="58"/>
  <c r="E65" i="58"/>
  <c r="D65" i="58"/>
  <c r="E35" i="35"/>
  <c r="B36" i="35"/>
  <c r="D35" i="35"/>
  <c r="E125" i="72"/>
  <c r="B126" i="72"/>
  <c r="D125" i="72"/>
  <c r="E65" i="69"/>
  <c r="B66" i="69"/>
  <c r="D65" i="69"/>
  <c r="E75" i="30"/>
  <c r="B76" i="30"/>
  <c r="D75" i="30"/>
  <c r="E125" i="43"/>
  <c r="B126" i="43"/>
  <c r="D125" i="43"/>
  <c r="E20" i="71"/>
  <c r="D20" i="71"/>
  <c r="E21" i="71"/>
  <c r="E135" i="30"/>
  <c r="B136" i="30"/>
  <c r="D135" i="30"/>
  <c r="E35" i="54"/>
  <c r="B36" i="54"/>
  <c r="D35" i="54"/>
  <c r="E20" i="51"/>
  <c r="D20" i="51"/>
  <c r="E21" i="51"/>
  <c r="B56" i="31"/>
  <c r="E55" i="31"/>
  <c r="D55" i="31"/>
  <c r="E95" i="33"/>
  <c r="B96" i="33"/>
  <c r="D95" i="33"/>
  <c r="B136" i="53"/>
  <c r="E135" i="53"/>
  <c r="D135" i="53"/>
  <c r="B126" i="27"/>
  <c r="E125" i="27"/>
  <c r="D125" i="27"/>
  <c r="E20" i="46"/>
  <c r="D20" i="46"/>
  <c r="E21" i="46"/>
  <c r="E20" i="67"/>
  <c r="D20" i="67"/>
  <c r="E21" i="67"/>
  <c r="E55" i="40"/>
  <c r="B56" i="40"/>
  <c r="D55" i="40"/>
  <c r="B66" i="7"/>
  <c r="E65" i="7"/>
  <c r="D65" i="7"/>
  <c r="E65" i="54"/>
  <c r="B66" i="54"/>
  <c r="D65" i="54"/>
  <c r="E95" i="37"/>
  <c r="B96" i="37"/>
  <c r="D95" i="37"/>
  <c r="E20" i="43"/>
  <c r="D20" i="43"/>
  <c r="E21" i="43"/>
  <c r="E55" i="54"/>
  <c r="B56" i="54"/>
  <c r="D55" i="54"/>
  <c r="B76" i="63"/>
  <c r="E75" i="63"/>
  <c r="D75" i="63"/>
  <c r="E75" i="34"/>
  <c r="B76" i="34"/>
  <c r="D75" i="34"/>
  <c r="E135" i="59"/>
  <c r="B136" i="59"/>
  <c r="D135" i="59"/>
  <c r="B126" i="63"/>
  <c r="E125" i="63"/>
  <c r="D125" i="63"/>
  <c r="B76" i="31"/>
  <c r="E75" i="31"/>
  <c r="D75" i="31"/>
  <c r="E105" i="71"/>
  <c r="B106" i="71"/>
  <c r="D105" i="71"/>
  <c r="B36" i="42"/>
  <c r="E35" i="42"/>
  <c r="D35" i="42"/>
  <c r="B96" i="54"/>
  <c r="E95" i="54"/>
  <c r="D95" i="54"/>
  <c r="B66" i="63"/>
  <c r="E65" i="63"/>
  <c r="D65" i="63"/>
  <c r="E25" i="68"/>
  <c r="B26" i="68"/>
  <c r="D25" i="68"/>
  <c r="B66" i="39"/>
  <c r="E65" i="39"/>
  <c r="D65" i="39"/>
  <c r="E105" i="32"/>
  <c r="B106" i="32"/>
  <c r="D105" i="32"/>
  <c r="B76" i="67"/>
  <c r="E75" i="67"/>
  <c r="D75" i="67"/>
  <c r="E105" i="28"/>
  <c r="B106" i="28"/>
  <c r="D105" i="28"/>
  <c r="B36" i="58"/>
  <c r="E35" i="58"/>
  <c r="D35" i="58"/>
  <c r="E65" i="41"/>
  <c r="B66" i="41"/>
  <c r="D65" i="41"/>
  <c r="B36" i="39"/>
  <c r="E35" i="39"/>
  <c r="D35" i="39"/>
  <c r="E25" i="41"/>
  <c r="B26" i="41"/>
  <c r="D25" i="41"/>
  <c r="E135" i="43"/>
  <c r="B136" i="43"/>
  <c r="D135" i="43"/>
  <c r="B136" i="67"/>
  <c r="E135" i="67"/>
  <c r="D135" i="67"/>
  <c r="B66" i="60"/>
  <c r="E65" i="60"/>
  <c r="D65" i="60"/>
  <c r="E85" i="37"/>
  <c r="B86" i="37"/>
  <c r="D85" i="37"/>
  <c r="B116" i="31"/>
  <c r="E115" i="31"/>
  <c r="D115" i="31"/>
  <c r="E115" i="54"/>
  <c r="B116" i="54"/>
  <c r="D115" i="54"/>
  <c r="B116" i="53"/>
  <c r="E115" i="53"/>
  <c r="D115" i="53"/>
  <c r="E45" i="49"/>
  <c r="B46" i="49"/>
  <c r="D45" i="49"/>
  <c r="E135" i="71"/>
  <c r="B136" i="71"/>
  <c r="D135" i="71"/>
  <c r="E95" i="40"/>
  <c r="B96" i="40"/>
  <c r="D95" i="40"/>
  <c r="E115" i="49"/>
  <c r="B116" i="49"/>
  <c r="D115" i="49"/>
  <c r="E55" i="76"/>
  <c r="B56" i="76"/>
  <c r="D55" i="76"/>
  <c r="E75" i="35"/>
  <c r="B76" i="35"/>
  <c r="D75" i="35"/>
  <c r="B136" i="73"/>
  <c r="E135" i="73"/>
  <c r="D135" i="73"/>
  <c r="E25" i="69"/>
  <c r="B26" i="69"/>
  <c r="D25" i="69"/>
  <c r="B46" i="60"/>
  <c r="E45" i="60"/>
  <c r="D45" i="60"/>
  <c r="B106" i="59"/>
  <c r="E105" i="59"/>
  <c r="D105" i="59"/>
  <c r="E125" i="55"/>
  <c r="B126" i="55"/>
  <c r="D125" i="55"/>
  <c r="E125" i="70"/>
  <c r="B126" i="70"/>
  <c r="D125" i="70"/>
  <c r="B36" i="67"/>
  <c r="E35" i="67"/>
  <c r="D35" i="67"/>
  <c r="E115" i="69"/>
  <c r="B116" i="69"/>
  <c r="D115" i="69"/>
  <c r="B56" i="39"/>
  <c r="E55" i="39"/>
  <c r="D55" i="39"/>
  <c r="E125" i="40"/>
  <c r="B126" i="40"/>
  <c r="D125" i="40"/>
  <c r="B96" i="63"/>
  <c r="E95" i="63"/>
  <c r="D95" i="63"/>
  <c r="B46" i="73"/>
  <c r="E45" i="73"/>
  <c r="D45" i="73"/>
  <c r="B116" i="73"/>
  <c r="E115" i="73"/>
  <c r="D115" i="73"/>
  <c r="B46" i="72"/>
  <c r="E45" i="72"/>
  <c r="D45" i="72"/>
  <c r="E25" i="64"/>
  <c r="B26" i="64"/>
  <c r="D25" i="64"/>
  <c r="E35" i="7"/>
  <c r="B36" i="7"/>
  <c r="D35" i="7"/>
  <c r="E35" i="59"/>
  <c r="B36" i="59"/>
  <c r="D35" i="59"/>
  <c r="E65" i="40"/>
  <c r="B66" i="40"/>
  <c r="D65" i="40"/>
  <c r="E25" i="50"/>
  <c r="B26" i="50"/>
  <c r="D25" i="50"/>
  <c r="E65" i="71"/>
  <c r="B66" i="71"/>
  <c r="D65" i="71"/>
  <c r="E125" i="7"/>
  <c r="B126" i="7"/>
  <c r="D125" i="7"/>
  <c r="B26" i="73"/>
  <c r="E25" i="73"/>
  <c r="D25" i="73"/>
  <c r="B86" i="73"/>
  <c r="E85" i="73"/>
  <c r="D85" i="73"/>
  <c r="B76" i="60"/>
  <c r="E75" i="60"/>
  <c r="D75" i="60"/>
  <c r="E20" i="32"/>
  <c r="D20" i="32"/>
  <c r="E21" i="32"/>
  <c r="E85" i="70"/>
  <c r="B86" i="70"/>
  <c r="D85" i="70"/>
  <c r="E75" i="64"/>
  <c r="B76" i="64"/>
  <c r="D75" i="64"/>
  <c r="E25" i="43"/>
  <c r="B26" i="43"/>
  <c r="D25" i="43"/>
  <c r="E35" i="34"/>
  <c r="B36" i="34"/>
  <c r="D35" i="34"/>
  <c r="E115" i="71"/>
  <c r="B116" i="71"/>
  <c r="D115" i="71"/>
  <c r="E20" i="48"/>
  <c r="D20" i="48"/>
  <c r="E21" i="48"/>
  <c r="E65" i="59"/>
  <c r="B66" i="59"/>
  <c r="D65" i="59"/>
  <c r="E45" i="30"/>
  <c r="B46" i="30"/>
  <c r="D45" i="30"/>
  <c r="E125" i="28"/>
  <c r="B126" i="28"/>
  <c r="D125" i="28"/>
  <c r="B46" i="27"/>
  <c r="E45" i="27"/>
  <c r="D45" i="27"/>
  <c r="E55" i="33"/>
  <c r="B56" i="33"/>
  <c r="D55" i="33"/>
  <c r="E35" i="30"/>
  <c r="B36" i="30"/>
  <c r="D35" i="30"/>
  <c r="E20" i="59"/>
  <c r="D20" i="59"/>
  <c r="E21" i="59"/>
  <c r="E115" i="50"/>
  <c r="B116" i="50"/>
  <c r="D115" i="50"/>
  <c r="E135" i="7"/>
  <c r="B136" i="7"/>
  <c r="D135" i="7"/>
  <c r="B66" i="48"/>
  <c r="E65" i="48"/>
  <c r="D65" i="48"/>
  <c r="E105" i="30"/>
  <c r="B106" i="30"/>
  <c r="D105" i="30"/>
  <c r="E20" i="65"/>
  <c r="D20" i="65"/>
  <c r="E21" i="65"/>
  <c r="E45" i="41"/>
  <c r="B46" i="41"/>
  <c r="D45" i="41"/>
  <c r="B116" i="63"/>
  <c r="E115" i="63"/>
  <c r="D115" i="63"/>
  <c r="B126" i="42"/>
  <c r="E125" i="42"/>
  <c r="D125" i="42"/>
  <c r="E20" i="36"/>
  <c r="D20" i="36"/>
  <c r="E21" i="36"/>
  <c r="E75" i="50"/>
  <c r="B76" i="50"/>
  <c r="D75" i="50"/>
  <c r="E55" i="7"/>
  <c r="B56" i="7"/>
  <c r="D55" i="7"/>
  <c r="E20" i="41"/>
  <c r="D20" i="41"/>
  <c r="E21" i="41"/>
  <c r="E65" i="68"/>
  <c r="B66" i="68"/>
  <c r="D65" i="68"/>
  <c r="B86" i="39"/>
  <c r="E85" i="39"/>
  <c r="D85" i="39"/>
  <c r="B46" i="53"/>
  <c r="E45" i="53"/>
  <c r="D45" i="53"/>
  <c r="E20" i="60"/>
  <c r="D20" i="60"/>
  <c r="E21" i="60"/>
  <c r="E85" i="9"/>
  <c r="B86" i="9"/>
  <c r="D85" i="9"/>
  <c r="E35" i="40"/>
  <c r="B36" i="40"/>
  <c r="D35" i="40"/>
  <c r="E55" i="32"/>
  <c r="B56" i="32"/>
  <c r="D55" i="32"/>
  <c r="E75" i="70"/>
  <c r="B76" i="70"/>
  <c r="D75" i="70"/>
  <c r="E55" i="49"/>
  <c r="B56" i="49"/>
  <c r="D55" i="49"/>
  <c r="E115" i="40"/>
  <c r="B116" i="40"/>
  <c r="D115" i="40"/>
  <c r="B46" i="63"/>
  <c r="E45" i="63"/>
  <c r="D45" i="63"/>
  <c r="B136" i="60"/>
  <c r="E135" i="60"/>
  <c r="D135" i="60"/>
  <c r="E65" i="72"/>
  <c r="B66" i="72"/>
  <c r="D65" i="72"/>
  <c r="E95" i="38"/>
  <c r="B96" i="38"/>
  <c r="D95" i="38"/>
  <c r="E45" i="37"/>
  <c r="B46" i="37"/>
  <c r="D45" i="37"/>
  <c r="E55" i="43"/>
  <c r="B56" i="43"/>
  <c r="D55" i="43"/>
  <c r="E135" i="35"/>
  <c r="B136" i="35"/>
  <c r="D135" i="35"/>
  <c r="E65" i="38"/>
  <c r="B66" i="38"/>
  <c r="D65" i="38"/>
  <c r="E20" i="53"/>
  <c r="D20" i="53"/>
  <c r="E21" i="53"/>
  <c r="E20" i="52"/>
  <c r="D20" i="52"/>
  <c r="E21" i="52"/>
  <c r="E20" i="45"/>
  <c r="D20" i="45"/>
  <c r="E21" i="45"/>
  <c r="B136" i="27"/>
  <c r="E135" i="27"/>
  <c r="D135" i="27"/>
  <c r="E45" i="7"/>
  <c r="B46" i="7"/>
  <c r="D45" i="7"/>
  <c r="E55" i="64"/>
  <c r="B56" i="64"/>
  <c r="D55" i="64"/>
  <c r="E75" i="48"/>
  <c r="B76" i="48"/>
  <c r="D75" i="48"/>
  <c r="B86" i="7"/>
  <c r="E85" i="7"/>
  <c r="D85" i="7"/>
  <c r="E65" i="33"/>
  <c r="B66" i="33"/>
  <c r="D65" i="33"/>
  <c r="E125" i="30"/>
  <c r="B126" i="30"/>
  <c r="D125" i="30"/>
  <c r="B66" i="31"/>
  <c r="E65" i="31"/>
  <c r="D65" i="31"/>
  <c r="E35" i="33"/>
  <c r="B36" i="33"/>
  <c r="D35" i="33"/>
  <c r="E75" i="68"/>
  <c r="B76" i="68"/>
  <c r="D75" i="68"/>
  <c r="E35" i="9"/>
  <c r="B36" i="9"/>
  <c r="D35" i="9"/>
  <c r="E115" i="34"/>
  <c r="B116" i="34"/>
  <c r="D115" i="34"/>
  <c r="E35" i="38"/>
  <c r="B36" i="38"/>
  <c r="D35" i="38"/>
  <c r="E35" i="49"/>
  <c r="B36" i="49"/>
  <c r="D35" i="49"/>
  <c r="B136" i="72"/>
  <c r="E135" i="72"/>
  <c r="D135" i="72"/>
  <c r="B56" i="42"/>
  <c r="E55" i="42"/>
  <c r="D55" i="42"/>
  <c r="E25" i="29"/>
  <c r="B26" i="29"/>
  <c r="D25" i="29"/>
  <c r="B46" i="42"/>
  <c r="E45" i="42"/>
  <c r="D45" i="42"/>
  <c r="E25" i="54"/>
  <c r="B26" i="54"/>
  <c r="D25" i="54"/>
  <c r="E125" i="29"/>
  <c r="B126" i="29"/>
  <c r="D125" i="29"/>
  <c r="E105" i="40"/>
  <c r="B106" i="40"/>
  <c r="D105" i="40"/>
  <c r="B66" i="27"/>
  <c r="E65" i="27"/>
  <c r="D65" i="27"/>
  <c r="E95" i="29"/>
  <c r="B96" i="29"/>
  <c r="D95" i="29"/>
  <c r="E75" i="43"/>
  <c r="B76" i="43"/>
  <c r="D75" i="43"/>
  <c r="E45" i="76"/>
  <c r="B46" i="76"/>
  <c r="D45" i="76"/>
  <c r="E85" i="28"/>
  <c r="B86" i="28"/>
  <c r="D85" i="28"/>
  <c r="E35" i="28"/>
  <c r="B36" i="28"/>
  <c r="D35" i="28"/>
  <c r="E85" i="30"/>
  <c r="B86" i="30"/>
  <c r="D85" i="30"/>
  <c r="E65" i="32"/>
  <c r="B66" i="32"/>
  <c r="D65" i="32"/>
  <c r="B36" i="63"/>
  <c r="E35" i="63"/>
  <c r="D35" i="63"/>
  <c r="E125" i="54"/>
  <c r="B126" i="54"/>
  <c r="D125" i="54"/>
  <c r="B126" i="53"/>
  <c r="E125" i="53"/>
  <c r="D125" i="53"/>
  <c r="E75" i="69"/>
  <c r="B76" i="69"/>
  <c r="D75" i="69"/>
  <c r="B136" i="31"/>
  <c r="E135" i="31"/>
  <c r="D135" i="31"/>
  <c r="E45" i="29"/>
  <c r="B46" i="29"/>
  <c r="D45" i="29"/>
  <c r="B66" i="73"/>
  <c r="E65" i="73"/>
  <c r="D65" i="73"/>
  <c r="E115" i="7"/>
  <c r="B116" i="7"/>
  <c r="D115" i="7"/>
  <c r="E85" i="43"/>
  <c r="B86" i="43"/>
  <c r="D85" i="43"/>
  <c r="B56" i="63"/>
  <c r="E55" i="63"/>
  <c r="D55" i="63"/>
  <c r="E25" i="55"/>
  <c r="B26" i="55"/>
  <c r="D25" i="55"/>
  <c r="E55" i="9"/>
  <c r="B56" i="9"/>
  <c r="D55" i="9"/>
  <c r="E45" i="48"/>
  <c r="B46" i="48"/>
  <c r="D45" i="48"/>
  <c r="E115" i="64"/>
  <c r="B116" i="64"/>
  <c r="D115" i="64"/>
  <c r="B56" i="67"/>
  <c r="E55" i="67"/>
  <c r="D55" i="67"/>
  <c r="E105" i="9"/>
  <c r="B106" i="9"/>
  <c r="D105" i="9"/>
  <c r="E55" i="34"/>
  <c r="B56" i="34"/>
  <c r="D55" i="34"/>
  <c r="E105" i="64"/>
  <c r="B106" i="64"/>
  <c r="D105" i="64"/>
  <c r="E135" i="76"/>
  <c r="B136" i="76"/>
  <c r="D135" i="76"/>
  <c r="E75" i="33"/>
  <c r="B76" i="33"/>
  <c r="D75" i="33"/>
  <c r="B76" i="58"/>
  <c r="E75" i="58"/>
  <c r="D75" i="58"/>
  <c r="E85" i="55"/>
  <c r="B86" i="55"/>
  <c r="D85" i="55"/>
  <c r="E95" i="32"/>
  <c r="B96" i="32"/>
  <c r="D95" i="32"/>
  <c r="E20" i="76"/>
  <c r="D20" i="76"/>
  <c r="E21" i="76"/>
  <c r="E25" i="33"/>
  <c r="B26" i="33"/>
  <c r="D25" i="33"/>
  <c r="B126" i="58"/>
  <c r="E125" i="58"/>
  <c r="D125" i="58"/>
  <c r="E125" i="49"/>
  <c r="B126" i="49"/>
  <c r="D125" i="49"/>
  <c r="B106" i="42"/>
  <c r="E105" i="42"/>
  <c r="D105" i="42"/>
  <c r="E125" i="41"/>
  <c r="B126" i="41"/>
  <c r="D125" i="41"/>
  <c r="E20" i="42"/>
  <c r="D20" i="42"/>
  <c r="E21" i="42"/>
  <c r="E20" i="30"/>
  <c r="D20" i="30"/>
  <c r="E21" i="30"/>
  <c r="E65" i="35"/>
  <c r="B66" i="35"/>
  <c r="D65" i="35"/>
  <c r="B96" i="53"/>
  <c r="E95" i="53"/>
  <c r="D95" i="53"/>
  <c r="B86" i="53"/>
  <c r="E85" i="53"/>
  <c r="D85" i="53"/>
  <c r="E95" i="49"/>
  <c r="B96" i="49"/>
  <c r="D95" i="49"/>
  <c r="E45" i="69"/>
  <c r="B46" i="69"/>
  <c r="D45" i="69"/>
  <c r="E20" i="50"/>
  <c r="D20" i="50"/>
  <c r="E21" i="50"/>
  <c r="E25" i="76"/>
  <c r="B26" i="76"/>
  <c r="D25" i="76"/>
  <c r="E55" i="41"/>
  <c r="B56" i="41"/>
  <c r="D55" i="41"/>
  <c r="E35" i="72"/>
  <c r="B36" i="72"/>
  <c r="D35" i="72"/>
  <c r="E25" i="35"/>
  <c r="B26" i="35"/>
  <c r="D25" i="35"/>
  <c r="E35" i="41"/>
  <c r="B36" i="41"/>
  <c r="D35" i="41"/>
  <c r="E125" i="34"/>
  <c r="B126" i="34"/>
  <c r="D125" i="34"/>
  <c r="E85" i="40"/>
  <c r="B86" i="40"/>
  <c r="D85" i="40"/>
  <c r="E35" i="37"/>
  <c r="B36" i="37"/>
  <c r="D35" i="37"/>
  <c r="E55" i="72"/>
  <c r="B56" i="72"/>
  <c r="D55" i="72"/>
  <c r="E115" i="41"/>
  <c r="B116" i="41"/>
  <c r="D115" i="41"/>
  <c r="E20" i="54"/>
  <c r="D20" i="54"/>
  <c r="E21" i="54"/>
  <c r="B46" i="58"/>
  <c r="E45" i="58"/>
  <c r="D45" i="58"/>
  <c r="B66" i="67"/>
  <c r="E65" i="67"/>
  <c r="D65" i="67"/>
  <c r="B86" i="58"/>
  <c r="E85" i="58"/>
  <c r="D85" i="58"/>
  <c r="E135" i="55"/>
  <c r="B136" i="55"/>
  <c r="D135" i="55"/>
  <c r="E45" i="38"/>
  <c r="B46" i="38"/>
  <c r="D45" i="38"/>
  <c r="B106" i="60"/>
  <c r="E105" i="60"/>
  <c r="D105" i="60"/>
  <c r="E85" i="71"/>
  <c r="B86" i="71"/>
  <c r="D85" i="71"/>
  <c r="E85" i="72"/>
  <c r="B86" i="72"/>
  <c r="D85" i="72"/>
  <c r="E105" i="48"/>
  <c r="B106" i="48"/>
  <c r="D105" i="48"/>
  <c r="B106" i="58"/>
  <c r="E105" i="58"/>
  <c r="D105" i="58"/>
  <c r="E95" i="72"/>
  <c r="B96" i="72"/>
  <c r="D95" i="72"/>
  <c r="E20" i="66"/>
  <c r="D20" i="66"/>
  <c r="E21" i="66"/>
  <c r="E25" i="37"/>
  <c r="B26" i="37"/>
  <c r="D25" i="37"/>
  <c r="B86" i="31"/>
  <c r="E85" i="31"/>
  <c r="D85" i="31"/>
  <c r="E85" i="35"/>
  <c r="B86" i="35"/>
  <c r="D85" i="35"/>
  <c r="B136" i="58"/>
  <c r="E135" i="58"/>
  <c r="D135" i="58"/>
  <c r="E65" i="43"/>
  <c r="B66" i="43"/>
  <c r="D65" i="43"/>
  <c r="B36" i="53"/>
  <c r="E35" i="53"/>
  <c r="D35" i="53"/>
  <c r="B116" i="39"/>
  <c r="E115" i="39"/>
  <c r="D115" i="39"/>
  <c r="E25" i="28"/>
  <c r="B26" i="28"/>
  <c r="D25" i="28"/>
  <c r="E55" i="69"/>
  <c r="B56" i="69"/>
  <c r="D55" i="69"/>
  <c r="E20" i="68"/>
  <c r="D20" i="68"/>
  <c r="E21" i="68"/>
  <c r="E55" i="30"/>
  <c r="B56" i="30"/>
  <c r="D55" i="30"/>
  <c r="E20" i="37"/>
  <c r="D20" i="37"/>
  <c r="E21" i="37"/>
  <c r="E65" i="34"/>
  <c r="B66" i="34"/>
  <c r="D65" i="34"/>
  <c r="E75" i="40"/>
  <c r="B76" i="40"/>
  <c r="D75" i="40"/>
  <c r="E105" i="34"/>
  <c r="B106" i="34"/>
  <c r="D105" i="34"/>
  <c r="E55" i="37"/>
  <c r="B56" i="37"/>
  <c r="D55" i="37"/>
  <c r="E75" i="29"/>
  <c r="B76" i="29"/>
  <c r="D75" i="29"/>
  <c r="E135" i="64"/>
  <c r="B136" i="64"/>
  <c r="D135" i="64"/>
  <c r="B116" i="27"/>
  <c r="E115" i="27"/>
  <c r="D115" i="27"/>
  <c r="B56" i="73"/>
  <c r="E55" i="73"/>
  <c r="D55" i="73"/>
  <c r="E25" i="38"/>
  <c r="B26" i="38"/>
  <c r="D25" i="38"/>
  <c r="E55" i="50"/>
  <c r="B56" i="50"/>
  <c r="D55" i="50"/>
  <c r="E95" i="69"/>
  <c r="B96" i="69"/>
  <c r="D95" i="69"/>
  <c r="E125" i="48"/>
  <c r="B126" i="48"/>
  <c r="D125" i="48"/>
  <c r="E115" i="35"/>
  <c r="B116" i="35"/>
  <c r="D115" i="35"/>
  <c r="E125" i="37"/>
  <c r="B126" i="37"/>
  <c r="D125" i="37"/>
  <c r="E20" i="7"/>
  <c r="D20" i="7"/>
  <c r="E21" i="7"/>
  <c r="E20" i="57"/>
  <c r="D20" i="57"/>
  <c r="E21" i="57"/>
  <c r="E25" i="48"/>
  <c r="B26" i="48"/>
  <c r="D25" i="48"/>
  <c r="E135" i="9"/>
  <c r="B136" i="9"/>
  <c r="D135" i="9"/>
  <c r="E85" i="32"/>
  <c r="B86" i="32"/>
  <c r="D85" i="32"/>
  <c r="E65" i="55"/>
  <c r="B66" i="55"/>
  <c r="D65" i="55"/>
  <c r="B26" i="67"/>
  <c r="E25" i="67"/>
  <c r="D25" i="67"/>
  <c r="B26" i="53"/>
  <c r="E25" i="53"/>
  <c r="D25" i="53"/>
  <c r="E135" i="49"/>
  <c r="B136" i="49"/>
  <c r="D135" i="49"/>
  <c r="E75" i="9"/>
  <c r="B76" i="9"/>
  <c r="D75" i="9"/>
  <c r="E35" i="76"/>
  <c r="B36" i="76"/>
  <c r="D35" i="76"/>
  <c r="E20" i="27"/>
  <c r="D20" i="27"/>
  <c r="E21" i="27"/>
  <c r="E105" i="7"/>
  <c r="B106" i="7"/>
  <c r="D105" i="7"/>
  <c r="E65" i="9"/>
  <c r="B66" i="9"/>
  <c r="D65" i="9"/>
  <c r="B26" i="58"/>
  <c r="E25" i="58"/>
  <c r="D25" i="58"/>
  <c r="E85" i="49"/>
  <c r="B86" i="49"/>
  <c r="D85" i="49"/>
  <c r="B66" i="42"/>
  <c r="E65" i="42"/>
  <c r="D65" i="42"/>
  <c r="E65" i="49"/>
  <c r="B66" i="49"/>
  <c r="D65" i="49"/>
  <c r="E115" i="68"/>
  <c r="B116" i="68"/>
  <c r="D115" i="68"/>
  <c r="E115" i="9"/>
  <c r="B116" i="9"/>
  <c r="D115" i="9"/>
  <c r="E55" i="71"/>
  <c r="B56" i="71"/>
  <c r="D55" i="71"/>
  <c r="E55" i="70"/>
  <c r="B56" i="70"/>
  <c r="D55" i="70"/>
  <c r="E115" i="72"/>
  <c r="B116" i="72"/>
  <c r="D115" i="72"/>
  <c r="E115" i="70"/>
  <c r="B116" i="70"/>
  <c r="D115" i="70"/>
  <c r="E65" i="70"/>
  <c r="B66" i="70"/>
  <c r="D65" i="70"/>
  <c r="B36" i="31"/>
  <c r="E35" i="31"/>
  <c r="D35" i="31"/>
  <c r="E20" i="61"/>
  <c r="D20" i="61"/>
  <c r="E21" i="61"/>
  <c r="B136" i="42"/>
  <c r="E135" i="42"/>
  <c r="D135" i="42"/>
  <c r="E55" i="59"/>
  <c r="B56" i="59"/>
  <c r="D55" i="59"/>
  <c r="E135" i="68"/>
  <c r="B136" i="68"/>
  <c r="D135" i="68"/>
  <c r="E95" i="41"/>
  <c r="B96" i="41"/>
  <c r="D95" i="41"/>
  <c r="E45" i="34"/>
  <c r="B46" i="34"/>
  <c r="D45" i="34"/>
  <c r="E20" i="63"/>
  <c r="D20" i="63"/>
  <c r="E21" i="63"/>
  <c r="E135" i="29"/>
  <c r="B136" i="29"/>
  <c r="D135" i="29"/>
  <c r="E20" i="44"/>
  <c r="D20" i="44"/>
  <c r="E21" i="44"/>
  <c r="E105" i="70"/>
  <c r="B106" i="70"/>
  <c r="D105" i="70"/>
  <c r="E135" i="34"/>
  <c r="B136" i="34"/>
  <c r="D135" i="34"/>
  <c r="E55" i="68"/>
  <c r="B56" i="68"/>
  <c r="D55" i="68"/>
  <c r="E20" i="31"/>
  <c r="D20" i="31"/>
  <c r="E21" i="31"/>
  <c r="B106" i="39"/>
  <c r="E105" i="39"/>
  <c r="D105" i="39"/>
  <c r="B106" i="31"/>
  <c r="E105" i="31"/>
  <c r="D105" i="31"/>
  <c r="E35" i="55"/>
  <c r="B36" i="55"/>
  <c r="D35" i="55"/>
  <c r="E115" i="43"/>
  <c r="B116" i="43"/>
  <c r="D115" i="43"/>
  <c r="E85" i="50"/>
  <c r="B86" i="50"/>
  <c r="D85" i="50"/>
  <c r="E75" i="76"/>
  <c r="B76" i="76"/>
  <c r="D75" i="76"/>
  <c r="E45" i="64"/>
  <c r="B46" i="64"/>
  <c r="D45" i="64"/>
  <c r="E95" i="43"/>
  <c r="B96" i="43"/>
  <c r="D95" i="43"/>
  <c r="B66" i="53"/>
  <c r="E65" i="53"/>
  <c r="D65" i="53"/>
  <c r="E75" i="49"/>
  <c r="B76" i="49"/>
  <c r="D75" i="49"/>
  <c r="B76" i="59"/>
  <c r="E75" i="59"/>
  <c r="D75" i="59"/>
  <c r="E125" i="64"/>
  <c r="B126" i="64"/>
  <c r="D125" i="64"/>
  <c r="E45" i="35"/>
  <c r="B46" i="35"/>
  <c r="D45" i="35"/>
  <c r="B96" i="27"/>
  <c r="E95" i="27"/>
  <c r="D95" i="27"/>
  <c r="B56" i="58"/>
  <c r="E55" i="58"/>
  <c r="D55" i="58"/>
  <c r="B36" i="27"/>
  <c r="E35" i="27"/>
  <c r="D35" i="27"/>
  <c r="E45" i="33"/>
  <c r="B46" i="33"/>
  <c r="D45" i="33"/>
  <c r="E65" i="50"/>
  <c r="B66" i="50"/>
  <c r="D65" i="50"/>
  <c r="E105" i="49"/>
  <c r="B106" i="49"/>
  <c r="D105" i="49"/>
  <c r="E20" i="64"/>
  <c r="D20" i="64"/>
  <c r="E21" i="64"/>
  <c r="B46" i="67"/>
  <c r="E45" i="67"/>
  <c r="D45" i="67"/>
  <c r="E25" i="70"/>
  <c r="B26" i="70"/>
  <c r="D25" i="70"/>
  <c r="E135" i="40"/>
  <c r="B136" i="40"/>
  <c r="D135" i="40"/>
  <c r="B76" i="42"/>
  <c r="E75" i="42"/>
  <c r="D75" i="42"/>
  <c r="E45" i="9"/>
  <c r="B46" i="9"/>
  <c r="D45" i="9"/>
  <c r="E20" i="9"/>
  <c r="D20" i="9"/>
  <c r="E21" i="9"/>
  <c r="B86" i="27"/>
  <c r="E85" i="27"/>
  <c r="D85" i="27"/>
  <c r="E115" i="29"/>
  <c r="B116" i="29"/>
  <c r="D115" i="29"/>
  <c r="B26" i="60"/>
  <c r="E25" i="60"/>
  <c r="D25" i="60"/>
  <c r="E45" i="28"/>
  <c r="B46" i="28"/>
  <c r="D45" i="28"/>
  <c r="E105" i="72"/>
  <c r="B106" i="72"/>
  <c r="D105" i="72"/>
  <c r="E20" i="58"/>
  <c r="D20" i="58"/>
  <c r="E21" i="58"/>
  <c r="E75" i="32"/>
  <c r="B76" i="32"/>
  <c r="D75" i="32"/>
  <c r="B36" i="73"/>
  <c r="E35" i="73"/>
  <c r="D35" i="73"/>
  <c r="E125" i="69"/>
  <c r="B126" i="69"/>
  <c r="D125" i="69"/>
  <c r="B116" i="42"/>
  <c r="E115" i="42"/>
  <c r="D115" i="42"/>
  <c r="B76" i="39"/>
  <c r="E75" i="39"/>
  <c r="D75" i="39"/>
  <c r="E135" i="41"/>
  <c r="B136" i="41"/>
  <c r="D135" i="41"/>
  <c r="E45" i="54"/>
  <c r="B46" i="54"/>
  <c r="D45" i="54"/>
  <c r="E95" i="30"/>
  <c r="B96" i="30"/>
  <c r="D95" i="30"/>
  <c r="E20" i="35"/>
  <c r="D20" i="35"/>
  <c r="E21" i="35"/>
  <c r="E105" i="54"/>
  <c r="B106" i="54"/>
  <c r="D105" i="54"/>
  <c r="B86" i="59"/>
  <c r="E85" i="59"/>
  <c r="D85" i="59"/>
  <c r="E35" i="29"/>
  <c r="B36" i="29"/>
  <c r="D35" i="29"/>
  <c r="E105" i="29"/>
  <c r="B106" i="29"/>
  <c r="D105" i="29"/>
  <c r="B86" i="63"/>
  <c r="E85" i="63"/>
  <c r="D85" i="63"/>
  <c r="B26" i="31"/>
  <c r="E25" i="31"/>
  <c r="D25" i="31"/>
  <c r="E25" i="59"/>
  <c r="B26" i="59"/>
  <c r="D25" i="59"/>
  <c r="E75" i="41"/>
  <c r="B76" i="41"/>
  <c r="D75" i="41"/>
  <c r="B26" i="42"/>
  <c r="E25" i="42"/>
  <c r="D25" i="42"/>
  <c r="E135" i="48"/>
  <c r="B136" i="48"/>
  <c r="D135" i="48"/>
  <c r="E125" i="50"/>
  <c r="B126" i="50"/>
  <c r="D125" i="50"/>
  <c r="B76" i="54"/>
  <c r="E75" i="54"/>
  <c r="D75" i="54"/>
  <c r="E95" i="55"/>
  <c r="B96" i="55"/>
  <c r="D95" i="55"/>
  <c r="E115" i="32"/>
  <c r="B116" i="32"/>
  <c r="D115" i="32"/>
  <c r="E25" i="40"/>
  <c r="B26" i="40"/>
  <c r="D25" i="40"/>
  <c r="E85" i="48"/>
  <c r="B86" i="48"/>
  <c r="D85" i="48"/>
  <c r="E25" i="32"/>
  <c r="B26" i="32"/>
  <c r="D25" i="32"/>
  <c r="B46" i="39"/>
  <c r="E45" i="39"/>
  <c r="D45" i="39"/>
  <c r="E20" i="38"/>
  <c r="D20" i="38"/>
  <c r="E21" i="38"/>
  <c r="B106" i="67"/>
  <c r="E105" i="67"/>
  <c r="D105" i="67"/>
  <c r="E135" i="69"/>
  <c r="B136" i="69"/>
  <c r="D135" i="69"/>
  <c r="E95" i="76"/>
  <c r="B96" i="76"/>
  <c r="D95" i="76"/>
  <c r="E45" i="50"/>
  <c r="B46" i="50"/>
  <c r="D45" i="50"/>
  <c r="E20" i="47"/>
  <c r="D20" i="47"/>
  <c r="E21" i="47"/>
  <c r="E35" i="32"/>
  <c r="B36" i="32"/>
  <c r="D35" i="32"/>
  <c r="E95" i="7"/>
  <c r="B96" i="7"/>
  <c r="D95" i="7"/>
  <c r="B96" i="58"/>
  <c r="E95" i="58"/>
  <c r="D95" i="58"/>
  <c r="B96" i="59"/>
  <c r="E95" i="59"/>
  <c r="D95" i="59"/>
  <c r="E95" i="34"/>
  <c r="B96" i="34"/>
  <c r="D95" i="34"/>
  <c r="B76" i="53"/>
  <c r="E75" i="53"/>
  <c r="D75" i="53"/>
  <c r="B136" i="63"/>
  <c r="E135" i="63"/>
  <c r="D135" i="63"/>
  <c r="E55" i="55"/>
  <c r="B56" i="55"/>
  <c r="D55" i="55"/>
  <c r="E95" i="64"/>
  <c r="B96" i="64"/>
  <c r="D95" i="64"/>
  <c r="E85" i="29"/>
  <c r="B86" i="29"/>
  <c r="D85" i="29"/>
  <c r="E95" i="28"/>
  <c r="B96" i="28"/>
  <c r="D95" i="28"/>
  <c r="E115" i="33"/>
  <c r="B116" i="33"/>
  <c r="D115" i="33"/>
  <c r="E65" i="64"/>
  <c r="B66" i="64"/>
  <c r="D65" i="64"/>
  <c r="E105" i="43"/>
  <c r="B106" i="43"/>
  <c r="D105" i="43"/>
  <c r="E105" i="35"/>
  <c r="B106" i="35"/>
  <c r="D105" i="35"/>
  <c r="E75" i="72"/>
  <c r="B76" i="72"/>
  <c r="D75" i="72"/>
  <c r="E115" i="37"/>
  <c r="B116" i="37"/>
  <c r="D115" i="37"/>
  <c r="E45" i="59"/>
  <c r="B46" i="59"/>
  <c r="D45" i="59"/>
  <c r="E25" i="72"/>
  <c r="B26" i="72"/>
  <c r="D25" i="72"/>
  <c r="E85" i="68"/>
  <c r="B86" i="68"/>
  <c r="D85" i="68"/>
  <c r="B76" i="7"/>
  <c r="E75" i="7"/>
  <c r="D75" i="7"/>
  <c r="B126" i="31"/>
  <c r="E125" i="31"/>
  <c r="D125" i="31"/>
  <c r="E20" i="69"/>
  <c r="D20" i="69"/>
  <c r="E21" i="69"/>
  <c r="E105" i="37"/>
  <c r="B106" i="37"/>
  <c r="D105" i="37"/>
  <c r="E95" i="35"/>
  <c r="B96" i="35"/>
  <c r="D95" i="35"/>
  <c r="E20" i="40"/>
  <c r="D20" i="40"/>
  <c r="E21" i="40"/>
  <c r="B96" i="60"/>
  <c r="E95" i="60"/>
  <c r="D95" i="60"/>
  <c r="E125" i="38"/>
  <c r="B126" i="38"/>
  <c r="D125" i="38"/>
  <c r="E85" i="64"/>
  <c r="B86" i="64"/>
  <c r="D85" i="64"/>
  <c r="B126" i="73"/>
  <c r="E125" i="73"/>
  <c r="D125" i="73"/>
  <c r="B96" i="73"/>
  <c r="E95" i="73"/>
  <c r="D95" i="73"/>
  <c r="E20" i="28"/>
  <c r="D20" i="28"/>
  <c r="E21" i="28"/>
  <c r="E55" i="38"/>
  <c r="B56" i="38"/>
  <c r="D55" i="38"/>
  <c r="B46" i="71"/>
  <c r="E45" i="71"/>
  <c r="D45" i="71"/>
  <c r="E105" i="55"/>
  <c r="B106" i="55"/>
  <c r="D105" i="55"/>
  <c r="B67" i="74"/>
  <c r="E66" i="74"/>
  <c r="D66" i="74"/>
  <c r="B127" i="74"/>
  <c r="D126" i="74"/>
  <c r="E126" i="74"/>
  <c r="D56" i="74"/>
  <c r="E56" i="74"/>
  <c r="B57" i="74"/>
  <c r="E136" i="74"/>
  <c r="D136" i="74"/>
  <c r="B137" i="74"/>
  <c r="E116" i="74"/>
  <c r="D116" i="74"/>
  <c r="B117" i="74"/>
  <c r="B47" i="74"/>
  <c r="D46" i="74"/>
  <c r="E46" i="74"/>
  <c r="E76" i="74"/>
  <c r="D76" i="74"/>
  <c r="B77" i="74"/>
  <c r="B97" i="74"/>
  <c r="E96" i="74"/>
  <c r="D96" i="74"/>
  <c r="E87" i="74"/>
  <c r="B88" i="74"/>
  <c r="D87" i="74"/>
  <c r="E26" i="74"/>
  <c r="D26" i="74"/>
  <c r="B27" i="74"/>
  <c r="E37" i="74"/>
  <c r="B38" i="74"/>
  <c r="D37" i="74"/>
  <c r="B109" i="74"/>
  <c r="D108" i="74"/>
  <c r="E108" i="74"/>
  <c r="A89" i="30" l="1"/>
  <c r="G88" i="30"/>
  <c r="K88" i="30"/>
  <c r="A49" i="30"/>
  <c r="A79" i="30"/>
  <c r="K78" i="30"/>
  <c r="G78" i="30"/>
  <c r="A29" i="30"/>
  <c r="K28" i="30"/>
  <c r="A109" i="30"/>
  <c r="K108" i="30"/>
  <c r="G108" i="30"/>
  <c r="A99" i="30"/>
  <c r="G98" i="30"/>
  <c r="K98" i="30"/>
  <c r="A39" i="30"/>
  <c r="A59" i="30"/>
  <c r="A69" i="30"/>
  <c r="K68" i="30"/>
  <c r="G68" i="30"/>
  <c r="A39" i="31"/>
  <c r="A59" i="31"/>
  <c r="A110" i="31"/>
  <c r="G109" i="31"/>
  <c r="K109" i="31"/>
  <c r="A99" i="31"/>
  <c r="K98" i="31"/>
  <c r="G98" i="31"/>
  <c r="A69" i="31"/>
  <c r="G68" i="31"/>
  <c r="K68" i="31"/>
  <c r="A49" i="31"/>
  <c r="A29" i="31"/>
  <c r="K28" i="31"/>
  <c r="A89" i="31"/>
  <c r="K88" i="31"/>
  <c r="G88" i="31"/>
  <c r="A79" i="31"/>
  <c r="G78" i="31"/>
  <c r="K78" i="31"/>
  <c r="A69" i="32"/>
  <c r="G68" i="32"/>
  <c r="K68" i="32"/>
  <c r="A79" i="32"/>
  <c r="K78" i="32"/>
  <c r="G78" i="32"/>
  <c r="A109" i="32"/>
  <c r="G108" i="32"/>
  <c r="K108" i="32"/>
  <c r="A89" i="32"/>
  <c r="K88" i="32"/>
  <c r="G88" i="32"/>
  <c r="A49" i="32"/>
  <c r="A99" i="32"/>
  <c r="G98" i="32"/>
  <c r="K98" i="32"/>
  <c r="A29" i="32"/>
  <c r="K28" i="32"/>
  <c r="A39" i="32"/>
  <c r="A59" i="32"/>
  <c r="A49" i="33"/>
  <c r="A109" i="33"/>
  <c r="G108" i="33"/>
  <c r="K108" i="33"/>
  <c r="A39" i="33"/>
  <c r="A29" i="33"/>
  <c r="K28" i="33"/>
  <c r="A79" i="33"/>
  <c r="G78" i="33"/>
  <c r="K78" i="33"/>
  <c r="A90" i="33"/>
  <c r="K89" i="33"/>
  <c r="G89" i="33"/>
  <c r="A99" i="33"/>
  <c r="K98" i="33"/>
  <c r="G98" i="33"/>
  <c r="A69" i="33"/>
  <c r="G68" i="33"/>
  <c r="K68" i="33"/>
  <c r="A59" i="33"/>
  <c r="A29" i="34"/>
  <c r="K28" i="34"/>
  <c r="A99" i="34"/>
  <c r="G98" i="34"/>
  <c r="K98" i="34"/>
  <c r="A110" i="34"/>
  <c r="K109" i="34"/>
  <c r="G109" i="34"/>
  <c r="A59" i="34"/>
  <c r="A79" i="34"/>
  <c r="K78" i="34"/>
  <c r="G78" i="34"/>
  <c r="A89" i="34"/>
  <c r="G88" i="34"/>
  <c r="K88" i="34"/>
  <c r="A69" i="34"/>
  <c r="K68" i="34"/>
  <c r="G68" i="34"/>
  <c r="A39" i="34"/>
  <c r="A49" i="34"/>
  <c r="A39" i="35"/>
  <c r="A89" i="35"/>
  <c r="G88" i="35"/>
  <c r="K88" i="35"/>
  <c r="A69" i="35"/>
  <c r="G68" i="35"/>
  <c r="K68" i="35"/>
  <c r="A99" i="35"/>
  <c r="K98" i="35"/>
  <c r="G98" i="35"/>
  <c r="A49" i="35"/>
  <c r="A109" i="35"/>
  <c r="K108" i="35"/>
  <c r="G108" i="35"/>
  <c r="A79" i="35"/>
  <c r="G78" i="35"/>
  <c r="K78" i="35"/>
  <c r="A29" i="35"/>
  <c r="K28" i="35"/>
  <c r="A59" i="35"/>
  <c r="K108" i="36"/>
  <c r="G108" i="36"/>
  <c r="G88" i="36"/>
  <c r="K88" i="36"/>
  <c r="K98" i="36"/>
  <c r="G98" i="36"/>
  <c r="G78" i="36"/>
  <c r="K78" i="36"/>
  <c r="G28" i="36"/>
  <c r="K28" i="36"/>
  <c r="G38" i="36"/>
  <c r="G58" i="36"/>
  <c r="G49" i="36"/>
  <c r="K68" i="36"/>
  <c r="G68" i="36"/>
  <c r="G37" i="36"/>
  <c r="G57" i="36"/>
  <c r="A59" i="37"/>
  <c r="A109" i="37"/>
  <c r="K108" i="37"/>
  <c r="G108" i="37"/>
  <c r="A99" i="37"/>
  <c r="G98" i="37"/>
  <c r="K98" i="37"/>
  <c r="A39" i="37"/>
  <c r="A49" i="37"/>
  <c r="A79" i="37"/>
  <c r="K78" i="37"/>
  <c r="G78" i="37"/>
  <c r="A89" i="37"/>
  <c r="G88" i="37"/>
  <c r="K88" i="37"/>
  <c r="A69" i="37"/>
  <c r="G68" i="37"/>
  <c r="K68" i="37"/>
  <c r="A29" i="37"/>
  <c r="K28" i="37"/>
  <c r="A79" i="38"/>
  <c r="G78" i="38"/>
  <c r="K78" i="38"/>
  <c r="A110" i="38"/>
  <c r="K109" i="38"/>
  <c r="G109" i="38"/>
  <c r="A69" i="38"/>
  <c r="G68" i="38"/>
  <c r="K68" i="38"/>
  <c r="A99" i="38"/>
  <c r="K98" i="38"/>
  <c r="G98" i="38"/>
  <c r="A59" i="38"/>
  <c r="A29" i="38"/>
  <c r="K28" i="38"/>
  <c r="A49" i="38"/>
  <c r="A89" i="38"/>
  <c r="K88" i="38"/>
  <c r="G88" i="38"/>
  <c r="A39" i="38"/>
  <c r="A39" i="39"/>
  <c r="A99" i="39"/>
  <c r="K98" i="39"/>
  <c r="G98" i="39"/>
  <c r="A89" i="39"/>
  <c r="K88" i="39"/>
  <c r="G88" i="39"/>
  <c r="A79" i="39"/>
  <c r="G78" i="39"/>
  <c r="K78" i="39"/>
  <c r="A49" i="39"/>
  <c r="A70" i="39"/>
  <c r="G69" i="39"/>
  <c r="K69" i="39"/>
  <c r="A29" i="39"/>
  <c r="K28" i="39"/>
  <c r="A109" i="39"/>
  <c r="G108" i="39"/>
  <c r="K108" i="39"/>
  <c r="A59" i="39"/>
  <c r="A39" i="40"/>
  <c r="A49" i="40"/>
  <c r="A109" i="40"/>
  <c r="G108" i="40"/>
  <c r="K108" i="40"/>
  <c r="A29" i="40"/>
  <c r="K28" i="40"/>
  <c r="A59" i="40"/>
  <c r="A79" i="40"/>
  <c r="G78" i="40"/>
  <c r="K78" i="40"/>
  <c r="A99" i="40"/>
  <c r="K98" i="40"/>
  <c r="G98" i="40"/>
  <c r="A89" i="40"/>
  <c r="K88" i="40"/>
  <c r="G88" i="40"/>
  <c r="A69" i="40"/>
  <c r="G68" i="40"/>
  <c r="K68" i="40"/>
  <c r="A59" i="41"/>
  <c r="A39" i="41"/>
  <c r="A49" i="41"/>
  <c r="A69" i="41"/>
  <c r="G68" i="41"/>
  <c r="K68" i="41"/>
  <c r="A89" i="41"/>
  <c r="K88" i="41"/>
  <c r="G88" i="41"/>
  <c r="A99" i="41"/>
  <c r="G98" i="41"/>
  <c r="K98" i="41"/>
  <c r="A110" i="41"/>
  <c r="G109" i="41"/>
  <c r="K109" i="41"/>
  <c r="A29" i="41"/>
  <c r="K28" i="41"/>
  <c r="A79" i="41"/>
  <c r="K78" i="41"/>
  <c r="G78" i="41"/>
  <c r="A69" i="42"/>
  <c r="G68" i="42"/>
  <c r="K68" i="42"/>
  <c r="A99" i="42"/>
  <c r="G98" i="42"/>
  <c r="K98" i="42"/>
  <c r="A89" i="42"/>
  <c r="K88" i="42"/>
  <c r="G88" i="42"/>
  <c r="A49" i="42"/>
  <c r="A79" i="42"/>
  <c r="K78" i="42"/>
  <c r="G78" i="42"/>
  <c r="A39" i="42"/>
  <c r="A29" i="42"/>
  <c r="K28" i="42"/>
  <c r="A109" i="42"/>
  <c r="G108" i="42"/>
  <c r="K108" i="42"/>
  <c r="A59" i="42"/>
  <c r="A39" i="43"/>
  <c r="A89" i="43"/>
  <c r="G88" i="43"/>
  <c r="K88" i="43"/>
  <c r="A69" i="43"/>
  <c r="K68" i="43"/>
  <c r="G68" i="43"/>
  <c r="A99" i="43"/>
  <c r="G98" i="43"/>
  <c r="K98" i="43"/>
  <c r="A109" i="43"/>
  <c r="K108" i="43"/>
  <c r="G108" i="43"/>
  <c r="A49" i="43"/>
  <c r="A79" i="43"/>
  <c r="K78" i="43"/>
  <c r="G78" i="43"/>
  <c r="A29" i="43"/>
  <c r="K28" i="43"/>
  <c r="A59" i="43"/>
  <c r="A29" i="44"/>
  <c r="G28" i="44"/>
  <c r="K28" i="44"/>
  <c r="B28" i="44"/>
  <c r="E27" i="44"/>
  <c r="D27" i="44"/>
  <c r="E47" i="44"/>
  <c r="D47" i="44"/>
  <c r="B48" i="44"/>
  <c r="B68" i="44"/>
  <c r="E67" i="44"/>
  <c r="D67" i="44"/>
  <c r="A59" i="44"/>
  <c r="G58" i="44"/>
  <c r="G52" i="44"/>
  <c r="C53" i="44"/>
  <c r="D77" i="44"/>
  <c r="E77" i="44"/>
  <c r="B78" i="44"/>
  <c r="D87" i="44"/>
  <c r="B88" i="44"/>
  <c r="E87" i="44"/>
  <c r="A109" i="44"/>
  <c r="G108" i="44"/>
  <c r="K108" i="44"/>
  <c r="B38" i="44"/>
  <c r="E37" i="44"/>
  <c r="D37" i="44"/>
  <c r="A79" i="44"/>
  <c r="K78" i="44"/>
  <c r="G78" i="44"/>
  <c r="B108" i="44"/>
  <c r="D107" i="44"/>
  <c r="E107" i="44"/>
  <c r="E97" i="44"/>
  <c r="B98" i="44"/>
  <c r="D97" i="44"/>
  <c r="A99" i="44"/>
  <c r="G98" i="44"/>
  <c r="K98" i="44"/>
  <c r="D42" i="44"/>
  <c r="E42" i="44"/>
  <c r="B43" i="44"/>
  <c r="D62" i="44"/>
  <c r="B63" i="44"/>
  <c r="E62" i="44"/>
  <c r="G27" i="44"/>
  <c r="G62" i="44"/>
  <c r="C63" i="44"/>
  <c r="G37" i="44"/>
  <c r="B93" i="44"/>
  <c r="E92" i="44"/>
  <c r="D92" i="44"/>
  <c r="B83" i="44"/>
  <c r="E82" i="44"/>
  <c r="D82" i="44"/>
  <c r="G42" i="44"/>
  <c r="C43" i="44"/>
  <c r="D57" i="44"/>
  <c r="B58" i="44"/>
  <c r="E57" i="44"/>
  <c r="D22" i="44"/>
  <c r="E22" i="44"/>
  <c r="B23" i="44"/>
  <c r="A89" i="44"/>
  <c r="K88" i="44"/>
  <c r="G88" i="44"/>
  <c r="G32" i="44"/>
  <c r="C33" i="44"/>
  <c r="A69" i="44"/>
  <c r="K68" i="44"/>
  <c r="G68" i="44"/>
  <c r="G22" i="44"/>
  <c r="C23" i="44"/>
  <c r="A49" i="44"/>
  <c r="G48" i="44"/>
  <c r="E72" i="44"/>
  <c r="B73" i="44"/>
  <c r="D72" i="44"/>
  <c r="D102" i="44"/>
  <c r="B103" i="44"/>
  <c r="E102" i="44"/>
  <c r="A39" i="44"/>
  <c r="G38" i="44"/>
  <c r="D52" i="44"/>
  <c r="E52" i="44"/>
  <c r="B53" i="44"/>
  <c r="D32" i="44"/>
  <c r="E32" i="44"/>
  <c r="B33" i="44"/>
  <c r="E32" i="45"/>
  <c r="D32" i="45"/>
  <c r="B33" i="45"/>
  <c r="A109" i="45"/>
  <c r="K108" i="45"/>
  <c r="G108" i="45"/>
  <c r="E27" i="45"/>
  <c r="D27" i="45"/>
  <c r="B28" i="45"/>
  <c r="G62" i="45"/>
  <c r="C63" i="45"/>
  <c r="A79" i="45"/>
  <c r="K78" i="45"/>
  <c r="G78" i="45"/>
  <c r="A29" i="45"/>
  <c r="G28" i="45"/>
  <c r="K28" i="45"/>
  <c r="A39" i="45"/>
  <c r="G38" i="45"/>
  <c r="D107" i="45"/>
  <c r="E107" i="45"/>
  <c r="B108" i="45"/>
  <c r="D87" i="45"/>
  <c r="B88" i="45"/>
  <c r="E87" i="45"/>
  <c r="B78" i="45"/>
  <c r="E77" i="45"/>
  <c r="D77" i="45"/>
  <c r="G22" i="45"/>
  <c r="C23" i="45"/>
  <c r="A99" i="45"/>
  <c r="G98" i="45"/>
  <c r="K98" i="45"/>
  <c r="E22" i="45"/>
  <c r="B23" i="45"/>
  <c r="D22" i="45"/>
  <c r="A89" i="45"/>
  <c r="G88" i="45"/>
  <c r="K88" i="45"/>
  <c r="A59" i="45"/>
  <c r="G58" i="45"/>
  <c r="D42" i="45"/>
  <c r="B43" i="45"/>
  <c r="E42" i="45"/>
  <c r="D97" i="45"/>
  <c r="B98" i="45"/>
  <c r="E97" i="45"/>
  <c r="B58" i="45"/>
  <c r="E57" i="45"/>
  <c r="D57" i="45"/>
  <c r="E67" i="45"/>
  <c r="B68" i="45"/>
  <c r="D67" i="45"/>
  <c r="G47" i="45"/>
  <c r="D72" i="45"/>
  <c r="E72" i="45"/>
  <c r="B73" i="45"/>
  <c r="G37" i="45"/>
  <c r="B83" i="45"/>
  <c r="D82" i="45"/>
  <c r="E82" i="45"/>
  <c r="B93" i="45"/>
  <c r="D92" i="45"/>
  <c r="E92" i="45"/>
  <c r="E52" i="45"/>
  <c r="B53" i="45"/>
  <c r="D52" i="45"/>
  <c r="D62" i="45"/>
  <c r="B63" i="45"/>
  <c r="E62" i="45"/>
  <c r="A49" i="45"/>
  <c r="G48" i="45"/>
  <c r="C108" i="45"/>
  <c r="C109" i="45" s="1"/>
  <c r="C110" i="45" s="1"/>
  <c r="D37" i="45"/>
  <c r="E37" i="45"/>
  <c r="B38" i="45"/>
  <c r="A69" i="45"/>
  <c r="G68" i="45"/>
  <c r="K68" i="45"/>
  <c r="G52" i="45"/>
  <c r="C53" i="45"/>
  <c r="G32" i="45"/>
  <c r="C33" i="45"/>
  <c r="G42" i="45"/>
  <c r="C43" i="45"/>
  <c r="G57" i="45"/>
  <c r="D47" i="45"/>
  <c r="B48" i="45"/>
  <c r="E47" i="45"/>
  <c r="E102" i="45"/>
  <c r="D102" i="45"/>
  <c r="B103" i="45"/>
  <c r="B103" i="46"/>
  <c r="E102" i="46"/>
  <c r="D102" i="46"/>
  <c r="D22" i="46"/>
  <c r="B23" i="46"/>
  <c r="E22" i="46"/>
  <c r="E62" i="46"/>
  <c r="B63" i="46"/>
  <c r="D62" i="46"/>
  <c r="B33" i="46"/>
  <c r="D32" i="46"/>
  <c r="E32" i="46"/>
  <c r="A29" i="46"/>
  <c r="G28" i="46"/>
  <c r="K28" i="46"/>
  <c r="D57" i="46"/>
  <c r="E57" i="46"/>
  <c r="B58" i="46"/>
  <c r="G32" i="46"/>
  <c r="C33" i="46"/>
  <c r="E37" i="46"/>
  <c r="B38" i="46"/>
  <c r="D37" i="46"/>
  <c r="D88" i="46"/>
  <c r="B89" i="46"/>
  <c r="E88" i="46"/>
  <c r="G52" i="46"/>
  <c r="C53" i="46"/>
  <c r="G62" i="46"/>
  <c r="C63" i="46"/>
  <c r="D42" i="46"/>
  <c r="B43" i="46"/>
  <c r="E42" i="46"/>
  <c r="A69" i="46"/>
  <c r="G68" i="46"/>
  <c r="K68" i="46"/>
  <c r="A39" i="46"/>
  <c r="G38" i="46"/>
  <c r="D92" i="46"/>
  <c r="B93" i="46"/>
  <c r="E92" i="46"/>
  <c r="G22" i="46"/>
  <c r="C23" i="46"/>
  <c r="E107" i="46"/>
  <c r="B108" i="46"/>
  <c r="D107" i="46"/>
  <c r="B28" i="46"/>
  <c r="E27" i="46"/>
  <c r="D27" i="46"/>
  <c r="A59" i="46"/>
  <c r="G58" i="46"/>
  <c r="D72" i="46"/>
  <c r="E72" i="46"/>
  <c r="B73" i="46"/>
  <c r="A109" i="46"/>
  <c r="C110" i="46" s="1"/>
  <c r="G108" i="46"/>
  <c r="K108" i="46"/>
  <c r="E52" i="46"/>
  <c r="B53" i="46"/>
  <c r="D52" i="46"/>
  <c r="G42" i="46"/>
  <c r="C43" i="46"/>
  <c r="E67" i="46"/>
  <c r="B68" i="46"/>
  <c r="D67" i="46"/>
  <c r="B84" i="46"/>
  <c r="E83" i="46"/>
  <c r="D83" i="46"/>
  <c r="A99" i="46"/>
  <c r="G98" i="46"/>
  <c r="K98" i="46"/>
  <c r="A79" i="46"/>
  <c r="K78" i="46"/>
  <c r="G78" i="46"/>
  <c r="A90" i="46"/>
  <c r="K89" i="46"/>
  <c r="G89" i="46"/>
  <c r="D77" i="46"/>
  <c r="E77" i="46"/>
  <c r="B78" i="46"/>
  <c r="E47" i="46"/>
  <c r="D47" i="46"/>
  <c r="B48" i="46"/>
  <c r="D97" i="46"/>
  <c r="E97" i="46"/>
  <c r="B98" i="46"/>
  <c r="A49" i="46"/>
  <c r="G48" i="46"/>
  <c r="D47" i="47"/>
  <c r="E47" i="47"/>
  <c r="B48" i="47"/>
  <c r="A79" i="47"/>
  <c r="G78" i="47"/>
  <c r="K78" i="47"/>
  <c r="E53" i="47"/>
  <c r="B54" i="47"/>
  <c r="D53" i="47"/>
  <c r="D42" i="47"/>
  <c r="E42" i="47"/>
  <c r="B43" i="47"/>
  <c r="D87" i="47"/>
  <c r="E87" i="47"/>
  <c r="B88" i="47"/>
  <c r="B103" i="47"/>
  <c r="D102" i="47"/>
  <c r="E102" i="47"/>
  <c r="D72" i="47"/>
  <c r="B73" i="47"/>
  <c r="E72" i="47"/>
  <c r="A100" i="47"/>
  <c r="K99" i="47"/>
  <c r="G99" i="47"/>
  <c r="G53" i="47"/>
  <c r="C54" i="47"/>
  <c r="B38" i="47"/>
  <c r="E37" i="47"/>
  <c r="D37" i="47"/>
  <c r="D98" i="47"/>
  <c r="B99" i="47"/>
  <c r="E98" i="47"/>
  <c r="G27" i="47"/>
  <c r="A69" i="47"/>
  <c r="K68" i="47"/>
  <c r="G68" i="47"/>
  <c r="A109" i="47"/>
  <c r="G108" i="47"/>
  <c r="K108" i="47"/>
  <c r="E67" i="47"/>
  <c r="D67" i="47"/>
  <c r="B68" i="47"/>
  <c r="B94" i="47"/>
  <c r="E93" i="47"/>
  <c r="D93" i="47"/>
  <c r="G62" i="47"/>
  <c r="C63" i="47"/>
  <c r="G42" i="47"/>
  <c r="C43" i="47"/>
  <c r="E107" i="47"/>
  <c r="B108" i="47"/>
  <c r="D107" i="47"/>
  <c r="D62" i="47"/>
  <c r="E62" i="47"/>
  <c r="B63" i="47"/>
  <c r="D27" i="47"/>
  <c r="E27" i="47"/>
  <c r="B28" i="47"/>
  <c r="A39" i="47"/>
  <c r="G38" i="47"/>
  <c r="B23" i="47"/>
  <c r="D22" i="47"/>
  <c r="E22" i="47"/>
  <c r="A29" i="47"/>
  <c r="G28" i="47"/>
  <c r="K28" i="47"/>
  <c r="A89" i="47"/>
  <c r="K88" i="47"/>
  <c r="G88" i="47"/>
  <c r="B83" i="47"/>
  <c r="D82" i="47"/>
  <c r="E82" i="47"/>
  <c r="G32" i="47"/>
  <c r="C33" i="47"/>
  <c r="B78" i="47"/>
  <c r="E77" i="47"/>
  <c r="D77" i="47"/>
  <c r="G22" i="47"/>
  <c r="C23" i="47"/>
  <c r="A60" i="47"/>
  <c r="G59" i="47"/>
  <c r="A49" i="47"/>
  <c r="G48" i="47"/>
  <c r="B33" i="47"/>
  <c r="D32" i="47"/>
  <c r="E32" i="47"/>
  <c r="D58" i="47"/>
  <c r="B59" i="47"/>
  <c r="E58" i="47"/>
  <c r="C108" i="47"/>
  <c r="C109" i="47" s="1"/>
  <c r="C110" i="47" s="1"/>
  <c r="A29" i="48"/>
  <c r="K28" i="48"/>
  <c r="A39" i="48"/>
  <c r="A109" i="48"/>
  <c r="G108" i="48"/>
  <c r="K108" i="48"/>
  <c r="A69" i="48"/>
  <c r="G68" i="48"/>
  <c r="K68" i="48"/>
  <c r="A99" i="48"/>
  <c r="K98" i="48"/>
  <c r="G98" i="48"/>
  <c r="A59" i="48"/>
  <c r="A89" i="48"/>
  <c r="K88" i="48"/>
  <c r="G88" i="48"/>
  <c r="A79" i="48"/>
  <c r="G78" i="48"/>
  <c r="K78" i="48"/>
  <c r="A49" i="48"/>
  <c r="A69" i="49"/>
  <c r="K68" i="49"/>
  <c r="G68" i="49"/>
  <c r="A39" i="49"/>
  <c r="A79" i="49"/>
  <c r="G78" i="49"/>
  <c r="K78" i="49"/>
  <c r="A29" i="49"/>
  <c r="K28" i="49"/>
  <c r="A59" i="49"/>
  <c r="A100" i="49"/>
  <c r="K99" i="49"/>
  <c r="G99" i="49"/>
  <c r="A89" i="49"/>
  <c r="K88" i="49"/>
  <c r="G88" i="49"/>
  <c r="A109" i="49"/>
  <c r="G108" i="49"/>
  <c r="K108" i="49"/>
  <c r="A49" i="49"/>
  <c r="A109" i="50"/>
  <c r="K108" i="50"/>
  <c r="G108" i="50"/>
  <c r="A39" i="50"/>
  <c r="A79" i="50"/>
  <c r="G78" i="50"/>
  <c r="K78" i="50"/>
  <c r="A59" i="50"/>
  <c r="A29" i="50"/>
  <c r="K28" i="50"/>
  <c r="A89" i="50"/>
  <c r="K88" i="50"/>
  <c r="G88" i="50"/>
  <c r="A69" i="50"/>
  <c r="K68" i="50"/>
  <c r="G68" i="50"/>
  <c r="A99" i="50"/>
  <c r="G98" i="50"/>
  <c r="K98" i="50"/>
  <c r="A49" i="50"/>
  <c r="A69" i="51"/>
  <c r="K68" i="51"/>
  <c r="G68" i="51"/>
  <c r="G52" i="51"/>
  <c r="C53" i="51"/>
  <c r="B78" i="51"/>
  <c r="D77" i="51"/>
  <c r="E77" i="51"/>
  <c r="E47" i="51"/>
  <c r="D47" i="51"/>
  <c r="B48" i="51"/>
  <c r="E97" i="51"/>
  <c r="B98" i="51"/>
  <c r="D97" i="51"/>
  <c r="G32" i="51"/>
  <c r="C33" i="51"/>
  <c r="E27" i="51"/>
  <c r="D27" i="51"/>
  <c r="B28" i="51"/>
  <c r="G62" i="51"/>
  <c r="C63" i="51"/>
  <c r="A99" i="51"/>
  <c r="G98" i="51"/>
  <c r="K98" i="51"/>
  <c r="A89" i="51"/>
  <c r="G88" i="51"/>
  <c r="K88" i="51"/>
  <c r="D67" i="51"/>
  <c r="B68" i="51"/>
  <c r="E67" i="51"/>
  <c r="A39" i="51"/>
  <c r="G38" i="51"/>
  <c r="G27" i="51"/>
  <c r="A79" i="51"/>
  <c r="K78" i="51"/>
  <c r="G78" i="51"/>
  <c r="A109" i="51"/>
  <c r="K108" i="51"/>
  <c r="G108" i="51"/>
  <c r="A59" i="51"/>
  <c r="G58" i="51"/>
  <c r="B103" i="51"/>
  <c r="D102" i="51"/>
  <c r="E102" i="51"/>
  <c r="A49" i="51"/>
  <c r="G48" i="51"/>
  <c r="B73" i="51"/>
  <c r="E72" i="51"/>
  <c r="D72" i="51"/>
  <c r="G22" i="51"/>
  <c r="C23" i="51"/>
  <c r="B63" i="51"/>
  <c r="E62" i="51"/>
  <c r="D62" i="51"/>
  <c r="D82" i="51"/>
  <c r="E82" i="51"/>
  <c r="B83" i="51"/>
  <c r="B58" i="51"/>
  <c r="D57" i="51"/>
  <c r="E57" i="51"/>
  <c r="A29" i="51"/>
  <c r="G28" i="51"/>
  <c r="K28" i="51"/>
  <c r="E37" i="51"/>
  <c r="B38" i="51"/>
  <c r="D37" i="51"/>
  <c r="G42" i="51"/>
  <c r="C43" i="51"/>
  <c r="G57" i="51"/>
  <c r="E42" i="51"/>
  <c r="D42" i="51"/>
  <c r="B43" i="51"/>
  <c r="E87" i="51"/>
  <c r="D87" i="51"/>
  <c r="B88" i="51"/>
  <c r="B53" i="51"/>
  <c r="E52" i="51"/>
  <c r="D52" i="51"/>
  <c r="D32" i="51"/>
  <c r="B33" i="51"/>
  <c r="E32" i="51"/>
  <c r="E92" i="51"/>
  <c r="D92" i="51"/>
  <c r="B93" i="51"/>
  <c r="B23" i="51"/>
  <c r="E22" i="51"/>
  <c r="D22" i="51"/>
  <c r="D107" i="51"/>
  <c r="B108" i="51"/>
  <c r="E107" i="51"/>
  <c r="A89" i="52"/>
  <c r="K88" i="52"/>
  <c r="G88" i="52"/>
  <c r="A79" i="52"/>
  <c r="G78" i="52"/>
  <c r="K78" i="52"/>
  <c r="G62" i="52"/>
  <c r="C63" i="52"/>
  <c r="G42" i="52"/>
  <c r="C43" i="52"/>
  <c r="D72" i="52"/>
  <c r="B73" i="52"/>
  <c r="E72" i="52"/>
  <c r="E92" i="52"/>
  <c r="D92" i="52"/>
  <c r="B93" i="52"/>
  <c r="B38" i="52"/>
  <c r="D37" i="52"/>
  <c r="E37" i="52"/>
  <c r="D107" i="52"/>
  <c r="E107" i="52"/>
  <c r="B108" i="52"/>
  <c r="A69" i="52"/>
  <c r="G68" i="52"/>
  <c r="K68" i="52"/>
  <c r="A59" i="52"/>
  <c r="G58" i="52"/>
  <c r="A39" i="52"/>
  <c r="G38" i="52"/>
  <c r="D77" i="52"/>
  <c r="B78" i="52"/>
  <c r="E77" i="52"/>
  <c r="A49" i="52"/>
  <c r="G48" i="52"/>
  <c r="D62" i="52"/>
  <c r="B63" i="52"/>
  <c r="E62" i="52"/>
  <c r="D47" i="52"/>
  <c r="E47" i="52"/>
  <c r="B48" i="52"/>
  <c r="D27" i="52"/>
  <c r="E27" i="52"/>
  <c r="B28" i="52"/>
  <c r="B98" i="52"/>
  <c r="D97" i="52"/>
  <c r="E97" i="52"/>
  <c r="A99" i="52"/>
  <c r="G98" i="52"/>
  <c r="K98" i="52"/>
  <c r="G52" i="52"/>
  <c r="C53" i="52"/>
  <c r="E102" i="52"/>
  <c r="D102" i="52"/>
  <c r="B103" i="52"/>
  <c r="A29" i="52"/>
  <c r="G28" i="52"/>
  <c r="K28" i="52"/>
  <c r="G22" i="52"/>
  <c r="C23" i="52"/>
  <c r="G47" i="52"/>
  <c r="B68" i="52"/>
  <c r="D67" i="52"/>
  <c r="E67" i="52"/>
  <c r="E42" i="52"/>
  <c r="D42" i="52"/>
  <c r="B43" i="52"/>
  <c r="E57" i="52"/>
  <c r="B58" i="52"/>
  <c r="D57" i="52"/>
  <c r="A109" i="52"/>
  <c r="K108" i="52"/>
  <c r="G108" i="52"/>
  <c r="B83" i="52"/>
  <c r="D82" i="52"/>
  <c r="E82" i="52"/>
  <c r="C109" i="52"/>
  <c r="C110" i="52" s="1"/>
  <c r="B23" i="52"/>
  <c r="E22" i="52"/>
  <c r="D22" i="52"/>
  <c r="B33" i="52"/>
  <c r="E32" i="52"/>
  <c r="D32" i="52"/>
  <c r="B53" i="52"/>
  <c r="E52" i="52"/>
  <c r="D52" i="52"/>
  <c r="G57" i="52"/>
  <c r="B88" i="52"/>
  <c r="D87" i="52"/>
  <c r="E87" i="52"/>
  <c r="G32" i="52"/>
  <c r="C33" i="52"/>
  <c r="A79" i="53"/>
  <c r="K78" i="53"/>
  <c r="G78" i="53"/>
  <c r="A29" i="53"/>
  <c r="K28" i="53"/>
  <c r="A39" i="53"/>
  <c r="A90" i="53"/>
  <c r="G89" i="53"/>
  <c r="K89" i="53"/>
  <c r="A109" i="53"/>
  <c r="K108" i="53"/>
  <c r="G108" i="53"/>
  <c r="A99" i="53"/>
  <c r="G98" i="53"/>
  <c r="K98" i="53"/>
  <c r="A49" i="53"/>
  <c r="A69" i="53"/>
  <c r="K68" i="53"/>
  <c r="G68" i="53"/>
  <c r="A59" i="53"/>
  <c r="A49" i="54"/>
  <c r="A89" i="54"/>
  <c r="G88" i="54"/>
  <c r="K88" i="54"/>
  <c r="A99" i="54"/>
  <c r="K98" i="54"/>
  <c r="G98" i="54"/>
  <c r="A79" i="54"/>
  <c r="G78" i="54"/>
  <c r="K78" i="54"/>
  <c r="A59" i="54"/>
  <c r="A109" i="54"/>
  <c r="K108" i="54"/>
  <c r="G108" i="54"/>
  <c r="A69" i="54"/>
  <c r="K68" i="54"/>
  <c r="G68" i="54"/>
  <c r="A29" i="54"/>
  <c r="K28" i="54"/>
  <c r="A39" i="54"/>
  <c r="A59" i="55"/>
  <c r="A29" i="55"/>
  <c r="K28" i="55"/>
  <c r="A49" i="55"/>
  <c r="A89" i="55"/>
  <c r="G88" i="55"/>
  <c r="K88" i="55"/>
  <c r="A39" i="55"/>
  <c r="A79" i="55"/>
  <c r="K78" i="55"/>
  <c r="G78" i="55"/>
  <c r="A109" i="55"/>
  <c r="K108" i="55"/>
  <c r="G108" i="55"/>
  <c r="A99" i="55"/>
  <c r="G98" i="55"/>
  <c r="K98" i="55"/>
  <c r="A69" i="55"/>
  <c r="K68" i="55"/>
  <c r="G68" i="55"/>
  <c r="A109" i="76"/>
  <c r="G108" i="76"/>
  <c r="K108" i="76"/>
  <c r="A59" i="76"/>
  <c r="A49" i="76"/>
  <c r="A89" i="76"/>
  <c r="K88" i="76"/>
  <c r="G88" i="76"/>
  <c r="A70" i="76"/>
  <c r="G69" i="76"/>
  <c r="K69" i="76"/>
  <c r="A99" i="76"/>
  <c r="G98" i="76"/>
  <c r="K98" i="76"/>
  <c r="A29" i="76"/>
  <c r="K28" i="76"/>
  <c r="A39" i="76"/>
  <c r="A79" i="76"/>
  <c r="K78" i="76"/>
  <c r="G78" i="76"/>
  <c r="E32" i="56"/>
  <c r="B33" i="56"/>
  <c r="D32" i="56"/>
  <c r="B104" i="56"/>
  <c r="D103" i="56"/>
  <c r="E103" i="56"/>
  <c r="G32" i="56"/>
  <c r="C33" i="56"/>
  <c r="B78" i="56"/>
  <c r="D77" i="56"/>
  <c r="E77" i="56"/>
  <c r="A69" i="56"/>
  <c r="K68" i="56"/>
  <c r="G68" i="56"/>
  <c r="G37" i="56"/>
  <c r="B109" i="56"/>
  <c r="D108" i="56"/>
  <c r="E108" i="56"/>
  <c r="B24" i="56"/>
  <c r="E23" i="56"/>
  <c r="D23" i="56"/>
  <c r="D97" i="56"/>
  <c r="B98" i="56"/>
  <c r="E97" i="56"/>
  <c r="A110" i="56"/>
  <c r="G109" i="56"/>
  <c r="K109" i="56"/>
  <c r="D57" i="56"/>
  <c r="E57" i="56"/>
  <c r="B58" i="56"/>
  <c r="D72" i="56"/>
  <c r="B73" i="56"/>
  <c r="E72" i="56"/>
  <c r="A49" i="56"/>
  <c r="G48" i="56"/>
  <c r="B43" i="56"/>
  <c r="E42" i="56"/>
  <c r="D42" i="56"/>
  <c r="B93" i="56"/>
  <c r="E92" i="56"/>
  <c r="D92" i="56"/>
  <c r="B38" i="56"/>
  <c r="D37" i="56"/>
  <c r="E37" i="56"/>
  <c r="A89" i="56"/>
  <c r="K88" i="56"/>
  <c r="G88" i="56"/>
  <c r="C110" i="56"/>
  <c r="C111" i="56" s="1"/>
  <c r="G23" i="56"/>
  <c r="C24" i="56"/>
  <c r="A39" i="56"/>
  <c r="G38" i="56"/>
  <c r="D82" i="56"/>
  <c r="B83" i="56"/>
  <c r="E82" i="56"/>
  <c r="A79" i="56"/>
  <c r="G78" i="56"/>
  <c r="K78" i="56"/>
  <c r="B63" i="56"/>
  <c r="E62" i="56"/>
  <c r="D62" i="56"/>
  <c r="G62" i="56"/>
  <c r="C63" i="56"/>
  <c r="B29" i="56"/>
  <c r="E28" i="56"/>
  <c r="D28" i="56"/>
  <c r="G42" i="56"/>
  <c r="C43" i="56"/>
  <c r="A99" i="56"/>
  <c r="K98" i="56"/>
  <c r="G98" i="56"/>
  <c r="A59" i="56"/>
  <c r="G58" i="56"/>
  <c r="B53" i="56"/>
  <c r="E52" i="56"/>
  <c r="D52" i="56"/>
  <c r="B88" i="56"/>
  <c r="D87" i="56"/>
  <c r="E87" i="56"/>
  <c r="A30" i="56"/>
  <c r="G29" i="56"/>
  <c r="K29" i="56"/>
  <c r="G47" i="56"/>
  <c r="B68" i="56"/>
  <c r="D67" i="56"/>
  <c r="E67" i="56"/>
  <c r="E47" i="56"/>
  <c r="D47" i="56"/>
  <c r="B48" i="56"/>
  <c r="G52" i="56"/>
  <c r="C53" i="56"/>
  <c r="A29" i="57"/>
  <c r="G28" i="57"/>
  <c r="K28" i="57"/>
  <c r="G32" i="57"/>
  <c r="C33" i="57"/>
  <c r="A59" i="57"/>
  <c r="G58" i="57"/>
  <c r="E77" i="57"/>
  <c r="B78" i="57"/>
  <c r="D77" i="57"/>
  <c r="G42" i="57"/>
  <c r="C43" i="57"/>
  <c r="A109" i="57"/>
  <c r="G108" i="57"/>
  <c r="K108" i="57"/>
  <c r="A89" i="57"/>
  <c r="K88" i="57"/>
  <c r="G88" i="57"/>
  <c r="G52" i="57"/>
  <c r="C53" i="57"/>
  <c r="D32" i="57"/>
  <c r="B33" i="57"/>
  <c r="E32" i="57"/>
  <c r="B103" i="57"/>
  <c r="E102" i="57"/>
  <c r="D102" i="57"/>
  <c r="E87" i="57"/>
  <c r="B88" i="57"/>
  <c r="D87" i="57"/>
  <c r="D92" i="57"/>
  <c r="B93" i="57"/>
  <c r="E92" i="57"/>
  <c r="A99" i="57"/>
  <c r="K98" i="57"/>
  <c r="G98" i="57"/>
  <c r="B28" i="57"/>
  <c r="D27" i="57"/>
  <c r="E27" i="57"/>
  <c r="G37" i="57"/>
  <c r="C110" i="57"/>
  <c r="B73" i="57"/>
  <c r="E72" i="57"/>
  <c r="D72" i="57"/>
  <c r="E67" i="57"/>
  <c r="B68" i="57"/>
  <c r="D67" i="57"/>
  <c r="B43" i="57"/>
  <c r="E42" i="57"/>
  <c r="D42" i="57"/>
  <c r="A39" i="57"/>
  <c r="G38" i="57"/>
  <c r="G62" i="57"/>
  <c r="C63" i="57"/>
  <c r="E57" i="57"/>
  <c r="B58" i="57"/>
  <c r="D57" i="57"/>
  <c r="D97" i="57"/>
  <c r="E97" i="57"/>
  <c r="B98" i="57"/>
  <c r="A49" i="57"/>
  <c r="G48" i="57"/>
  <c r="B23" i="57"/>
  <c r="E22" i="57"/>
  <c r="D22" i="57"/>
  <c r="B63" i="57"/>
  <c r="E62" i="57"/>
  <c r="D62" i="57"/>
  <c r="G22" i="57"/>
  <c r="C23" i="57"/>
  <c r="E47" i="57"/>
  <c r="B48" i="57"/>
  <c r="D47" i="57"/>
  <c r="A69" i="57"/>
  <c r="G68" i="57"/>
  <c r="K68" i="57"/>
  <c r="E37" i="57"/>
  <c r="B38" i="57"/>
  <c r="D37" i="57"/>
  <c r="E107" i="57"/>
  <c r="B108" i="57"/>
  <c r="D107" i="57"/>
  <c r="B83" i="57"/>
  <c r="E82" i="57"/>
  <c r="D82" i="57"/>
  <c r="D52" i="57"/>
  <c r="B53" i="57"/>
  <c r="E52" i="57"/>
  <c r="A79" i="57"/>
  <c r="G78" i="57"/>
  <c r="K78" i="57"/>
  <c r="A109" i="58"/>
  <c r="G108" i="58"/>
  <c r="K108" i="58"/>
  <c r="A29" i="58"/>
  <c r="K28" i="58"/>
  <c r="A69" i="58"/>
  <c r="G68" i="58"/>
  <c r="K68" i="58"/>
  <c r="A39" i="58"/>
  <c r="A99" i="58"/>
  <c r="G98" i="58"/>
  <c r="K98" i="58"/>
  <c r="A49" i="58"/>
  <c r="A89" i="58"/>
  <c r="K88" i="58"/>
  <c r="G88" i="58"/>
  <c r="A59" i="58"/>
  <c r="A79" i="58"/>
  <c r="K78" i="58"/>
  <c r="G78" i="58"/>
  <c r="A29" i="59"/>
  <c r="K28" i="59"/>
  <c r="A39" i="59"/>
  <c r="A99" i="59"/>
  <c r="K98" i="59"/>
  <c r="G98" i="59"/>
  <c r="A69" i="59"/>
  <c r="K68" i="59"/>
  <c r="G68" i="59"/>
  <c r="A89" i="59"/>
  <c r="G88" i="59"/>
  <c r="K88" i="59"/>
  <c r="A109" i="59"/>
  <c r="K108" i="59"/>
  <c r="G108" i="59"/>
  <c r="A79" i="59"/>
  <c r="G78" i="59"/>
  <c r="K78" i="59"/>
  <c r="A49" i="59"/>
  <c r="A59" i="59"/>
  <c r="A99" i="60"/>
  <c r="G98" i="60"/>
  <c r="K98" i="60"/>
  <c r="A49" i="60"/>
  <c r="A39" i="60"/>
  <c r="A59" i="60"/>
  <c r="A29" i="60"/>
  <c r="K28" i="60"/>
  <c r="A109" i="60"/>
  <c r="K108" i="60"/>
  <c r="G108" i="60"/>
  <c r="A79" i="60"/>
  <c r="K78" i="60"/>
  <c r="G78" i="60"/>
  <c r="A69" i="60"/>
  <c r="K68" i="60"/>
  <c r="G68" i="60"/>
  <c r="A89" i="60"/>
  <c r="G88" i="60"/>
  <c r="K88" i="60"/>
  <c r="D42" i="61"/>
  <c r="E42" i="61"/>
  <c r="B43" i="61"/>
  <c r="A39" i="61"/>
  <c r="G38" i="61"/>
  <c r="B78" i="61"/>
  <c r="D77" i="61"/>
  <c r="E77" i="61"/>
  <c r="E32" i="61"/>
  <c r="B33" i="61"/>
  <c r="D32" i="61"/>
  <c r="B108" i="61"/>
  <c r="E107" i="61"/>
  <c r="D107" i="61"/>
  <c r="A89" i="61"/>
  <c r="G88" i="61"/>
  <c r="K88" i="61"/>
  <c r="A49" i="61"/>
  <c r="G48" i="61"/>
  <c r="G32" i="61"/>
  <c r="C33" i="61"/>
  <c r="G42" i="61"/>
  <c r="C43" i="61"/>
  <c r="A59" i="61"/>
  <c r="G58" i="61"/>
  <c r="G52" i="61"/>
  <c r="C53" i="61"/>
  <c r="B88" i="61"/>
  <c r="D87" i="61"/>
  <c r="E87" i="61"/>
  <c r="A99" i="61"/>
  <c r="G98" i="61"/>
  <c r="K98" i="61"/>
  <c r="E52" i="61"/>
  <c r="B53" i="61"/>
  <c r="D52" i="61"/>
  <c r="G27" i="61"/>
  <c r="B38" i="61"/>
  <c r="D37" i="61"/>
  <c r="E37" i="61"/>
  <c r="E62" i="61"/>
  <c r="B63" i="61"/>
  <c r="D62" i="61"/>
  <c r="E22" i="61"/>
  <c r="B23" i="61"/>
  <c r="D22" i="61"/>
  <c r="A109" i="61"/>
  <c r="K108" i="61"/>
  <c r="G108" i="61"/>
  <c r="A69" i="61"/>
  <c r="K68" i="61"/>
  <c r="G68" i="61"/>
  <c r="A79" i="61"/>
  <c r="G78" i="61"/>
  <c r="K78" i="61"/>
  <c r="D57" i="61"/>
  <c r="E57" i="61"/>
  <c r="B58" i="61"/>
  <c r="A29" i="61"/>
  <c r="G28" i="61"/>
  <c r="K28" i="61"/>
  <c r="E92" i="61"/>
  <c r="B93" i="61"/>
  <c r="D92" i="61"/>
  <c r="G22" i="61"/>
  <c r="C23" i="61"/>
  <c r="B28" i="61"/>
  <c r="D27" i="61"/>
  <c r="E27" i="61"/>
  <c r="G62" i="61"/>
  <c r="C63" i="61"/>
  <c r="E82" i="61"/>
  <c r="B83" i="61"/>
  <c r="D82" i="61"/>
  <c r="D47" i="61"/>
  <c r="E47" i="61"/>
  <c r="B48" i="61"/>
  <c r="G37" i="61"/>
  <c r="C109" i="61"/>
  <c r="C110" i="61" s="1"/>
  <c r="B73" i="61"/>
  <c r="D72" i="61"/>
  <c r="E72" i="61"/>
  <c r="B103" i="61"/>
  <c r="D102" i="61"/>
  <c r="E102" i="61"/>
  <c r="D67" i="61"/>
  <c r="E67" i="61"/>
  <c r="B68" i="61"/>
  <c r="D97" i="61"/>
  <c r="E97" i="61"/>
  <c r="B98" i="61"/>
  <c r="E77" i="62"/>
  <c r="B78" i="62"/>
  <c r="D77" i="62"/>
  <c r="E87" i="62"/>
  <c r="B88" i="62"/>
  <c r="D87" i="62"/>
  <c r="B53" i="62"/>
  <c r="E52" i="62"/>
  <c r="D52" i="62"/>
  <c r="B49" i="62"/>
  <c r="E48" i="62"/>
  <c r="D48" i="62"/>
  <c r="E102" i="62"/>
  <c r="B103" i="62"/>
  <c r="D102" i="62"/>
  <c r="G37" i="62"/>
  <c r="A69" i="62"/>
  <c r="G68" i="62"/>
  <c r="K68" i="62"/>
  <c r="G27" i="62"/>
  <c r="D43" i="62"/>
  <c r="E43" i="62"/>
  <c r="B44" i="62"/>
  <c r="D37" i="62"/>
  <c r="E37" i="62"/>
  <c r="B38" i="62"/>
  <c r="D72" i="62"/>
  <c r="E72" i="62"/>
  <c r="B73" i="62"/>
  <c r="G62" i="62"/>
  <c r="C63" i="62"/>
  <c r="E82" i="62"/>
  <c r="B83" i="62"/>
  <c r="D82" i="62"/>
  <c r="A50" i="62"/>
  <c r="G49" i="62"/>
  <c r="G52" i="62"/>
  <c r="C53" i="62"/>
  <c r="A39" i="62"/>
  <c r="G38" i="62"/>
  <c r="E62" i="62"/>
  <c r="B63" i="62"/>
  <c r="D62" i="62"/>
  <c r="A29" i="62"/>
  <c r="G28" i="62"/>
  <c r="K28" i="62"/>
  <c r="A109" i="62"/>
  <c r="K108" i="62"/>
  <c r="G108" i="62"/>
  <c r="D32" i="62"/>
  <c r="B33" i="62"/>
  <c r="E32" i="62"/>
  <c r="E97" i="62"/>
  <c r="B98" i="62"/>
  <c r="D97" i="62"/>
  <c r="A99" i="62"/>
  <c r="K98" i="62"/>
  <c r="G98" i="62"/>
  <c r="D22" i="62"/>
  <c r="B23" i="62"/>
  <c r="E22" i="62"/>
  <c r="A59" i="62"/>
  <c r="G58" i="62"/>
  <c r="G32" i="62"/>
  <c r="C33" i="62"/>
  <c r="E57" i="62"/>
  <c r="D57" i="62"/>
  <c r="B58" i="62"/>
  <c r="C110" i="62"/>
  <c r="D107" i="62"/>
  <c r="E107" i="62"/>
  <c r="B108" i="62"/>
  <c r="A89" i="62"/>
  <c r="G88" i="62"/>
  <c r="K88" i="62"/>
  <c r="B93" i="62"/>
  <c r="D92" i="62"/>
  <c r="E92" i="62"/>
  <c r="E27" i="62"/>
  <c r="B28" i="62"/>
  <c r="D27" i="62"/>
  <c r="G22" i="62"/>
  <c r="C23" i="62"/>
  <c r="A79" i="62"/>
  <c r="K78" i="62"/>
  <c r="G78" i="62"/>
  <c r="D67" i="62"/>
  <c r="B68" i="62"/>
  <c r="E67" i="62"/>
  <c r="G43" i="62"/>
  <c r="C44" i="62"/>
  <c r="A99" i="63"/>
  <c r="K98" i="63"/>
  <c r="G98" i="63"/>
  <c r="A59" i="63"/>
  <c r="A39" i="63"/>
  <c r="A29" i="63"/>
  <c r="K28" i="63"/>
  <c r="A79" i="63"/>
  <c r="G78" i="63"/>
  <c r="K78" i="63"/>
  <c r="A89" i="63"/>
  <c r="G88" i="63"/>
  <c r="K88" i="63"/>
  <c r="A109" i="63"/>
  <c r="K108" i="63"/>
  <c r="G108" i="63"/>
  <c r="A69" i="63"/>
  <c r="K68" i="63"/>
  <c r="G68" i="63"/>
  <c r="A49" i="63"/>
  <c r="A89" i="64"/>
  <c r="K88" i="64"/>
  <c r="G88" i="64"/>
  <c r="A39" i="64"/>
  <c r="A49" i="64"/>
  <c r="A59" i="64"/>
  <c r="A29" i="64"/>
  <c r="K28" i="64"/>
  <c r="A69" i="64"/>
  <c r="G68" i="64"/>
  <c r="K68" i="64"/>
  <c r="A99" i="64"/>
  <c r="G98" i="64"/>
  <c r="K98" i="64"/>
  <c r="A79" i="64"/>
  <c r="K78" i="64"/>
  <c r="G78" i="64"/>
  <c r="A109" i="64"/>
  <c r="G108" i="64"/>
  <c r="K108" i="64"/>
  <c r="A109" i="65"/>
  <c r="G108" i="65"/>
  <c r="K108" i="65"/>
  <c r="B38" i="65"/>
  <c r="E37" i="65"/>
  <c r="D37" i="65"/>
  <c r="A60" i="65"/>
  <c r="G59" i="65"/>
  <c r="E42" i="65"/>
  <c r="B43" i="65"/>
  <c r="D42" i="65"/>
  <c r="A99" i="65"/>
  <c r="G98" i="65"/>
  <c r="K98" i="65"/>
  <c r="B68" i="65"/>
  <c r="E67" i="65"/>
  <c r="D67" i="65"/>
  <c r="G42" i="65"/>
  <c r="C43" i="65"/>
  <c r="D77" i="65"/>
  <c r="B78" i="65"/>
  <c r="E77" i="65"/>
  <c r="A89" i="65"/>
  <c r="K88" i="65"/>
  <c r="G88" i="65"/>
  <c r="G47" i="65"/>
  <c r="E102" i="65"/>
  <c r="B103" i="65"/>
  <c r="D102" i="65"/>
  <c r="G27" i="65"/>
  <c r="E82" i="65"/>
  <c r="B83" i="65"/>
  <c r="D82" i="65"/>
  <c r="G62" i="65"/>
  <c r="C63" i="65"/>
  <c r="A79" i="65"/>
  <c r="G78" i="65"/>
  <c r="K78" i="65"/>
  <c r="G22" i="65"/>
  <c r="C23" i="65"/>
  <c r="E47" i="65"/>
  <c r="D47" i="65"/>
  <c r="B48" i="65"/>
  <c r="E62" i="65"/>
  <c r="B63" i="65"/>
  <c r="D62" i="65"/>
  <c r="A69" i="65"/>
  <c r="K68" i="65"/>
  <c r="G68" i="65"/>
  <c r="E58" i="65"/>
  <c r="B59" i="65"/>
  <c r="D58" i="65"/>
  <c r="A49" i="65"/>
  <c r="G48" i="65"/>
  <c r="B108" i="65"/>
  <c r="D107" i="65"/>
  <c r="E107" i="65"/>
  <c r="A39" i="65"/>
  <c r="G38" i="65"/>
  <c r="B54" i="65"/>
  <c r="E53" i="65"/>
  <c r="D53" i="65"/>
  <c r="E22" i="65"/>
  <c r="B23" i="65"/>
  <c r="D22" i="65"/>
  <c r="D97" i="65"/>
  <c r="B98" i="65"/>
  <c r="E97" i="65"/>
  <c r="C110" i="65"/>
  <c r="G32" i="65"/>
  <c r="C33" i="65"/>
  <c r="A29" i="65"/>
  <c r="G28" i="65"/>
  <c r="K28" i="65"/>
  <c r="B88" i="65"/>
  <c r="E87" i="65"/>
  <c r="D87" i="65"/>
  <c r="G53" i="65"/>
  <c r="C54" i="65"/>
  <c r="E32" i="65"/>
  <c r="B33" i="65"/>
  <c r="D32" i="65"/>
  <c r="D27" i="65"/>
  <c r="B28" i="65"/>
  <c r="E27" i="65"/>
  <c r="B93" i="65"/>
  <c r="D92" i="65"/>
  <c r="E92" i="65"/>
  <c r="B73" i="65"/>
  <c r="D72" i="65"/>
  <c r="E72" i="65"/>
  <c r="A69" i="66"/>
  <c r="G68" i="66"/>
  <c r="K68" i="66"/>
  <c r="E32" i="66"/>
  <c r="D32" i="66"/>
  <c r="B33" i="66"/>
  <c r="A39" i="66"/>
  <c r="G38" i="66"/>
  <c r="G42" i="66"/>
  <c r="C43" i="66"/>
  <c r="A99" i="66"/>
  <c r="K98" i="66"/>
  <c r="G98" i="66"/>
  <c r="E107" i="66"/>
  <c r="B108" i="66"/>
  <c r="D107" i="66"/>
  <c r="E57" i="66"/>
  <c r="B58" i="66"/>
  <c r="D57" i="66"/>
  <c r="B88" i="66"/>
  <c r="E87" i="66"/>
  <c r="D87" i="66"/>
  <c r="B28" i="66"/>
  <c r="D27" i="66"/>
  <c r="E27" i="66"/>
  <c r="B38" i="66"/>
  <c r="D37" i="66"/>
  <c r="E37" i="66"/>
  <c r="E97" i="66"/>
  <c r="D97" i="66"/>
  <c r="B98" i="66"/>
  <c r="A79" i="66"/>
  <c r="G78" i="66"/>
  <c r="K78" i="66"/>
  <c r="A59" i="66"/>
  <c r="G58" i="66"/>
  <c r="B43" i="66"/>
  <c r="E42" i="66"/>
  <c r="D42" i="66"/>
  <c r="E102" i="66"/>
  <c r="B103" i="66"/>
  <c r="D102" i="66"/>
  <c r="G27" i="66"/>
  <c r="D62" i="66"/>
  <c r="B63" i="66"/>
  <c r="E62" i="66"/>
  <c r="D92" i="66"/>
  <c r="B93" i="66"/>
  <c r="E92" i="66"/>
  <c r="E47" i="66"/>
  <c r="B48" i="66"/>
  <c r="D47" i="66"/>
  <c r="A29" i="66"/>
  <c r="G28" i="66"/>
  <c r="K28" i="66"/>
  <c r="A49" i="66"/>
  <c r="G48" i="66"/>
  <c r="G32" i="66"/>
  <c r="C33" i="66"/>
  <c r="A109" i="66"/>
  <c r="K108" i="66"/>
  <c r="G108" i="66"/>
  <c r="E77" i="66"/>
  <c r="D77" i="66"/>
  <c r="B78" i="66"/>
  <c r="B83" i="66"/>
  <c r="E82" i="66"/>
  <c r="D82" i="66"/>
  <c r="B23" i="66"/>
  <c r="E22" i="66"/>
  <c r="D22" i="66"/>
  <c r="G52" i="66"/>
  <c r="C53" i="66"/>
  <c r="G37" i="66"/>
  <c r="A89" i="66"/>
  <c r="K88" i="66"/>
  <c r="G88" i="66"/>
  <c r="G22" i="66"/>
  <c r="C23" i="66"/>
  <c r="G57" i="66"/>
  <c r="G62" i="66"/>
  <c r="C63" i="66"/>
  <c r="E67" i="66"/>
  <c r="B68" i="66"/>
  <c r="D67" i="66"/>
  <c r="C108" i="66"/>
  <c r="C109" i="66" s="1"/>
  <c r="C110" i="66" s="1"/>
  <c r="E72" i="66"/>
  <c r="D72" i="66"/>
  <c r="B73" i="66"/>
  <c r="E52" i="66"/>
  <c r="D52" i="66"/>
  <c r="B53" i="66"/>
  <c r="A29" i="67"/>
  <c r="K28" i="67"/>
  <c r="A99" i="67"/>
  <c r="G98" i="67"/>
  <c r="K98" i="67"/>
  <c r="A49" i="67"/>
  <c r="A39" i="67"/>
  <c r="A79" i="67"/>
  <c r="K78" i="67"/>
  <c r="G78" i="67"/>
  <c r="A109" i="67"/>
  <c r="K108" i="67"/>
  <c r="G108" i="67"/>
  <c r="A59" i="67"/>
  <c r="A89" i="67"/>
  <c r="G88" i="67"/>
  <c r="K88" i="67"/>
  <c r="A69" i="67"/>
  <c r="K68" i="67"/>
  <c r="G68" i="67"/>
  <c r="A59" i="68"/>
  <c r="A99" i="68"/>
  <c r="G98" i="68"/>
  <c r="K98" i="68"/>
  <c r="A109" i="68"/>
  <c r="K108" i="68"/>
  <c r="G108" i="68"/>
  <c r="A29" i="68"/>
  <c r="K28" i="68"/>
  <c r="A79" i="68"/>
  <c r="K78" i="68"/>
  <c r="G78" i="68"/>
  <c r="A89" i="68"/>
  <c r="G88" i="68"/>
  <c r="K88" i="68"/>
  <c r="A49" i="68"/>
  <c r="A39" i="68"/>
  <c r="A69" i="68"/>
  <c r="K68" i="68"/>
  <c r="G68" i="68"/>
  <c r="A89" i="69"/>
  <c r="K88" i="69"/>
  <c r="G88" i="69"/>
  <c r="A69" i="69"/>
  <c r="K68" i="69"/>
  <c r="G68" i="69"/>
  <c r="A79" i="69"/>
  <c r="G78" i="69"/>
  <c r="K78" i="69"/>
  <c r="A59" i="69"/>
  <c r="A39" i="69"/>
  <c r="A109" i="69"/>
  <c r="G108" i="69"/>
  <c r="K108" i="69"/>
  <c r="A99" i="69"/>
  <c r="K98" i="69"/>
  <c r="G98" i="69"/>
  <c r="A29" i="69"/>
  <c r="K28" i="69"/>
  <c r="A49" i="69"/>
  <c r="A89" i="70"/>
  <c r="K88" i="70"/>
  <c r="G88" i="70"/>
  <c r="A79" i="70"/>
  <c r="K78" i="70"/>
  <c r="G78" i="70"/>
  <c r="A49" i="70"/>
  <c r="A29" i="70"/>
  <c r="K28" i="70"/>
  <c r="A69" i="70"/>
  <c r="G68" i="70"/>
  <c r="K68" i="70"/>
  <c r="A60" i="70"/>
  <c r="A99" i="70"/>
  <c r="G98" i="70"/>
  <c r="K98" i="70"/>
  <c r="A109" i="70"/>
  <c r="G108" i="70"/>
  <c r="K108" i="70"/>
  <c r="A39" i="70"/>
  <c r="A90" i="71"/>
  <c r="G89" i="71"/>
  <c r="K89" i="71"/>
  <c r="A39" i="71"/>
  <c r="A49" i="71"/>
  <c r="A99" i="71"/>
  <c r="K98" i="71"/>
  <c r="G98" i="71"/>
  <c r="A79" i="71"/>
  <c r="G78" i="71"/>
  <c r="K78" i="71"/>
  <c r="A59" i="71"/>
  <c r="A29" i="71"/>
  <c r="K28" i="71"/>
  <c r="A109" i="71"/>
  <c r="K108" i="71"/>
  <c r="G108" i="71"/>
  <c r="A69" i="71"/>
  <c r="K68" i="71"/>
  <c r="G68" i="71"/>
  <c r="A59" i="72"/>
  <c r="A39" i="72"/>
  <c r="A49" i="72"/>
  <c r="A99" i="72"/>
  <c r="K98" i="72"/>
  <c r="G98" i="72"/>
  <c r="A109" i="72"/>
  <c r="G108" i="72"/>
  <c r="K108" i="72"/>
  <c r="A89" i="72"/>
  <c r="K88" i="72"/>
  <c r="G88" i="72"/>
  <c r="A79" i="72"/>
  <c r="G78" i="72"/>
  <c r="K78" i="72"/>
  <c r="A30" i="72"/>
  <c r="K29" i="72"/>
  <c r="A69" i="72"/>
  <c r="K68" i="72"/>
  <c r="G68" i="72"/>
  <c r="A69" i="73"/>
  <c r="G68" i="73"/>
  <c r="K68" i="73"/>
  <c r="A30" i="73"/>
  <c r="K29" i="73"/>
  <c r="A39" i="73"/>
  <c r="A89" i="73"/>
  <c r="K88" i="73"/>
  <c r="G88" i="73"/>
  <c r="A99" i="73"/>
  <c r="G98" i="73"/>
  <c r="K98" i="73"/>
  <c r="A79" i="73"/>
  <c r="K78" i="73"/>
  <c r="G78" i="73"/>
  <c r="A59" i="73"/>
  <c r="A109" i="73"/>
  <c r="G108" i="73"/>
  <c r="K108" i="73"/>
  <c r="A49" i="73"/>
  <c r="A89" i="74"/>
  <c r="K88" i="74"/>
  <c r="G88" i="74"/>
  <c r="A99" i="74"/>
  <c r="K98" i="74"/>
  <c r="G98" i="74"/>
  <c r="A39" i="74"/>
  <c r="A49" i="74"/>
  <c r="A109" i="74"/>
  <c r="G108" i="74"/>
  <c r="K108" i="74"/>
  <c r="A59" i="74"/>
  <c r="A29" i="74"/>
  <c r="K28" i="74"/>
  <c r="A69" i="74"/>
  <c r="G68" i="74"/>
  <c r="K68" i="74"/>
  <c r="A79" i="74"/>
  <c r="G78" i="74"/>
  <c r="K78" i="74"/>
  <c r="I33" i="66"/>
  <c r="K32" i="66"/>
  <c r="I33" i="65"/>
  <c r="K32" i="65"/>
  <c r="I34" i="62"/>
  <c r="K33" i="62"/>
  <c r="I33" i="61"/>
  <c r="K32" i="61"/>
  <c r="I33" i="57"/>
  <c r="K32" i="57"/>
  <c r="I33" i="56"/>
  <c r="K32" i="56"/>
  <c r="I33" i="52"/>
  <c r="K32" i="52"/>
  <c r="I33" i="51"/>
  <c r="K32" i="51"/>
  <c r="I33" i="47"/>
  <c r="K32" i="47"/>
  <c r="I33" i="46"/>
  <c r="K32" i="46"/>
  <c r="I33" i="45"/>
  <c r="K32" i="45"/>
  <c r="I33" i="44"/>
  <c r="K32" i="44"/>
  <c r="I33" i="74"/>
  <c r="K32" i="74"/>
  <c r="I33" i="73"/>
  <c r="K32" i="73"/>
  <c r="I33" i="72"/>
  <c r="K32" i="72"/>
  <c r="I33" i="71"/>
  <c r="K32" i="71"/>
  <c r="I33" i="70"/>
  <c r="K32" i="70"/>
  <c r="I33" i="69"/>
  <c r="K32" i="69"/>
  <c r="I33" i="68"/>
  <c r="K32" i="68"/>
  <c r="I33" i="67"/>
  <c r="K32" i="67"/>
  <c r="I33" i="64"/>
  <c r="K32" i="64"/>
  <c r="I33" i="63"/>
  <c r="K32" i="63"/>
  <c r="I33" i="60"/>
  <c r="K32" i="60"/>
  <c r="I33" i="59"/>
  <c r="K32" i="59"/>
  <c r="K31" i="58"/>
  <c r="I32" i="58"/>
  <c r="I33" i="76"/>
  <c r="K32" i="76"/>
  <c r="I33" i="55"/>
  <c r="K32" i="55"/>
  <c r="I33" i="54"/>
  <c r="K32" i="54"/>
  <c r="I33" i="53"/>
  <c r="K32" i="53"/>
  <c r="I33" i="50"/>
  <c r="K32" i="50"/>
  <c r="I33" i="49"/>
  <c r="K32" i="49"/>
  <c r="I33" i="48"/>
  <c r="K32" i="48"/>
  <c r="I33" i="43"/>
  <c r="K32" i="43"/>
  <c r="I33" i="42"/>
  <c r="K32" i="42"/>
  <c r="I33" i="41"/>
  <c r="K32" i="41"/>
  <c r="I33" i="40"/>
  <c r="K32" i="40"/>
  <c r="I33" i="39"/>
  <c r="K32" i="39"/>
  <c r="I33" i="38"/>
  <c r="K32" i="38"/>
  <c r="I33" i="37"/>
  <c r="K32" i="37"/>
  <c r="I33" i="36"/>
  <c r="K32" i="36"/>
  <c r="I33" i="35"/>
  <c r="K32" i="35"/>
  <c r="I33" i="34"/>
  <c r="K32" i="34"/>
  <c r="I33" i="33"/>
  <c r="K32" i="33"/>
  <c r="I33" i="32"/>
  <c r="K32" i="32"/>
  <c r="I33" i="31"/>
  <c r="K32" i="31"/>
  <c r="I34" i="30"/>
  <c r="K33" i="30"/>
  <c r="I33" i="29"/>
  <c r="K32" i="29"/>
  <c r="A29" i="29"/>
  <c r="A39" i="29"/>
  <c r="A49" i="29"/>
  <c r="A109" i="29"/>
  <c r="A89" i="29"/>
  <c r="A69" i="29"/>
  <c r="A99" i="29"/>
  <c r="A59" i="29"/>
  <c r="A79" i="29"/>
  <c r="I33" i="28"/>
  <c r="K32" i="28"/>
  <c r="A109" i="28"/>
  <c r="A49" i="28"/>
  <c r="A79" i="28"/>
  <c r="A59" i="28"/>
  <c r="A99" i="28"/>
  <c r="A89" i="28"/>
  <c r="A69" i="28"/>
  <c r="A39" i="28"/>
  <c r="A29" i="28"/>
  <c r="I32" i="27"/>
  <c r="K31" i="27"/>
  <c r="A29" i="27"/>
  <c r="A69" i="27"/>
  <c r="A79" i="27"/>
  <c r="A59" i="27"/>
  <c r="A40" i="27"/>
  <c r="A109" i="27"/>
  <c r="A99" i="27"/>
  <c r="A89" i="27"/>
  <c r="A49" i="27"/>
  <c r="I32" i="9"/>
  <c r="K31" i="9"/>
  <c r="A79" i="9"/>
  <c r="A39" i="9"/>
  <c r="A69" i="9"/>
  <c r="A89" i="9"/>
  <c r="A59" i="9"/>
  <c r="A109" i="9"/>
  <c r="A99" i="9"/>
  <c r="A49" i="9"/>
  <c r="K28" i="7"/>
  <c r="A29" i="7"/>
  <c r="A109" i="7"/>
  <c r="K109" i="7" s="1"/>
  <c r="G108" i="7"/>
  <c r="A99" i="7"/>
  <c r="K99" i="7" s="1"/>
  <c r="G98" i="7"/>
  <c r="A49" i="7"/>
  <c r="K49" i="7" s="1"/>
  <c r="A79" i="7"/>
  <c r="K79" i="7" s="1"/>
  <c r="G78" i="7"/>
  <c r="A59" i="7"/>
  <c r="K59" i="7" s="1"/>
  <c r="A39" i="7"/>
  <c r="K39" i="7" s="1"/>
  <c r="A69" i="7"/>
  <c r="K69" i="7" s="1"/>
  <c r="G68" i="7"/>
  <c r="A89" i="7"/>
  <c r="K89" i="7" s="1"/>
  <c r="G88" i="7"/>
  <c r="C47" i="34"/>
  <c r="G47" i="34" s="1"/>
  <c r="C67" i="58"/>
  <c r="C47" i="68"/>
  <c r="G47" i="68" s="1"/>
  <c r="C57" i="50"/>
  <c r="G57" i="50" s="1"/>
  <c r="C97" i="73"/>
  <c r="C57" i="73"/>
  <c r="G57" i="73" s="1"/>
  <c r="C97" i="9"/>
  <c r="C67" i="63"/>
  <c r="C27" i="64"/>
  <c r="G27" i="64" s="1"/>
  <c r="C87" i="49"/>
  <c r="C97" i="58"/>
  <c r="C47" i="54"/>
  <c r="G47" i="54" s="1"/>
  <c r="C37" i="67"/>
  <c r="G37" i="67" s="1"/>
  <c r="C47" i="59"/>
  <c r="G47" i="59" s="1"/>
  <c r="C27" i="70"/>
  <c r="G27" i="70" s="1"/>
  <c r="C67" i="64"/>
  <c r="C107" i="37"/>
  <c r="C97" i="35"/>
  <c r="C117" i="28"/>
  <c r="C118" i="28" s="1"/>
  <c r="C119" i="28" s="1"/>
  <c r="C120" i="28" s="1"/>
  <c r="C107" i="32"/>
  <c r="C37" i="9"/>
  <c r="C47" i="69"/>
  <c r="G47" i="69" s="1"/>
  <c r="C107" i="68"/>
  <c r="C107" i="58"/>
  <c r="C57" i="30"/>
  <c r="G57" i="30" s="1"/>
  <c r="D107" i="36"/>
  <c r="B108" i="36"/>
  <c r="E107" i="36"/>
  <c r="C47" i="48"/>
  <c r="G47" i="48" s="1"/>
  <c r="C87" i="63"/>
  <c r="C87" i="48"/>
  <c r="C117" i="33"/>
  <c r="C118" i="33" s="1"/>
  <c r="C119" i="33" s="1"/>
  <c r="C120" i="33" s="1"/>
  <c r="C97" i="40"/>
  <c r="C77" i="72"/>
  <c r="C97" i="28"/>
  <c r="C47" i="70"/>
  <c r="G47" i="70" s="1"/>
  <c r="C117" i="69"/>
  <c r="C118" i="69" s="1"/>
  <c r="C119" i="69" s="1"/>
  <c r="C120" i="69" s="1"/>
  <c r="C57" i="34"/>
  <c r="G57" i="34" s="1"/>
  <c r="C27" i="35"/>
  <c r="G27" i="35" s="1"/>
  <c r="C107" i="74"/>
  <c r="C107" i="60"/>
  <c r="C57" i="74"/>
  <c r="G57" i="74" s="1"/>
  <c r="C67" i="39"/>
  <c r="C103" i="36"/>
  <c r="C67" i="29"/>
  <c r="C77" i="53"/>
  <c r="C67" i="9"/>
  <c r="C107" i="41"/>
  <c r="C67" i="35"/>
  <c r="C77" i="42"/>
  <c r="C117" i="50"/>
  <c r="C118" i="50" s="1"/>
  <c r="C119" i="50" s="1"/>
  <c r="C120" i="50" s="1"/>
  <c r="C77" i="63"/>
  <c r="C97" i="43"/>
  <c r="C77" i="60"/>
  <c r="C37" i="32"/>
  <c r="G37" i="32" s="1"/>
  <c r="C107" i="43"/>
  <c r="C117" i="76"/>
  <c r="C118" i="76" s="1"/>
  <c r="C119" i="76" s="1"/>
  <c r="C120" i="76" s="1"/>
  <c r="C57" i="28"/>
  <c r="C57" i="49"/>
  <c r="G57" i="49" s="1"/>
  <c r="C67" i="48"/>
  <c r="C107" i="70"/>
  <c r="C67" i="38"/>
  <c r="C117" i="63"/>
  <c r="C118" i="63" s="1"/>
  <c r="C119" i="63" s="1"/>
  <c r="C120" i="63" s="1"/>
  <c r="C47" i="42"/>
  <c r="G47" i="42" s="1"/>
  <c r="C67" i="50"/>
  <c r="C87" i="43"/>
  <c r="C67" i="27"/>
  <c r="C37" i="35"/>
  <c r="G37" i="35" s="1"/>
  <c r="C47" i="67"/>
  <c r="G47" i="67" s="1"/>
  <c r="C67" i="76"/>
  <c r="C67" i="55"/>
  <c r="C57" i="38"/>
  <c r="G57" i="38" s="1"/>
  <c r="C67" i="67"/>
  <c r="C47" i="43"/>
  <c r="G47" i="43" s="1"/>
  <c r="C27" i="40"/>
  <c r="G27" i="40" s="1"/>
  <c r="C37" i="31"/>
  <c r="G37" i="31" s="1"/>
  <c r="C107" i="73"/>
  <c r="C47" i="38"/>
  <c r="G47" i="38" s="1"/>
  <c r="C57" i="54"/>
  <c r="G57" i="54" s="1"/>
  <c r="C27" i="55"/>
  <c r="G27" i="55" s="1"/>
  <c r="C107" i="71"/>
  <c r="C77" i="50"/>
  <c r="C97" i="30"/>
  <c r="C77" i="64"/>
  <c r="C107" i="67"/>
  <c r="C67" i="72"/>
  <c r="C107" i="50"/>
  <c r="C117" i="72"/>
  <c r="C118" i="72" s="1"/>
  <c r="C119" i="72" s="1"/>
  <c r="C120" i="72" s="1"/>
  <c r="C67" i="32"/>
  <c r="C57" i="63"/>
  <c r="G57" i="63" s="1"/>
  <c r="C67" i="73"/>
  <c r="C37" i="64"/>
  <c r="G37" i="64" s="1"/>
  <c r="C27" i="42"/>
  <c r="G27" i="42" s="1"/>
  <c r="C57" i="39"/>
  <c r="G57" i="39" s="1"/>
  <c r="C37" i="48"/>
  <c r="G37" i="48" s="1"/>
  <c r="C67" i="31"/>
  <c r="C67" i="54"/>
  <c r="C27" i="60"/>
  <c r="G27" i="60" s="1"/>
  <c r="C77" i="74"/>
  <c r="C77" i="40"/>
  <c r="C27" i="49"/>
  <c r="G27" i="49" s="1"/>
  <c r="C87" i="59"/>
  <c r="C57" i="40"/>
  <c r="G57" i="40" s="1"/>
  <c r="C47" i="64"/>
  <c r="G47" i="64" s="1"/>
  <c r="C57" i="69"/>
  <c r="G57" i="69" s="1"/>
  <c r="C37" i="37"/>
  <c r="G37" i="37" s="1"/>
  <c r="C97" i="39"/>
  <c r="C117" i="67"/>
  <c r="C118" i="67" s="1"/>
  <c r="C119" i="67" s="1"/>
  <c r="C120" i="67" s="1"/>
  <c r="C37" i="42"/>
  <c r="G37" i="42" s="1"/>
  <c r="C87" i="38"/>
  <c r="C87" i="54"/>
  <c r="C87" i="72"/>
  <c r="C67" i="69"/>
  <c r="C27" i="43"/>
  <c r="G27" i="43" s="1"/>
  <c r="C67" i="37"/>
  <c r="C47" i="9"/>
  <c r="C117" i="59"/>
  <c r="C118" i="59" s="1"/>
  <c r="C119" i="59" s="1"/>
  <c r="C120" i="59" s="1"/>
  <c r="C57" i="43"/>
  <c r="G57" i="43" s="1"/>
  <c r="C27" i="37"/>
  <c r="G27" i="37" s="1"/>
  <c r="C97" i="64"/>
  <c r="C117" i="60"/>
  <c r="C118" i="60" s="1"/>
  <c r="C119" i="60" s="1"/>
  <c r="C120" i="60" s="1"/>
  <c r="C107" i="35"/>
  <c r="C97" i="48"/>
  <c r="C117" i="48"/>
  <c r="C118" i="48" s="1"/>
  <c r="C119" i="48" s="1"/>
  <c r="C120" i="48" s="1"/>
  <c r="C97" i="72"/>
  <c r="C37" i="59"/>
  <c r="G37" i="59" s="1"/>
  <c r="C107" i="9"/>
  <c r="C117" i="35"/>
  <c r="C118" i="35" s="1"/>
  <c r="C119" i="35" s="1"/>
  <c r="C120" i="35" s="1"/>
  <c r="C77" i="48"/>
  <c r="C77" i="31"/>
  <c r="C47" i="58"/>
  <c r="G47" i="58" s="1"/>
  <c r="C67" i="41"/>
  <c r="C67" i="40"/>
  <c r="C117" i="37"/>
  <c r="C118" i="37" s="1"/>
  <c r="C119" i="37" s="1"/>
  <c r="C120" i="37" s="1"/>
  <c r="C77" i="32"/>
  <c r="C87" i="70"/>
  <c r="C97" i="59"/>
  <c r="C87" i="74"/>
  <c r="C37" i="76"/>
  <c r="G37" i="76" s="1"/>
  <c r="C27" i="73"/>
  <c r="G27" i="73" s="1"/>
  <c r="C27" i="76"/>
  <c r="G27" i="76" s="1"/>
  <c r="C117" i="40"/>
  <c r="C118" i="40" s="1"/>
  <c r="C119" i="40" s="1"/>
  <c r="C120" i="40" s="1"/>
  <c r="C77" i="37"/>
  <c r="C117" i="53"/>
  <c r="C118" i="53" s="1"/>
  <c r="C119" i="53" s="1"/>
  <c r="C120" i="53" s="1"/>
  <c r="C57" i="55"/>
  <c r="G57" i="55" s="1"/>
  <c r="C77" i="27"/>
  <c r="C27" i="68"/>
  <c r="G27" i="68" s="1"/>
  <c r="C87" i="60"/>
  <c r="C57" i="76"/>
  <c r="G57" i="76" s="1"/>
  <c r="C47" i="29"/>
  <c r="C77" i="30"/>
  <c r="C47" i="73"/>
  <c r="G47" i="73" s="1"/>
  <c r="C27" i="74"/>
  <c r="G27" i="74" s="1"/>
  <c r="C67" i="33"/>
  <c r="C107" i="42"/>
  <c r="C97" i="34"/>
  <c r="C77" i="73"/>
  <c r="C87" i="71"/>
  <c r="C37" i="72"/>
  <c r="G37" i="72" s="1"/>
  <c r="C37" i="69"/>
  <c r="G37" i="69" s="1"/>
  <c r="C47" i="31"/>
  <c r="G47" i="31" s="1"/>
  <c r="C47" i="32"/>
  <c r="G47" i="32" s="1"/>
  <c r="C97" i="27"/>
  <c r="C107" i="34"/>
  <c r="C57" i="33"/>
  <c r="G57" i="33" s="1"/>
  <c r="C47" i="53"/>
  <c r="G47" i="53" s="1"/>
  <c r="C57" i="58"/>
  <c r="G57" i="58" s="1"/>
  <c r="C117" i="49"/>
  <c r="C118" i="49" s="1"/>
  <c r="C119" i="49" s="1"/>
  <c r="C120" i="49" s="1"/>
  <c r="C97" i="68"/>
  <c r="C77" i="28"/>
  <c r="C27" i="39"/>
  <c r="G27" i="39" s="1"/>
  <c r="C97" i="41"/>
  <c r="C37" i="74"/>
  <c r="G37" i="74" s="1"/>
  <c r="C37" i="49"/>
  <c r="G37" i="49" s="1"/>
  <c r="C107" i="39"/>
  <c r="C47" i="39"/>
  <c r="G47" i="39" s="1"/>
  <c r="C67" i="30"/>
  <c r="C37" i="30"/>
  <c r="G37" i="30" s="1"/>
  <c r="C67" i="59"/>
  <c r="C57" i="72"/>
  <c r="G57" i="72" s="1"/>
  <c r="C87" i="29"/>
  <c r="C97" i="50"/>
  <c r="C97" i="42"/>
  <c r="C77" i="67"/>
  <c r="C27" i="63"/>
  <c r="G27" i="63" s="1"/>
  <c r="C77" i="49"/>
  <c r="C77" i="59"/>
  <c r="C47" i="35"/>
  <c r="G47" i="35" s="1"/>
  <c r="C77" i="43"/>
  <c r="C57" i="31"/>
  <c r="G57" i="31" s="1"/>
  <c r="C77" i="39"/>
  <c r="C117" i="54"/>
  <c r="C118" i="54" s="1"/>
  <c r="C119" i="54" s="1"/>
  <c r="C120" i="54" s="1"/>
  <c r="C57" i="32"/>
  <c r="G57" i="32" s="1"/>
  <c r="C57" i="68"/>
  <c r="G57" i="68" s="1"/>
  <c r="C27" i="33"/>
  <c r="G27" i="33" s="1"/>
  <c r="C97" i="60"/>
  <c r="C27" i="71"/>
  <c r="G27" i="71" s="1"/>
  <c r="C87" i="39"/>
  <c r="C107" i="40"/>
  <c r="C87" i="42"/>
  <c r="C47" i="41"/>
  <c r="G47" i="41" s="1"/>
  <c r="C87" i="31"/>
  <c r="C97" i="76"/>
  <c r="C47" i="72"/>
  <c r="G47" i="72" s="1"/>
  <c r="C57" i="53"/>
  <c r="G57" i="53" s="1"/>
  <c r="C97" i="74"/>
  <c r="C87" i="53"/>
  <c r="C77" i="35"/>
  <c r="C77" i="38"/>
  <c r="C97" i="63"/>
  <c r="C107" i="31"/>
  <c r="C37" i="55"/>
  <c r="G37" i="55" s="1"/>
  <c r="C117" i="31"/>
  <c r="C118" i="31" s="1"/>
  <c r="C119" i="31" s="1"/>
  <c r="C120" i="31" s="1"/>
  <c r="C57" i="37"/>
  <c r="G57" i="37" s="1"/>
  <c r="C77" i="71"/>
  <c r="C87" i="28"/>
  <c r="C57" i="48"/>
  <c r="G57" i="48" s="1"/>
  <c r="C77" i="54"/>
  <c r="C77" i="34"/>
  <c r="C117" i="64"/>
  <c r="C118" i="64" s="1"/>
  <c r="C119" i="64" s="1"/>
  <c r="C120" i="64" s="1"/>
  <c r="C117" i="30"/>
  <c r="C118" i="30" s="1"/>
  <c r="C119" i="30" s="1"/>
  <c r="C120" i="30" s="1"/>
  <c r="C107" i="38"/>
  <c r="C97" i="71"/>
  <c r="C117" i="9"/>
  <c r="C118" i="9" s="1"/>
  <c r="C119" i="9" s="1"/>
  <c r="C120" i="9" s="1"/>
  <c r="C107" i="63"/>
  <c r="C47" i="37"/>
  <c r="G47" i="37" s="1"/>
  <c r="C107" i="29"/>
  <c r="C97" i="29"/>
  <c r="C27" i="59"/>
  <c r="G27" i="59" s="1"/>
  <c r="C117" i="41"/>
  <c r="C118" i="41" s="1"/>
  <c r="C119" i="41" s="1"/>
  <c r="C120" i="41" s="1"/>
  <c r="C87" i="69"/>
  <c r="C87" i="33"/>
  <c r="C87" i="76"/>
  <c r="C117" i="38"/>
  <c r="C118" i="38" s="1"/>
  <c r="C119" i="38" s="1"/>
  <c r="C120" i="38" s="1"/>
  <c r="C27" i="53"/>
  <c r="G27" i="53" s="1"/>
  <c r="C47" i="33"/>
  <c r="G47" i="33" s="1"/>
  <c r="C87" i="34"/>
  <c r="C77" i="9"/>
  <c r="C97" i="70"/>
  <c r="C87" i="32"/>
  <c r="C97" i="69"/>
  <c r="C107" i="55"/>
  <c r="C97" i="32"/>
  <c r="C67" i="43"/>
  <c r="C117" i="70"/>
  <c r="C118" i="70" s="1"/>
  <c r="C119" i="70" s="1"/>
  <c r="C120" i="70" s="1"/>
  <c r="C47" i="71"/>
  <c r="G47" i="71" s="1"/>
  <c r="C117" i="58"/>
  <c r="C118" i="58" s="1"/>
  <c r="C119" i="58" s="1"/>
  <c r="C120" i="58" s="1"/>
  <c r="C37" i="54"/>
  <c r="G37" i="54" s="1"/>
  <c r="C57" i="67"/>
  <c r="G57" i="67" s="1"/>
  <c r="C57" i="59"/>
  <c r="G57" i="59" s="1"/>
  <c r="C37" i="41"/>
  <c r="G37" i="41" s="1"/>
  <c r="C37" i="33"/>
  <c r="G37" i="33" s="1"/>
  <c r="C27" i="32"/>
  <c r="G27" i="32" s="1"/>
  <c r="C27" i="41"/>
  <c r="G27" i="41" s="1"/>
  <c r="C87" i="35"/>
  <c r="C37" i="71"/>
  <c r="G37" i="71" s="1"/>
  <c r="C57" i="9"/>
  <c r="C77" i="55"/>
  <c r="C67" i="53"/>
  <c r="C87" i="9"/>
  <c r="C117" i="55"/>
  <c r="C118" i="55" s="1"/>
  <c r="C119" i="55" s="1"/>
  <c r="C120" i="55" s="1"/>
  <c r="C67" i="71"/>
  <c r="C37" i="39"/>
  <c r="G37" i="39" s="1"/>
  <c r="C57" i="71"/>
  <c r="G57" i="71" s="1"/>
  <c r="C87" i="37"/>
  <c r="C117" i="42"/>
  <c r="C118" i="42" s="1"/>
  <c r="C119" i="42" s="1"/>
  <c r="C120" i="42" s="1"/>
  <c r="C117" i="39"/>
  <c r="C118" i="39" s="1"/>
  <c r="C119" i="39" s="1"/>
  <c r="C120" i="39" s="1"/>
  <c r="C57" i="64"/>
  <c r="G57" i="64" s="1"/>
  <c r="C117" i="71"/>
  <c r="C118" i="71" s="1"/>
  <c r="C119" i="71" s="1"/>
  <c r="C120" i="71" s="1"/>
  <c r="C37" i="58"/>
  <c r="G37" i="58" s="1"/>
  <c r="C27" i="50"/>
  <c r="G27" i="50" s="1"/>
  <c r="C107" i="49"/>
  <c r="C107" i="76"/>
  <c r="C37" i="27"/>
  <c r="C97" i="31"/>
  <c r="C87" i="73"/>
  <c r="C27" i="28"/>
  <c r="C37" i="63"/>
  <c r="G37" i="63" s="1"/>
  <c r="C87" i="67"/>
  <c r="C117" i="29"/>
  <c r="C118" i="29" s="1"/>
  <c r="C119" i="29" s="1"/>
  <c r="C120" i="29" s="1"/>
  <c r="C97" i="53"/>
  <c r="C27" i="30"/>
  <c r="G27" i="30" s="1"/>
  <c r="C107" i="69"/>
  <c r="C107" i="59"/>
  <c r="C107" i="33"/>
  <c r="C87" i="40"/>
  <c r="C87" i="50"/>
  <c r="C77" i="33"/>
  <c r="C87" i="64"/>
  <c r="C37" i="70"/>
  <c r="G37" i="70" s="1"/>
  <c r="C57" i="60"/>
  <c r="G57" i="60" s="1"/>
  <c r="C67" i="28"/>
  <c r="C117" i="34"/>
  <c r="C118" i="34" s="1"/>
  <c r="C119" i="34" s="1"/>
  <c r="C120" i="34" s="1"/>
  <c r="C27" i="72"/>
  <c r="G27" i="72" s="1"/>
  <c r="C47" i="76"/>
  <c r="G47" i="76" s="1"/>
  <c r="C37" i="50"/>
  <c r="G37" i="50" s="1"/>
  <c r="C67" i="49"/>
  <c r="C67" i="34"/>
  <c r="C47" i="27"/>
  <c r="C67" i="70"/>
  <c r="C107" i="53"/>
  <c r="C27" i="58"/>
  <c r="G27" i="58" s="1"/>
  <c r="C107" i="54"/>
  <c r="C87" i="41"/>
  <c r="C57" i="70"/>
  <c r="G57" i="70" s="1"/>
  <c r="C47" i="50"/>
  <c r="G47" i="50" s="1"/>
  <c r="C87" i="55"/>
  <c r="C87" i="68"/>
  <c r="C107" i="30"/>
  <c r="C117" i="32"/>
  <c r="C118" i="32" s="1"/>
  <c r="C119" i="32" s="1"/>
  <c r="C120" i="32" s="1"/>
  <c r="C77" i="69"/>
  <c r="C107" i="28"/>
  <c r="C87" i="27"/>
  <c r="C27" i="9"/>
  <c r="C27" i="69"/>
  <c r="G27" i="69" s="1"/>
  <c r="C107" i="64"/>
  <c r="C37" i="68"/>
  <c r="G37" i="68" s="1"/>
  <c r="C67" i="60"/>
  <c r="C37" i="43"/>
  <c r="G37" i="43" s="1"/>
  <c r="C27" i="29"/>
  <c r="C97" i="55"/>
  <c r="C27" i="67"/>
  <c r="G27" i="67" s="1"/>
  <c r="C77" i="68"/>
  <c r="C47" i="63"/>
  <c r="G47" i="63" s="1"/>
  <c r="C117" i="74"/>
  <c r="C118" i="74" s="1"/>
  <c r="C119" i="74" s="1"/>
  <c r="C120" i="74" s="1"/>
  <c r="C87" i="30"/>
  <c r="C37" i="29"/>
  <c r="C97" i="33"/>
  <c r="C57" i="29"/>
  <c r="C77" i="76"/>
  <c r="C37" i="60"/>
  <c r="G37" i="60" s="1"/>
  <c r="C77" i="70"/>
  <c r="C107" i="72"/>
  <c r="C117" i="73"/>
  <c r="C118" i="73" s="1"/>
  <c r="C119" i="73" s="1"/>
  <c r="C120" i="73" s="1"/>
  <c r="C97" i="54"/>
  <c r="C37" i="38"/>
  <c r="G37" i="38" s="1"/>
  <c r="C67" i="68"/>
  <c r="C47" i="28"/>
  <c r="C27" i="34"/>
  <c r="G27" i="34" s="1"/>
  <c r="C97" i="38"/>
  <c r="C97" i="67"/>
  <c r="C37" i="53"/>
  <c r="G37" i="53" s="1"/>
  <c r="C47" i="55"/>
  <c r="G47" i="55" s="1"/>
  <c r="C107" i="48"/>
  <c r="C47" i="40"/>
  <c r="G47" i="40" s="1"/>
  <c r="C57" i="35"/>
  <c r="G57" i="35" s="1"/>
  <c r="C27" i="54"/>
  <c r="G27" i="54" s="1"/>
  <c r="C37" i="73"/>
  <c r="G37" i="73" s="1"/>
  <c r="C67" i="42"/>
  <c r="C77" i="41"/>
  <c r="C27" i="48"/>
  <c r="G27" i="48" s="1"/>
  <c r="C27" i="38"/>
  <c r="G27" i="38" s="1"/>
  <c r="C57" i="42"/>
  <c r="G57" i="42" s="1"/>
  <c r="C97" i="49"/>
  <c r="C57" i="27"/>
  <c r="C37" i="34"/>
  <c r="G37" i="34" s="1"/>
  <c r="C107" i="27"/>
  <c r="C87" i="58"/>
  <c r="C27" i="27"/>
  <c r="C37" i="28"/>
  <c r="C27" i="31"/>
  <c r="G27" i="31" s="1"/>
  <c r="C57" i="41"/>
  <c r="G57" i="41" s="1"/>
  <c r="C77" i="29"/>
  <c r="C117" i="68"/>
  <c r="C118" i="68" s="1"/>
  <c r="C119" i="68" s="1"/>
  <c r="C120" i="68" s="1"/>
  <c r="C47" i="60"/>
  <c r="G47" i="60" s="1"/>
  <c r="C47" i="49"/>
  <c r="G47" i="49" s="1"/>
  <c r="C47" i="74"/>
  <c r="G47" i="74" s="1"/>
  <c r="C97" i="37"/>
  <c r="C67" i="74"/>
  <c r="C37" i="40"/>
  <c r="G37" i="40" s="1"/>
  <c r="C77" i="58"/>
  <c r="C48" i="30"/>
  <c r="G48" i="30" s="1"/>
  <c r="E52" i="36"/>
  <c r="B53" i="36"/>
  <c r="D52" i="36"/>
  <c r="B28" i="36"/>
  <c r="D27" i="36"/>
  <c r="E27" i="36"/>
  <c r="E77" i="36"/>
  <c r="B78" i="36"/>
  <c r="D77" i="36"/>
  <c r="C33" i="36"/>
  <c r="G33" i="36" s="1"/>
  <c r="A89" i="36"/>
  <c r="C44" i="36"/>
  <c r="G44" i="36" s="1"/>
  <c r="D67" i="36"/>
  <c r="B68" i="36"/>
  <c r="E67" i="36"/>
  <c r="C83" i="36"/>
  <c r="D92" i="36"/>
  <c r="B93" i="36"/>
  <c r="E92" i="36"/>
  <c r="A50" i="36"/>
  <c r="D22" i="36"/>
  <c r="E22" i="36"/>
  <c r="B23" i="36"/>
  <c r="A69" i="36"/>
  <c r="C53" i="36"/>
  <c r="G53" i="36" s="1"/>
  <c r="B73" i="36"/>
  <c r="D72" i="36"/>
  <c r="E72" i="36"/>
  <c r="C63" i="36"/>
  <c r="G63" i="36" s="1"/>
  <c r="D48" i="36"/>
  <c r="E48" i="36"/>
  <c r="B49" i="36"/>
  <c r="B58" i="36"/>
  <c r="E57" i="36"/>
  <c r="D57" i="36"/>
  <c r="A79" i="36"/>
  <c r="E32" i="36"/>
  <c r="D32" i="36"/>
  <c r="B33" i="36"/>
  <c r="D82" i="36"/>
  <c r="E82" i="36"/>
  <c r="B83" i="36"/>
  <c r="A109" i="36"/>
  <c r="C73" i="36"/>
  <c r="A39" i="36"/>
  <c r="D43" i="36"/>
  <c r="B44" i="36"/>
  <c r="E43" i="36"/>
  <c r="A59" i="36"/>
  <c r="A99" i="36"/>
  <c r="C23" i="36"/>
  <c r="G23" i="36" s="1"/>
  <c r="D62" i="36"/>
  <c r="E62" i="36"/>
  <c r="B63" i="36"/>
  <c r="D97" i="36"/>
  <c r="B98" i="36"/>
  <c r="E97" i="36"/>
  <c r="A29" i="36"/>
  <c r="E102" i="36"/>
  <c r="B103" i="36"/>
  <c r="D102" i="36"/>
  <c r="E37" i="36"/>
  <c r="B38" i="36"/>
  <c r="D37" i="36"/>
  <c r="E87" i="36"/>
  <c r="B88" i="36"/>
  <c r="D87" i="36"/>
  <c r="C93" i="36"/>
  <c r="C107" i="7"/>
  <c r="C77" i="7"/>
  <c r="C37" i="7"/>
  <c r="G37" i="7" s="1"/>
  <c r="C27" i="7"/>
  <c r="G27" i="7" s="1"/>
  <c r="C87" i="7"/>
  <c r="C47" i="7"/>
  <c r="G47" i="7" s="1"/>
  <c r="C57" i="7"/>
  <c r="G57" i="7" s="1"/>
  <c r="C97" i="7"/>
  <c r="C67" i="7"/>
  <c r="C117" i="7"/>
  <c r="C118" i="7" s="1"/>
  <c r="C119" i="7" s="1"/>
  <c r="C120" i="7" s="1"/>
  <c r="E46" i="71"/>
  <c r="B47" i="71"/>
  <c r="D46" i="71"/>
  <c r="E126" i="73"/>
  <c r="B127" i="73"/>
  <c r="D126" i="73"/>
  <c r="E126" i="38"/>
  <c r="B127" i="38"/>
  <c r="D126" i="38"/>
  <c r="B107" i="37"/>
  <c r="E106" i="37"/>
  <c r="D106" i="37"/>
  <c r="E126" i="31"/>
  <c r="B127" i="31"/>
  <c r="D126" i="31"/>
  <c r="E126" i="50"/>
  <c r="B127" i="50"/>
  <c r="D126" i="50"/>
  <c r="B107" i="29"/>
  <c r="E106" i="29"/>
  <c r="D106" i="29"/>
  <c r="E46" i="28"/>
  <c r="B47" i="28"/>
  <c r="D46" i="28"/>
  <c r="E116" i="43"/>
  <c r="B117" i="43"/>
  <c r="D116" i="43"/>
  <c r="E136" i="68"/>
  <c r="B137" i="68"/>
  <c r="D136" i="68"/>
  <c r="E56" i="71"/>
  <c r="B57" i="71"/>
  <c r="D56" i="71"/>
  <c r="B137" i="49"/>
  <c r="E136" i="49"/>
  <c r="D136" i="49"/>
  <c r="E86" i="31"/>
  <c r="B87" i="31"/>
  <c r="D86" i="31"/>
  <c r="E86" i="71"/>
  <c r="B87" i="71"/>
  <c r="D86" i="71"/>
  <c r="E86" i="40"/>
  <c r="B87" i="40"/>
  <c r="D86" i="40"/>
  <c r="E126" i="58"/>
  <c r="B127" i="58"/>
  <c r="D126" i="58"/>
  <c r="B47" i="29"/>
  <c r="E46" i="29"/>
  <c r="D46" i="29"/>
  <c r="E36" i="28"/>
  <c r="B37" i="28"/>
  <c r="D36" i="28"/>
  <c r="B37" i="49"/>
  <c r="E36" i="49"/>
  <c r="D36" i="49"/>
  <c r="B47" i="37"/>
  <c r="E46" i="37"/>
  <c r="D46" i="37"/>
  <c r="B57" i="49"/>
  <c r="E56" i="49"/>
  <c r="D56" i="49"/>
  <c r="E76" i="64"/>
  <c r="B77" i="64"/>
  <c r="D76" i="64"/>
  <c r="E86" i="73"/>
  <c r="B87" i="73"/>
  <c r="D86" i="73"/>
  <c r="E106" i="59"/>
  <c r="B107" i="59"/>
  <c r="D106" i="59"/>
  <c r="B117" i="49"/>
  <c r="E116" i="49"/>
  <c r="D116" i="49"/>
  <c r="E76" i="31"/>
  <c r="B77" i="31"/>
  <c r="D76" i="31"/>
  <c r="E126" i="43"/>
  <c r="B127" i="43"/>
  <c r="D126" i="43"/>
  <c r="E46" i="68"/>
  <c r="B47" i="68"/>
  <c r="D46" i="68"/>
  <c r="E76" i="27"/>
  <c r="B77" i="27"/>
  <c r="D76" i="27"/>
  <c r="E86" i="60"/>
  <c r="B87" i="60"/>
  <c r="D86" i="60"/>
  <c r="E116" i="30"/>
  <c r="B117" i="30"/>
  <c r="D116" i="30"/>
  <c r="B107" i="33"/>
  <c r="E106" i="33"/>
  <c r="D106" i="33"/>
  <c r="E56" i="28"/>
  <c r="B57" i="28"/>
  <c r="D56" i="28"/>
  <c r="E56" i="38"/>
  <c r="B57" i="38"/>
  <c r="D56" i="38"/>
  <c r="E46" i="59"/>
  <c r="B47" i="59"/>
  <c r="D46" i="59"/>
  <c r="E106" i="43"/>
  <c r="B107" i="43"/>
  <c r="D106" i="43"/>
  <c r="B87" i="29"/>
  <c r="E86" i="29"/>
  <c r="D86" i="29"/>
  <c r="E76" i="53"/>
  <c r="B77" i="53"/>
  <c r="D76" i="53"/>
  <c r="E96" i="59"/>
  <c r="B97" i="59"/>
  <c r="D96" i="59"/>
  <c r="E96" i="7"/>
  <c r="B97" i="7"/>
  <c r="D96" i="7"/>
  <c r="B137" i="69"/>
  <c r="E136" i="69"/>
  <c r="D136" i="69"/>
  <c r="E26" i="40"/>
  <c r="B27" i="40"/>
  <c r="D26" i="40"/>
  <c r="B97" i="55"/>
  <c r="E96" i="55"/>
  <c r="D96" i="55"/>
  <c r="E76" i="54"/>
  <c r="B77" i="54"/>
  <c r="D76" i="54"/>
  <c r="E26" i="42"/>
  <c r="B27" i="42"/>
  <c r="D26" i="42"/>
  <c r="B87" i="63"/>
  <c r="E86" i="63"/>
  <c r="D86" i="63"/>
  <c r="E106" i="72"/>
  <c r="B107" i="72"/>
  <c r="D106" i="72"/>
  <c r="B117" i="29"/>
  <c r="E116" i="29"/>
  <c r="D116" i="29"/>
  <c r="E86" i="27"/>
  <c r="B87" i="27"/>
  <c r="D86" i="27"/>
  <c r="E76" i="42"/>
  <c r="B77" i="42"/>
  <c r="D76" i="42"/>
  <c r="B27" i="70"/>
  <c r="E26" i="70"/>
  <c r="D26" i="70"/>
  <c r="E46" i="67"/>
  <c r="B47" i="67"/>
  <c r="D46" i="67"/>
  <c r="E66" i="50"/>
  <c r="B67" i="50"/>
  <c r="D66" i="50"/>
  <c r="E56" i="58"/>
  <c r="B57" i="58"/>
  <c r="D56" i="58"/>
  <c r="E96" i="27"/>
  <c r="B97" i="27"/>
  <c r="D96" i="27"/>
  <c r="E76" i="76"/>
  <c r="B77" i="76"/>
  <c r="D76" i="76"/>
  <c r="E136" i="34"/>
  <c r="B137" i="34"/>
  <c r="D136" i="34"/>
  <c r="E46" i="34"/>
  <c r="B47" i="34"/>
  <c r="D46" i="34"/>
  <c r="E136" i="42"/>
  <c r="B137" i="42"/>
  <c r="D136" i="42"/>
  <c r="E66" i="70"/>
  <c r="B67" i="70"/>
  <c r="D66" i="70"/>
  <c r="E116" i="72"/>
  <c r="B117" i="72"/>
  <c r="D116" i="72"/>
  <c r="E116" i="68"/>
  <c r="B117" i="68"/>
  <c r="D116" i="68"/>
  <c r="B67" i="49"/>
  <c r="E66" i="49"/>
  <c r="D66" i="49"/>
  <c r="E26" i="58"/>
  <c r="B27" i="58"/>
  <c r="D26" i="58"/>
  <c r="E36" i="76"/>
  <c r="B37" i="76"/>
  <c r="D36" i="76"/>
  <c r="E26" i="48"/>
  <c r="B27" i="48"/>
  <c r="D26" i="48"/>
  <c r="E116" i="27"/>
  <c r="B117" i="27"/>
  <c r="D116" i="27"/>
  <c r="B77" i="29"/>
  <c r="E76" i="29"/>
  <c r="D76" i="29"/>
  <c r="B57" i="69"/>
  <c r="E56" i="69"/>
  <c r="D56" i="69"/>
  <c r="E66" i="43"/>
  <c r="B67" i="43"/>
  <c r="D66" i="43"/>
  <c r="E136" i="58"/>
  <c r="B137" i="58"/>
  <c r="D136" i="58"/>
  <c r="E106" i="60"/>
  <c r="B107" i="60"/>
  <c r="D106" i="60"/>
  <c r="E66" i="67"/>
  <c r="B67" i="67"/>
  <c r="D66" i="67"/>
  <c r="E46" i="58"/>
  <c r="B47" i="58"/>
  <c r="D46" i="58"/>
  <c r="E56" i="72"/>
  <c r="B57" i="72"/>
  <c r="D56" i="72"/>
  <c r="E126" i="34"/>
  <c r="B127" i="34"/>
  <c r="D126" i="34"/>
  <c r="B57" i="41"/>
  <c r="E56" i="41"/>
  <c r="D56" i="41"/>
  <c r="B97" i="49"/>
  <c r="E96" i="49"/>
  <c r="D96" i="49"/>
  <c r="E86" i="53"/>
  <c r="B87" i="53"/>
  <c r="D86" i="53"/>
  <c r="E106" i="42"/>
  <c r="B107" i="42"/>
  <c r="D106" i="42"/>
  <c r="B27" i="33"/>
  <c r="E26" i="33"/>
  <c r="D26" i="33"/>
  <c r="B87" i="55"/>
  <c r="E86" i="55"/>
  <c r="D86" i="55"/>
  <c r="E76" i="58"/>
  <c r="B77" i="58"/>
  <c r="D76" i="58"/>
  <c r="E56" i="34"/>
  <c r="B57" i="34"/>
  <c r="D56" i="34"/>
  <c r="E46" i="48"/>
  <c r="B47" i="48"/>
  <c r="D46" i="48"/>
  <c r="E116" i="7"/>
  <c r="B117" i="7"/>
  <c r="D116" i="7"/>
  <c r="E66" i="73"/>
  <c r="B67" i="73"/>
  <c r="D66" i="73"/>
  <c r="B77" i="69"/>
  <c r="E76" i="69"/>
  <c r="D76" i="69"/>
  <c r="E36" i="63"/>
  <c r="B37" i="63"/>
  <c r="D36" i="63"/>
  <c r="E66" i="32"/>
  <c r="B67" i="32"/>
  <c r="D66" i="32"/>
  <c r="E46" i="76"/>
  <c r="B47" i="76"/>
  <c r="D46" i="76"/>
  <c r="B97" i="29"/>
  <c r="E96" i="29"/>
  <c r="D96" i="29"/>
  <c r="E66" i="27"/>
  <c r="B67" i="27"/>
  <c r="D66" i="27"/>
  <c r="E26" i="54"/>
  <c r="B27" i="54"/>
  <c r="D26" i="54"/>
  <c r="E46" i="42"/>
  <c r="B47" i="42"/>
  <c r="D46" i="42"/>
  <c r="E136" i="72"/>
  <c r="B137" i="72"/>
  <c r="D136" i="72"/>
  <c r="E116" i="34"/>
  <c r="B117" i="34"/>
  <c r="D116" i="34"/>
  <c r="B37" i="33"/>
  <c r="E36" i="33"/>
  <c r="D36" i="33"/>
  <c r="E66" i="31"/>
  <c r="B67" i="31"/>
  <c r="D66" i="31"/>
  <c r="E126" i="30"/>
  <c r="B127" i="30"/>
  <c r="D126" i="30"/>
  <c r="E56" i="64"/>
  <c r="B57" i="64"/>
  <c r="D56" i="64"/>
  <c r="E56" i="43"/>
  <c r="B57" i="43"/>
  <c r="D56" i="43"/>
  <c r="E66" i="72"/>
  <c r="B67" i="72"/>
  <c r="D66" i="72"/>
  <c r="E46" i="53"/>
  <c r="B47" i="53"/>
  <c r="D46" i="53"/>
  <c r="B57" i="7"/>
  <c r="E56" i="7"/>
  <c r="D56" i="7"/>
  <c r="E126" i="42"/>
  <c r="B127" i="42"/>
  <c r="D126" i="42"/>
  <c r="E66" i="59"/>
  <c r="B67" i="59"/>
  <c r="D66" i="59"/>
  <c r="E26" i="43"/>
  <c r="B27" i="43"/>
  <c r="D26" i="43"/>
  <c r="E26" i="73"/>
  <c r="B27" i="73"/>
  <c r="D26" i="73"/>
  <c r="E26" i="50"/>
  <c r="B27" i="50"/>
  <c r="D26" i="50"/>
  <c r="E116" i="73"/>
  <c r="B117" i="73"/>
  <c r="D116" i="73"/>
  <c r="E46" i="73"/>
  <c r="B47" i="73"/>
  <c r="D46" i="73"/>
  <c r="E126" i="40"/>
  <c r="B127" i="40"/>
  <c r="D126" i="40"/>
  <c r="E56" i="39"/>
  <c r="B57" i="39"/>
  <c r="D56" i="39"/>
  <c r="E46" i="60"/>
  <c r="B47" i="60"/>
  <c r="D46" i="60"/>
  <c r="B77" i="35"/>
  <c r="E76" i="35"/>
  <c r="D76" i="35"/>
  <c r="E136" i="71"/>
  <c r="B137" i="71"/>
  <c r="D136" i="71"/>
  <c r="E116" i="31"/>
  <c r="B117" i="31"/>
  <c r="D116" i="31"/>
  <c r="E136" i="43"/>
  <c r="B137" i="43"/>
  <c r="D136" i="43"/>
  <c r="E76" i="67"/>
  <c r="B77" i="67"/>
  <c r="D76" i="67"/>
  <c r="E106" i="32"/>
  <c r="B107" i="32"/>
  <c r="D106" i="32"/>
  <c r="B67" i="63"/>
  <c r="E66" i="63"/>
  <c r="D66" i="63"/>
  <c r="B77" i="63"/>
  <c r="E76" i="63"/>
  <c r="D76" i="63"/>
  <c r="E136" i="30"/>
  <c r="B137" i="30"/>
  <c r="D136" i="30"/>
  <c r="B67" i="69"/>
  <c r="E66" i="69"/>
  <c r="D66" i="69"/>
  <c r="E66" i="58"/>
  <c r="B67" i="58"/>
  <c r="D66" i="58"/>
  <c r="B87" i="41"/>
  <c r="E86" i="41"/>
  <c r="D86" i="41"/>
  <c r="E26" i="39"/>
  <c r="B27" i="39"/>
  <c r="D26" i="39"/>
  <c r="B47" i="55"/>
  <c r="E46" i="55"/>
  <c r="D46" i="55"/>
  <c r="E116" i="60"/>
  <c r="B117" i="60"/>
  <c r="D116" i="60"/>
  <c r="E36" i="48"/>
  <c r="B37" i="48"/>
  <c r="D36" i="48"/>
  <c r="B37" i="69"/>
  <c r="E36" i="69"/>
  <c r="D36" i="69"/>
  <c r="B87" i="69"/>
  <c r="E86" i="69"/>
  <c r="D86" i="69"/>
  <c r="B137" i="37"/>
  <c r="E136" i="37"/>
  <c r="D136" i="37"/>
  <c r="E126" i="76"/>
  <c r="B127" i="76"/>
  <c r="D126" i="76"/>
  <c r="E126" i="59"/>
  <c r="B127" i="59"/>
  <c r="D126" i="59"/>
  <c r="E116" i="59"/>
  <c r="B117" i="59"/>
  <c r="D116" i="59"/>
  <c r="E126" i="60"/>
  <c r="B127" i="60"/>
  <c r="D126" i="60"/>
  <c r="B57" i="29"/>
  <c r="E56" i="29"/>
  <c r="D56" i="29"/>
  <c r="E56" i="53"/>
  <c r="B57" i="53"/>
  <c r="D56" i="53"/>
  <c r="E56" i="60"/>
  <c r="B57" i="60"/>
  <c r="D56" i="60"/>
  <c r="E86" i="34"/>
  <c r="B87" i="34"/>
  <c r="D86" i="34"/>
  <c r="E86" i="42"/>
  <c r="B87" i="42"/>
  <c r="D86" i="42"/>
  <c r="E126" i="68"/>
  <c r="B127" i="68"/>
  <c r="D126" i="68"/>
  <c r="E96" i="67"/>
  <c r="B97" i="67"/>
  <c r="D96" i="67"/>
  <c r="B117" i="55"/>
  <c r="E116" i="55"/>
  <c r="D116" i="55"/>
  <c r="B67" i="29"/>
  <c r="E66" i="29"/>
  <c r="D66" i="29"/>
  <c r="E46" i="40"/>
  <c r="B47" i="40"/>
  <c r="D46" i="40"/>
  <c r="E126" i="67"/>
  <c r="B127" i="67"/>
  <c r="D126" i="67"/>
  <c r="E36" i="50"/>
  <c r="B37" i="50"/>
  <c r="D36" i="50"/>
  <c r="E126" i="32"/>
  <c r="B127" i="32"/>
  <c r="D126" i="32"/>
  <c r="B127" i="33"/>
  <c r="E126" i="33"/>
  <c r="D126" i="33"/>
  <c r="E96" i="60"/>
  <c r="B97" i="60"/>
  <c r="D96" i="60"/>
  <c r="E76" i="72"/>
  <c r="B77" i="72"/>
  <c r="D76" i="72"/>
  <c r="E96" i="34"/>
  <c r="B97" i="34"/>
  <c r="D96" i="34"/>
  <c r="E36" i="32"/>
  <c r="B37" i="32"/>
  <c r="D36" i="32"/>
  <c r="E46" i="50"/>
  <c r="B47" i="50"/>
  <c r="D46" i="50"/>
  <c r="E26" i="32"/>
  <c r="B27" i="32"/>
  <c r="D26" i="32"/>
  <c r="E46" i="54"/>
  <c r="B47" i="54"/>
  <c r="D46" i="54"/>
  <c r="E26" i="60"/>
  <c r="B27" i="60"/>
  <c r="D26" i="60"/>
  <c r="E36" i="27"/>
  <c r="B37" i="27"/>
  <c r="D36" i="27"/>
  <c r="B47" i="35"/>
  <c r="E46" i="35"/>
  <c r="D46" i="35"/>
  <c r="E116" i="70"/>
  <c r="B117" i="70"/>
  <c r="D116" i="70"/>
  <c r="E66" i="9"/>
  <c r="B67" i="9"/>
  <c r="D66" i="9"/>
  <c r="E26" i="53"/>
  <c r="B27" i="53"/>
  <c r="D26" i="53"/>
  <c r="E56" i="50"/>
  <c r="B57" i="50"/>
  <c r="D56" i="50"/>
  <c r="E36" i="53"/>
  <c r="B37" i="53"/>
  <c r="D36" i="53"/>
  <c r="B27" i="37"/>
  <c r="E26" i="37"/>
  <c r="D26" i="37"/>
  <c r="B27" i="35"/>
  <c r="E26" i="35"/>
  <c r="D26" i="35"/>
  <c r="E106" i="64"/>
  <c r="B107" i="64"/>
  <c r="D106" i="64"/>
  <c r="E76" i="43"/>
  <c r="B77" i="43"/>
  <c r="D76" i="43"/>
  <c r="B27" i="29"/>
  <c r="E26" i="29"/>
  <c r="D26" i="29"/>
  <c r="E76" i="68"/>
  <c r="B77" i="68"/>
  <c r="D76" i="68"/>
  <c r="E136" i="60"/>
  <c r="B137" i="60"/>
  <c r="D136" i="60"/>
  <c r="E36" i="40"/>
  <c r="B37" i="40"/>
  <c r="D36" i="40"/>
  <c r="E76" i="50"/>
  <c r="B77" i="50"/>
  <c r="D76" i="50"/>
  <c r="E116" i="50"/>
  <c r="B117" i="50"/>
  <c r="D116" i="50"/>
  <c r="E36" i="30"/>
  <c r="B37" i="30"/>
  <c r="D36" i="30"/>
  <c r="E36" i="34"/>
  <c r="B37" i="34"/>
  <c r="D36" i="34"/>
  <c r="B37" i="7"/>
  <c r="E36" i="7"/>
  <c r="D36" i="7"/>
  <c r="B117" i="69"/>
  <c r="E116" i="69"/>
  <c r="D116" i="69"/>
  <c r="B127" i="55"/>
  <c r="E126" i="55"/>
  <c r="D126" i="55"/>
  <c r="E136" i="73"/>
  <c r="B137" i="73"/>
  <c r="D136" i="73"/>
  <c r="E136" i="67"/>
  <c r="B137" i="67"/>
  <c r="D136" i="67"/>
  <c r="E76" i="34"/>
  <c r="B77" i="34"/>
  <c r="D76" i="34"/>
  <c r="E126" i="72"/>
  <c r="B127" i="72"/>
  <c r="D126" i="72"/>
  <c r="E86" i="67"/>
  <c r="B87" i="67"/>
  <c r="D86" i="67"/>
  <c r="B77" i="55"/>
  <c r="E76" i="55"/>
  <c r="D76" i="55"/>
  <c r="E36" i="71"/>
  <c r="B37" i="71"/>
  <c r="D36" i="71"/>
  <c r="B107" i="63"/>
  <c r="E106" i="63"/>
  <c r="D106" i="63"/>
  <c r="E96" i="31"/>
  <c r="B97" i="31"/>
  <c r="D96" i="31"/>
  <c r="E56" i="48"/>
  <c r="B57" i="48"/>
  <c r="D56" i="48"/>
  <c r="E26" i="9"/>
  <c r="B27" i="9"/>
  <c r="D26" i="9"/>
  <c r="E136" i="70"/>
  <c r="B137" i="70"/>
  <c r="D136" i="70"/>
  <c r="B107" i="41"/>
  <c r="E106" i="41"/>
  <c r="D106" i="41"/>
  <c r="B67" i="37"/>
  <c r="E66" i="37"/>
  <c r="D66" i="37"/>
  <c r="E76" i="7"/>
  <c r="B77" i="7"/>
  <c r="D76" i="7"/>
  <c r="E26" i="72"/>
  <c r="B27" i="72"/>
  <c r="D26" i="72"/>
  <c r="B107" i="35"/>
  <c r="E106" i="35"/>
  <c r="D106" i="35"/>
  <c r="E96" i="28"/>
  <c r="B97" i="28"/>
  <c r="D96" i="28"/>
  <c r="B57" i="55"/>
  <c r="E56" i="55"/>
  <c r="D56" i="55"/>
  <c r="E136" i="63"/>
  <c r="B137" i="63"/>
  <c r="D136" i="63"/>
  <c r="E96" i="76"/>
  <c r="B97" i="76"/>
  <c r="D96" i="76"/>
  <c r="E46" i="39"/>
  <c r="B47" i="39"/>
  <c r="D46" i="39"/>
  <c r="E86" i="48"/>
  <c r="B87" i="48"/>
  <c r="D86" i="48"/>
  <c r="B137" i="48"/>
  <c r="E136" i="48"/>
  <c r="D136" i="48"/>
  <c r="E26" i="59"/>
  <c r="B27" i="59"/>
  <c r="D26" i="59"/>
  <c r="E26" i="31"/>
  <c r="B27" i="31"/>
  <c r="D26" i="31"/>
  <c r="E106" i="54"/>
  <c r="B107" i="54"/>
  <c r="D106" i="54"/>
  <c r="B137" i="41"/>
  <c r="E136" i="41"/>
  <c r="D136" i="41"/>
  <c r="E76" i="39"/>
  <c r="B77" i="39"/>
  <c r="D76" i="39"/>
  <c r="B127" i="69"/>
  <c r="E126" i="69"/>
  <c r="D126" i="69"/>
  <c r="E36" i="73"/>
  <c r="B37" i="73"/>
  <c r="D36" i="73"/>
  <c r="E46" i="9"/>
  <c r="B47" i="9"/>
  <c r="D46" i="9"/>
  <c r="E136" i="40"/>
  <c r="B137" i="40"/>
  <c r="D136" i="40"/>
  <c r="B107" i="49"/>
  <c r="E106" i="49"/>
  <c r="D106" i="49"/>
  <c r="E126" i="64"/>
  <c r="B127" i="64"/>
  <c r="D126" i="64"/>
  <c r="B77" i="49"/>
  <c r="E76" i="49"/>
  <c r="D76" i="49"/>
  <c r="E66" i="53"/>
  <c r="B67" i="53"/>
  <c r="D66" i="53"/>
  <c r="E46" i="64"/>
  <c r="B47" i="64"/>
  <c r="D46" i="64"/>
  <c r="B37" i="55"/>
  <c r="E36" i="55"/>
  <c r="D36" i="55"/>
  <c r="E106" i="31"/>
  <c r="B107" i="31"/>
  <c r="D106" i="31"/>
  <c r="B137" i="29"/>
  <c r="E136" i="29"/>
  <c r="D136" i="29"/>
  <c r="E56" i="59"/>
  <c r="B57" i="59"/>
  <c r="D56" i="59"/>
  <c r="E116" i="9"/>
  <c r="B117" i="9"/>
  <c r="D116" i="9"/>
  <c r="B87" i="49"/>
  <c r="E86" i="49"/>
  <c r="D86" i="49"/>
  <c r="E106" i="7"/>
  <c r="B107" i="7"/>
  <c r="D106" i="7"/>
  <c r="E26" i="67"/>
  <c r="B27" i="67"/>
  <c r="D26" i="67"/>
  <c r="E136" i="9"/>
  <c r="B137" i="9"/>
  <c r="D136" i="9"/>
  <c r="B127" i="37"/>
  <c r="E126" i="37"/>
  <c r="D126" i="37"/>
  <c r="B127" i="48"/>
  <c r="E126" i="48"/>
  <c r="D126" i="48"/>
  <c r="E26" i="38"/>
  <c r="B27" i="38"/>
  <c r="D26" i="38"/>
  <c r="E56" i="73"/>
  <c r="B57" i="73"/>
  <c r="D56" i="73"/>
  <c r="E136" i="64"/>
  <c r="B137" i="64"/>
  <c r="D136" i="64"/>
  <c r="E76" i="40"/>
  <c r="B77" i="40"/>
  <c r="D76" i="40"/>
  <c r="E96" i="72"/>
  <c r="B97" i="72"/>
  <c r="D96" i="72"/>
  <c r="B107" i="48"/>
  <c r="E106" i="48"/>
  <c r="D106" i="48"/>
  <c r="B137" i="55"/>
  <c r="E136" i="55"/>
  <c r="D136" i="55"/>
  <c r="E86" i="58"/>
  <c r="B87" i="58"/>
  <c r="D86" i="58"/>
  <c r="B117" i="41"/>
  <c r="E116" i="41"/>
  <c r="D116" i="41"/>
  <c r="E36" i="72"/>
  <c r="B37" i="72"/>
  <c r="D36" i="72"/>
  <c r="E26" i="76"/>
  <c r="B27" i="76"/>
  <c r="D26" i="76"/>
  <c r="B47" i="69"/>
  <c r="E46" i="69"/>
  <c r="D46" i="69"/>
  <c r="B67" i="35"/>
  <c r="E66" i="35"/>
  <c r="D66" i="35"/>
  <c r="B127" i="41"/>
  <c r="E126" i="41"/>
  <c r="D126" i="41"/>
  <c r="E96" i="32"/>
  <c r="B97" i="32"/>
  <c r="D96" i="32"/>
  <c r="E136" i="76"/>
  <c r="B137" i="76"/>
  <c r="D136" i="76"/>
  <c r="E106" i="9"/>
  <c r="B107" i="9"/>
  <c r="D106" i="9"/>
  <c r="E116" i="64"/>
  <c r="B117" i="64"/>
  <c r="D116" i="64"/>
  <c r="B57" i="63"/>
  <c r="E56" i="63"/>
  <c r="D56" i="63"/>
  <c r="E126" i="54"/>
  <c r="B127" i="54"/>
  <c r="D126" i="54"/>
  <c r="E86" i="28"/>
  <c r="B87" i="28"/>
  <c r="D86" i="28"/>
  <c r="B127" i="29"/>
  <c r="E126" i="29"/>
  <c r="D126" i="29"/>
  <c r="E56" i="42"/>
  <c r="B57" i="42"/>
  <c r="D56" i="42"/>
  <c r="E36" i="38"/>
  <c r="B37" i="38"/>
  <c r="D36" i="38"/>
  <c r="E76" i="48"/>
  <c r="B77" i="48"/>
  <c r="D76" i="48"/>
  <c r="B137" i="35"/>
  <c r="E136" i="35"/>
  <c r="D136" i="35"/>
  <c r="E96" i="38"/>
  <c r="B97" i="38"/>
  <c r="D96" i="38"/>
  <c r="B47" i="63"/>
  <c r="E46" i="63"/>
  <c r="D46" i="63"/>
  <c r="E76" i="70"/>
  <c r="B77" i="70"/>
  <c r="D76" i="70"/>
  <c r="E86" i="9"/>
  <c r="B87" i="9"/>
  <c r="D86" i="9"/>
  <c r="E86" i="39"/>
  <c r="B87" i="39"/>
  <c r="D86" i="39"/>
  <c r="B47" i="41"/>
  <c r="E46" i="41"/>
  <c r="D46" i="41"/>
  <c r="E136" i="7"/>
  <c r="B137" i="7"/>
  <c r="D136" i="7"/>
  <c r="B57" i="33"/>
  <c r="E56" i="33"/>
  <c r="D56" i="33"/>
  <c r="E46" i="27"/>
  <c r="B47" i="27"/>
  <c r="D46" i="27"/>
  <c r="E46" i="30"/>
  <c r="B47" i="30"/>
  <c r="D46" i="30"/>
  <c r="E86" i="70"/>
  <c r="B87" i="70"/>
  <c r="D86" i="70"/>
  <c r="E66" i="71"/>
  <c r="B67" i="71"/>
  <c r="D66" i="71"/>
  <c r="E36" i="59"/>
  <c r="B37" i="59"/>
  <c r="D36" i="59"/>
  <c r="E26" i="64"/>
  <c r="B27" i="64"/>
  <c r="D26" i="64"/>
  <c r="E46" i="72"/>
  <c r="B47" i="72"/>
  <c r="D46" i="72"/>
  <c r="E36" i="67"/>
  <c r="B37" i="67"/>
  <c r="D36" i="67"/>
  <c r="E96" i="40"/>
  <c r="B97" i="40"/>
  <c r="D96" i="40"/>
  <c r="E116" i="54"/>
  <c r="B117" i="54"/>
  <c r="D116" i="54"/>
  <c r="B87" i="37"/>
  <c r="E86" i="37"/>
  <c r="D86" i="37"/>
  <c r="E36" i="39"/>
  <c r="B37" i="39"/>
  <c r="D36" i="39"/>
  <c r="E106" i="28"/>
  <c r="B107" i="28"/>
  <c r="D106" i="28"/>
  <c r="E26" i="68"/>
  <c r="B27" i="68"/>
  <c r="D26" i="68"/>
  <c r="E36" i="42"/>
  <c r="B37" i="42"/>
  <c r="D36" i="42"/>
  <c r="B127" i="63"/>
  <c r="E126" i="63"/>
  <c r="D126" i="63"/>
  <c r="E66" i="54"/>
  <c r="B67" i="54"/>
  <c r="D66" i="54"/>
  <c r="B67" i="7"/>
  <c r="E66" i="7"/>
  <c r="D66" i="7"/>
  <c r="E56" i="40"/>
  <c r="B57" i="40"/>
  <c r="D56" i="40"/>
  <c r="E136" i="53"/>
  <c r="B137" i="53"/>
  <c r="D136" i="53"/>
  <c r="E36" i="54"/>
  <c r="B37" i="54"/>
  <c r="D36" i="54"/>
  <c r="E76" i="30"/>
  <c r="B77" i="30"/>
  <c r="D76" i="30"/>
  <c r="B117" i="48"/>
  <c r="E116" i="48"/>
  <c r="D116" i="48"/>
  <c r="E36" i="43"/>
  <c r="B37" i="43"/>
  <c r="D36" i="43"/>
  <c r="B27" i="7"/>
  <c r="E26" i="7"/>
  <c r="D26" i="7"/>
  <c r="E106" i="38"/>
  <c r="B107" i="38"/>
  <c r="D106" i="38"/>
  <c r="B97" i="48"/>
  <c r="E96" i="48"/>
  <c r="D96" i="48"/>
  <c r="E106" i="73"/>
  <c r="B107" i="73"/>
  <c r="D106" i="73"/>
  <c r="E96" i="42"/>
  <c r="B97" i="42"/>
  <c r="D96" i="42"/>
  <c r="E96" i="39"/>
  <c r="B97" i="39"/>
  <c r="D96" i="39"/>
  <c r="E76" i="28"/>
  <c r="B77" i="28"/>
  <c r="D76" i="28"/>
  <c r="B37" i="70"/>
  <c r="E36" i="70"/>
  <c r="D36" i="70"/>
  <c r="E86" i="76"/>
  <c r="B87" i="76"/>
  <c r="D86" i="76"/>
  <c r="E116" i="58"/>
  <c r="B117" i="58"/>
  <c r="D116" i="58"/>
  <c r="E86" i="38"/>
  <c r="B87" i="38"/>
  <c r="D86" i="38"/>
  <c r="E136" i="28"/>
  <c r="B137" i="28"/>
  <c r="D136" i="28"/>
  <c r="E126" i="71"/>
  <c r="B127" i="71"/>
  <c r="D126" i="71"/>
  <c r="E136" i="38"/>
  <c r="B137" i="38"/>
  <c r="D136" i="38"/>
  <c r="E136" i="54"/>
  <c r="B137" i="54"/>
  <c r="D136" i="54"/>
  <c r="E106" i="50"/>
  <c r="B107" i="50"/>
  <c r="D106" i="50"/>
  <c r="E26" i="63"/>
  <c r="B27" i="63"/>
  <c r="D26" i="63"/>
  <c r="E96" i="9"/>
  <c r="B97" i="9"/>
  <c r="D96" i="9"/>
  <c r="B87" i="33"/>
  <c r="E86" i="33"/>
  <c r="D86" i="33"/>
  <c r="E46" i="43"/>
  <c r="B47" i="43"/>
  <c r="D46" i="43"/>
  <c r="E76" i="38"/>
  <c r="B77" i="38"/>
  <c r="D76" i="38"/>
  <c r="E26" i="27"/>
  <c r="B27" i="27"/>
  <c r="D26" i="27"/>
  <c r="E46" i="31"/>
  <c r="B47" i="31"/>
  <c r="D46" i="31"/>
  <c r="E96" i="50"/>
  <c r="B97" i="50"/>
  <c r="D96" i="50"/>
  <c r="E66" i="76"/>
  <c r="B67" i="76"/>
  <c r="D66" i="76"/>
  <c r="E136" i="50"/>
  <c r="B137" i="50"/>
  <c r="D136" i="50"/>
  <c r="E96" i="68"/>
  <c r="B97" i="68"/>
  <c r="D96" i="68"/>
  <c r="E36" i="60"/>
  <c r="B37" i="60"/>
  <c r="D36" i="60"/>
  <c r="E116" i="76"/>
  <c r="B117" i="76"/>
  <c r="D116" i="76"/>
  <c r="E96" i="71"/>
  <c r="B97" i="71"/>
  <c r="D96" i="71"/>
  <c r="E36" i="64"/>
  <c r="B37" i="64"/>
  <c r="D36" i="64"/>
  <c r="E26" i="34"/>
  <c r="B27" i="34"/>
  <c r="D26" i="34"/>
  <c r="E126" i="9"/>
  <c r="B127" i="9"/>
  <c r="D126" i="9"/>
  <c r="E96" i="70"/>
  <c r="B97" i="70"/>
  <c r="D96" i="70"/>
  <c r="E46" i="32"/>
  <c r="B47" i="32"/>
  <c r="D46" i="32"/>
  <c r="B117" i="33"/>
  <c r="E116" i="33"/>
  <c r="D116" i="33"/>
  <c r="E96" i="58"/>
  <c r="B97" i="58"/>
  <c r="D96" i="58"/>
  <c r="E116" i="32"/>
  <c r="B117" i="32"/>
  <c r="D116" i="32"/>
  <c r="B77" i="41"/>
  <c r="E76" i="41"/>
  <c r="D76" i="41"/>
  <c r="B47" i="33"/>
  <c r="E46" i="33"/>
  <c r="D46" i="33"/>
  <c r="E56" i="68"/>
  <c r="B57" i="68"/>
  <c r="D56" i="68"/>
  <c r="E36" i="31"/>
  <c r="B37" i="31"/>
  <c r="D36" i="31"/>
  <c r="E86" i="32"/>
  <c r="B87" i="32"/>
  <c r="D86" i="32"/>
  <c r="E106" i="34"/>
  <c r="B107" i="34"/>
  <c r="D106" i="34"/>
  <c r="B87" i="35"/>
  <c r="E86" i="35"/>
  <c r="D86" i="35"/>
  <c r="E46" i="38"/>
  <c r="B47" i="38"/>
  <c r="D46" i="38"/>
  <c r="B127" i="49"/>
  <c r="E126" i="49"/>
  <c r="D126" i="49"/>
  <c r="B77" i="33"/>
  <c r="E76" i="33"/>
  <c r="D76" i="33"/>
  <c r="B27" i="55"/>
  <c r="E26" i="55"/>
  <c r="D26" i="55"/>
  <c r="E86" i="43"/>
  <c r="B87" i="43"/>
  <c r="D86" i="43"/>
  <c r="E136" i="31"/>
  <c r="B137" i="31"/>
  <c r="D136" i="31"/>
  <c r="E66" i="38"/>
  <c r="B67" i="38"/>
  <c r="D66" i="38"/>
  <c r="E126" i="7"/>
  <c r="B127" i="7"/>
  <c r="D126" i="7"/>
  <c r="B27" i="69"/>
  <c r="E26" i="69"/>
  <c r="D26" i="69"/>
  <c r="B27" i="41"/>
  <c r="E26" i="41"/>
  <c r="D26" i="41"/>
  <c r="E56" i="54"/>
  <c r="B57" i="54"/>
  <c r="D56" i="54"/>
  <c r="B97" i="37"/>
  <c r="E96" i="37"/>
  <c r="D96" i="37"/>
  <c r="E26" i="30"/>
  <c r="B27" i="30"/>
  <c r="D26" i="30"/>
  <c r="E106" i="76"/>
  <c r="B107" i="76"/>
  <c r="D106" i="76"/>
  <c r="E66" i="30"/>
  <c r="B67" i="30"/>
  <c r="D66" i="30"/>
  <c r="E56" i="27"/>
  <c r="B57" i="27"/>
  <c r="D56" i="27"/>
  <c r="B127" i="35"/>
  <c r="E126" i="35"/>
  <c r="D126" i="35"/>
  <c r="B107" i="55"/>
  <c r="E106" i="55"/>
  <c r="D106" i="55"/>
  <c r="E96" i="73"/>
  <c r="B97" i="73"/>
  <c r="D96" i="73"/>
  <c r="E86" i="64"/>
  <c r="B87" i="64"/>
  <c r="D86" i="64"/>
  <c r="B97" i="35"/>
  <c r="E96" i="35"/>
  <c r="D96" i="35"/>
  <c r="E86" i="68"/>
  <c r="B87" i="68"/>
  <c r="D86" i="68"/>
  <c r="B117" i="37"/>
  <c r="E116" i="37"/>
  <c r="D116" i="37"/>
  <c r="E66" i="64"/>
  <c r="B67" i="64"/>
  <c r="D66" i="64"/>
  <c r="E96" i="64"/>
  <c r="B97" i="64"/>
  <c r="D96" i="64"/>
  <c r="E106" i="67"/>
  <c r="B107" i="67"/>
  <c r="D106" i="67"/>
  <c r="B37" i="29"/>
  <c r="E36" i="29"/>
  <c r="D36" i="29"/>
  <c r="E86" i="59"/>
  <c r="B87" i="59"/>
  <c r="D86" i="59"/>
  <c r="E96" i="30"/>
  <c r="B97" i="30"/>
  <c r="D96" i="30"/>
  <c r="E116" i="42"/>
  <c r="B117" i="42"/>
  <c r="D116" i="42"/>
  <c r="E76" i="32"/>
  <c r="B77" i="32"/>
  <c r="D76" i="32"/>
  <c r="E76" i="59"/>
  <c r="B77" i="59"/>
  <c r="D76" i="59"/>
  <c r="E96" i="43"/>
  <c r="B97" i="43"/>
  <c r="D96" i="43"/>
  <c r="E86" i="50"/>
  <c r="B87" i="50"/>
  <c r="D86" i="50"/>
  <c r="E106" i="39"/>
  <c r="B107" i="39"/>
  <c r="D106" i="39"/>
  <c r="E106" i="70"/>
  <c r="B107" i="70"/>
  <c r="D106" i="70"/>
  <c r="B97" i="41"/>
  <c r="E96" i="41"/>
  <c r="D96" i="41"/>
  <c r="B57" i="70"/>
  <c r="E56" i="70"/>
  <c r="D56" i="70"/>
  <c r="E66" i="42"/>
  <c r="B67" i="42"/>
  <c r="D66" i="42"/>
  <c r="E76" i="9"/>
  <c r="B77" i="9"/>
  <c r="D76" i="9"/>
  <c r="B67" i="55"/>
  <c r="E66" i="55"/>
  <c r="D66" i="55"/>
  <c r="B117" i="35"/>
  <c r="E116" i="35"/>
  <c r="D116" i="35"/>
  <c r="B97" i="69"/>
  <c r="E96" i="69"/>
  <c r="D96" i="69"/>
  <c r="B57" i="37"/>
  <c r="E56" i="37"/>
  <c r="D56" i="37"/>
  <c r="E66" i="34"/>
  <c r="B67" i="34"/>
  <c r="D66" i="34"/>
  <c r="E56" i="30"/>
  <c r="B57" i="30"/>
  <c r="D56" i="30"/>
  <c r="E26" i="28"/>
  <c r="B27" i="28"/>
  <c r="D26" i="28"/>
  <c r="E116" i="39"/>
  <c r="B117" i="39"/>
  <c r="D116" i="39"/>
  <c r="E106" i="58"/>
  <c r="B107" i="58"/>
  <c r="D106" i="58"/>
  <c r="E86" i="72"/>
  <c r="B87" i="72"/>
  <c r="D86" i="72"/>
  <c r="B37" i="37"/>
  <c r="E36" i="37"/>
  <c r="D36" i="37"/>
  <c r="B37" i="41"/>
  <c r="E36" i="41"/>
  <c r="D36" i="41"/>
  <c r="E96" i="53"/>
  <c r="B97" i="53"/>
  <c r="D96" i="53"/>
  <c r="E56" i="67"/>
  <c r="B57" i="67"/>
  <c r="D56" i="67"/>
  <c r="E56" i="9"/>
  <c r="B57" i="9"/>
  <c r="D56" i="9"/>
  <c r="E126" i="53"/>
  <c r="B127" i="53"/>
  <c r="D126" i="53"/>
  <c r="E86" i="30"/>
  <c r="B87" i="30"/>
  <c r="D86" i="30"/>
  <c r="E106" i="40"/>
  <c r="B107" i="40"/>
  <c r="D106" i="40"/>
  <c r="E36" i="9"/>
  <c r="B37" i="9"/>
  <c r="D36" i="9"/>
  <c r="B67" i="33"/>
  <c r="E66" i="33"/>
  <c r="D66" i="33"/>
  <c r="E86" i="7"/>
  <c r="B87" i="7"/>
  <c r="D86" i="7"/>
  <c r="B47" i="7"/>
  <c r="E46" i="7"/>
  <c r="D46" i="7"/>
  <c r="E136" i="27"/>
  <c r="B137" i="27"/>
  <c r="D136" i="27"/>
  <c r="E116" i="40"/>
  <c r="B117" i="40"/>
  <c r="D116" i="40"/>
  <c r="E56" i="32"/>
  <c r="B57" i="32"/>
  <c r="D56" i="32"/>
  <c r="E66" i="68"/>
  <c r="B67" i="68"/>
  <c r="D66" i="68"/>
  <c r="B117" i="63"/>
  <c r="E116" i="63"/>
  <c r="D116" i="63"/>
  <c r="E106" i="30"/>
  <c r="B107" i="30"/>
  <c r="D106" i="30"/>
  <c r="E66" i="48"/>
  <c r="B67" i="48"/>
  <c r="D66" i="48"/>
  <c r="E126" i="28"/>
  <c r="B127" i="28"/>
  <c r="D126" i="28"/>
  <c r="E116" i="71"/>
  <c r="B117" i="71"/>
  <c r="D116" i="71"/>
  <c r="E76" i="60"/>
  <c r="B77" i="60"/>
  <c r="D76" i="60"/>
  <c r="E66" i="40"/>
  <c r="B67" i="40"/>
  <c r="D66" i="40"/>
  <c r="B97" i="63"/>
  <c r="E96" i="63"/>
  <c r="D96" i="63"/>
  <c r="E126" i="70"/>
  <c r="B127" i="70"/>
  <c r="D126" i="70"/>
  <c r="E56" i="76"/>
  <c r="B57" i="76"/>
  <c r="D56" i="76"/>
  <c r="B47" i="49"/>
  <c r="E46" i="49"/>
  <c r="D46" i="49"/>
  <c r="E116" i="53"/>
  <c r="B117" i="53"/>
  <c r="D116" i="53"/>
  <c r="E66" i="60"/>
  <c r="B67" i="60"/>
  <c r="D66" i="60"/>
  <c r="B67" i="41"/>
  <c r="E66" i="41"/>
  <c r="D66" i="41"/>
  <c r="E36" i="58"/>
  <c r="B37" i="58"/>
  <c r="D36" i="58"/>
  <c r="E66" i="39"/>
  <c r="B67" i="39"/>
  <c r="D66" i="39"/>
  <c r="E96" i="54"/>
  <c r="B97" i="54"/>
  <c r="D96" i="54"/>
  <c r="E106" i="71"/>
  <c r="B107" i="71"/>
  <c r="D106" i="71"/>
  <c r="E136" i="59"/>
  <c r="B137" i="59"/>
  <c r="D136" i="59"/>
  <c r="E126" i="27"/>
  <c r="B127" i="27"/>
  <c r="D126" i="27"/>
  <c r="B97" i="33"/>
  <c r="E96" i="33"/>
  <c r="D96" i="33"/>
  <c r="E56" i="31"/>
  <c r="B57" i="31"/>
  <c r="D56" i="31"/>
  <c r="B37" i="35"/>
  <c r="E36" i="35"/>
  <c r="D36" i="35"/>
  <c r="E116" i="67"/>
  <c r="B117" i="67"/>
  <c r="D116" i="67"/>
  <c r="E116" i="28"/>
  <c r="B117" i="28"/>
  <c r="D116" i="28"/>
  <c r="E106" i="68"/>
  <c r="B107" i="68"/>
  <c r="D106" i="68"/>
  <c r="E136" i="39"/>
  <c r="B137" i="39"/>
  <c r="D136" i="39"/>
  <c r="E126" i="39"/>
  <c r="B127" i="39"/>
  <c r="D126" i="39"/>
  <c r="B47" i="70"/>
  <c r="E46" i="70"/>
  <c r="D46" i="70"/>
  <c r="E76" i="73"/>
  <c r="B77" i="73"/>
  <c r="D76" i="73"/>
  <c r="B57" i="35"/>
  <c r="E56" i="35"/>
  <c r="D56" i="35"/>
  <c r="E86" i="54"/>
  <c r="B87" i="54"/>
  <c r="D86" i="54"/>
  <c r="B137" i="33"/>
  <c r="E136" i="33"/>
  <c r="D136" i="33"/>
  <c r="E76" i="71"/>
  <c r="B77" i="71"/>
  <c r="D76" i="71"/>
  <c r="E106" i="27"/>
  <c r="B107" i="27"/>
  <c r="D106" i="27"/>
  <c r="B77" i="37"/>
  <c r="E76" i="37"/>
  <c r="D76" i="37"/>
  <c r="E116" i="38"/>
  <c r="B117" i="38"/>
  <c r="D116" i="38"/>
  <c r="E36" i="68"/>
  <c r="B37" i="68"/>
  <c r="D36" i="68"/>
  <c r="B27" i="49"/>
  <c r="E26" i="49"/>
  <c r="D26" i="49"/>
  <c r="E136" i="32"/>
  <c r="B137" i="32"/>
  <c r="D136" i="32"/>
  <c r="E26" i="71"/>
  <c r="B27" i="71"/>
  <c r="D26" i="71"/>
  <c r="E66" i="28"/>
  <c r="B67" i="28"/>
  <c r="D66" i="28"/>
  <c r="E106" i="53"/>
  <c r="B107" i="53"/>
  <c r="D106" i="53"/>
  <c r="B107" i="69"/>
  <c r="E106" i="69"/>
  <c r="D106" i="69"/>
  <c r="E67" i="74"/>
  <c r="B68" i="74"/>
  <c r="D67" i="74"/>
  <c r="E57" i="74"/>
  <c r="B58" i="74"/>
  <c r="D57" i="74"/>
  <c r="E127" i="74"/>
  <c r="B128" i="74"/>
  <c r="D127" i="74"/>
  <c r="E77" i="74"/>
  <c r="B78" i="74"/>
  <c r="D77" i="74"/>
  <c r="E47" i="74"/>
  <c r="B48" i="74"/>
  <c r="D47" i="74"/>
  <c r="B138" i="74"/>
  <c r="D137" i="74"/>
  <c r="E137" i="74"/>
  <c r="E117" i="74"/>
  <c r="B118" i="74"/>
  <c r="D117" i="74"/>
  <c r="B98" i="74"/>
  <c r="D97" i="74"/>
  <c r="E97" i="74"/>
  <c r="E109" i="74"/>
  <c r="B110" i="74"/>
  <c r="D109" i="74"/>
  <c r="E27" i="74"/>
  <c r="B28" i="74"/>
  <c r="D27" i="74"/>
  <c r="E88" i="74"/>
  <c r="D88" i="74"/>
  <c r="B89" i="74"/>
  <c r="D38" i="74"/>
  <c r="E38" i="74"/>
  <c r="B39" i="74"/>
  <c r="A110" i="30" l="1"/>
  <c r="K109" i="30"/>
  <c r="G109" i="30"/>
  <c r="A60" i="30"/>
  <c r="A30" i="30"/>
  <c r="K29" i="30"/>
  <c r="A50" i="30"/>
  <c r="A100" i="30"/>
  <c r="G99" i="30"/>
  <c r="K99" i="30"/>
  <c r="A70" i="30"/>
  <c r="K69" i="30"/>
  <c r="G69" i="30"/>
  <c r="A40" i="30"/>
  <c r="A80" i="30"/>
  <c r="K79" i="30"/>
  <c r="G79" i="30"/>
  <c r="A90" i="30"/>
  <c r="G89" i="30"/>
  <c r="K89" i="30"/>
  <c r="A80" i="31"/>
  <c r="G79" i="31"/>
  <c r="K79" i="31"/>
  <c r="G110" i="31"/>
  <c r="K110" i="31"/>
  <c r="A90" i="31"/>
  <c r="K89" i="31"/>
  <c r="G89" i="31"/>
  <c r="A50" i="31"/>
  <c r="A30" i="31"/>
  <c r="K29" i="31"/>
  <c r="A70" i="31"/>
  <c r="G69" i="31"/>
  <c r="K69" i="31"/>
  <c r="A40" i="31"/>
  <c r="A100" i="31"/>
  <c r="K99" i="31"/>
  <c r="G99" i="31"/>
  <c r="A60" i="31"/>
  <c r="A110" i="32"/>
  <c r="G109" i="32"/>
  <c r="K109" i="32"/>
  <c r="A40" i="32"/>
  <c r="A80" i="32"/>
  <c r="K79" i="32"/>
  <c r="G79" i="32"/>
  <c r="A60" i="32"/>
  <c r="A30" i="32"/>
  <c r="K29" i="32"/>
  <c r="A50" i="32"/>
  <c r="A70" i="32"/>
  <c r="G69" i="32"/>
  <c r="K69" i="32"/>
  <c r="A100" i="32"/>
  <c r="G99" i="32"/>
  <c r="K99" i="32"/>
  <c r="A90" i="32"/>
  <c r="K89" i="32"/>
  <c r="G89" i="32"/>
  <c r="K90" i="33"/>
  <c r="G90" i="33"/>
  <c r="A100" i="33"/>
  <c r="K99" i="33"/>
  <c r="G99" i="33"/>
  <c r="A60" i="33"/>
  <c r="A80" i="33"/>
  <c r="G79" i="33"/>
  <c r="K79" i="33"/>
  <c r="A40" i="33"/>
  <c r="A50" i="33"/>
  <c r="A70" i="33"/>
  <c r="G69" i="33"/>
  <c r="K69" i="33"/>
  <c r="A30" i="33"/>
  <c r="K29" i="33"/>
  <c r="A110" i="33"/>
  <c r="G109" i="33"/>
  <c r="K109" i="33"/>
  <c r="A50" i="34"/>
  <c r="A70" i="34"/>
  <c r="K69" i="34"/>
  <c r="G69" i="34"/>
  <c r="A100" i="34"/>
  <c r="G99" i="34"/>
  <c r="K99" i="34"/>
  <c r="A90" i="34"/>
  <c r="G89" i="34"/>
  <c r="K89" i="34"/>
  <c r="A30" i="34"/>
  <c r="K29" i="34"/>
  <c r="A80" i="34"/>
  <c r="K79" i="34"/>
  <c r="G79" i="34"/>
  <c r="A60" i="34"/>
  <c r="A40" i="34"/>
  <c r="K110" i="34"/>
  <c r="G110" i="34"/>
  <c r="A80" i="35"/>
  <c r="G79" i="35"/>
  <c r="K79" i="35"/>
  <c r="A50" i="35"/>
  <c r="A110" i="35"/>
  <c r="K109" i="35"/>
  <c r="G109" i="35"/>
  <c r="A100" i="35"/>
  <c r="K99" i="35"/>
  <c r="G99" i="35"/>
  <c r="A70" i="35"/>
  <c r="K69" i="35"/>
  <c r="G69" i="35"/>
  <c r="A40" i="35"/>
  <c r="A60" i="35"/>
  <c r="A90" i="35"/>
  <c r="G89" i="35"/>
  <c r="K89" i="35"/>
  <c r="A30" i="35"/>
  <c r="K29" i="35"/>
  <c r="K109" i="36"/>
  <c r="G109" i="36"/>
  <c r="G89" i="36"/>
  <c r="K89" i="36"/>
  <c r="K69" i="36"/>
  <c r="G69" i="36"/>
  <c r="G50" i="36"/>
  <c r="G29" i="36"/>
  <c r="K29" i="36"/>
  <c r="K99" i="36"/>
  <c r="G99" i="36"/>
  <c r="G79" i="36"/>
  <c r="K79" i="36"/>
  <c r="G59" i="36"/>
  <c r="G39" i="36"/>
  <c r="A30" i="37"/>
  <c r="K29" i="37"/>
  <c r="A70" i="37"/>
  <c r="K69" i="37"/>
  <c r="G69" i="37"/>
  <c r="A40" i="37"/>
  <c r="A90" i="37"/>
  <c r="G89" i="37"/>
  <c r="K89" i="37"/>
  <c r="A50" i="37"/>
  <c r="A100" i="37"/>
  <c r="G99" i="37"/>
  <c r="K99" i="37"/>
  <c r="A60" i="37"/>
  <c r="A80" i="37"/>
  <c r="K79" i="37"/>
  <c r="G79" i="37"/>
  <c r="A110" i="37"/>
  <c r="K109" i="37"/>
  <c r="G109" i="37"/>
  <c r="A40" i="38"/>
  <c r="A50" i="38"/>
  <c r="A60" i="38"/>
  <c r="A80" i="38"/>
  <c r="G79" i="38"/>
  <c r="K79" i="38"/>
  <c r="K110" i="38"/>
  <c r="G110" i="38"/>
  <c r="A90" i="38"/>
  <c r="K89" i="38"/>
  <c r="G89" i="38"/>
  <c r="A30" i="38"/>
  <c r="K29" i="38"/>
  <c r="A100" i="38"/>
  <c r="K99" i="38"/>
  <c r="G99" i="38"/>
  <c r="A70" i="38"/>
  <c r="G69" i="38"/>
  <c r="K69" i="38"/>
  <c r="G70" i="39"/>
  <c r="K70" i="39"/>
  <c r="A80" i="39"/>
  <c r="G79" i="39"/>
  <c r="K79" i="39"/>
  <c r="A60" i="39"/>
  <c r="A90" i="39"/>
  <c r="K89" i="39"/>
  <c r="G89" i="39"/>
  <c r="A40" i="39"/>
  <c r="A110" i="39"/>
  <c r="G109" i="39"/>
  <c r="K109" i="39"/>
  <c r="A100" i="39"/>
  <c r="K99" i="39"/>
  <c r="G99" i="39"/>
  <c r="A30" i="39"/>
  <c r="K29" i="39"/>
  <c r="A50" i="39"/>
  <c r="A70" i="40"/>
  <c r="G69" i="40"/>
  <c r="K69" i="40"/>
  <c r="A110" i="40"/>
  <c r="G109" i="40"/>
  <c r="K109" i="40"/>
  <c r="A90" i="40"/>
  <c r="K89" i="40"/>
  <c r="G89" i="40"/>
  <c r="A100" i="40"/>
  <c r="K99" i="40"/>
  <c r="G99" i="40"/>
  <c r="A60" i="40"/>
  <c r="A40" i="40"/>
  <c r="A80" i="40"/>
  <c r="G79" i="40"/>
  <c r="K79" i="40"/>
  <c r="A30" i="40"/>
  <c r="K29" i="40"/>
  <c r="A50" i="40"/>
  <c r="A80" i="41"/>
  <c r="K79" i="41"/>
  <c r="G79" i="41"/>
  <c r="A100" i="41"/>
  <c r="G99" i="41"/>
  <c r="K99" i="41"/>
  <c r="A40" i="41"/>
  <c r="A90" i="41"/>
  <c r="K89" i="41"/>
  <c r="G89" i="41"/>
  <c r="A50" i="41"/>
  <c r="A30" i="41"/>
  <c r="K29" i="41"/>
  <c r="A70" i="41"/>
  <c r="G69" i="41"/>
  <c r="K69" i="41"/>
  <c r="G110" i="41"/>
  <c r="K110" i="41"/>
  <c r="A60" i="41"/>
  <c r="A100" i="42"/>
  <c r="G99" i="42"/>
  <c r="K99" i="42"/>
  <c r="A60" i="42"/>
  <c r="A70" i="42"/>
  <c r="G69" i="42"/>
  <c r="K69" i="42"/>
  <c r="A110" i="42"/>
  <c r="G109" i="42"/>
  <c r="K109" i="42"/>
  <c r="A40" i="42"/>
  <c r="A50" i="42"/>
  <c r="A30" i="42"/>
  <c r="K29" i="42"/>
  <c r="A80" i="42"/>
  <c r="K79" i="42"/>
  <c r="G79" i="42"/>
  <c r="A90" i="42"/>
  <c r="K89" i="42"/>
  <c r="G89" i="42"/>
  <c r="A60" i="43"/>
  <c r="A70" i="43"/>
  <c r="K69" i="43"/>
  <c r="G69" i="43"/>
  <c r="A40" i="43"/>
  <c r="A100" i="43"/>
  <c r="G99" i="43"/>
  <c r="K99" i="43"/>
  <c r="A30" i="43"/>
  <c r="K29" i="43"/>
  <c r="A50" i="43"/>
  <c r="A90" i="43"/>
  <c r="G89" i="43"/>
  <c r="K89" i="43"/>
  <c r="A80" i="43"/>
  <c r="K79" i="43"/>
  <c r="G79" i="43"/>
  <c r="A110" i="43"/>
  <c r="G109" i="43"/>
  <c r="K109" i="43"/>
  <c r="A40" i="44"/>
  <c r="G39" i="44"/>
  <c r="D98" i="44"/>
  <c r="B99" i="44"/>
  <c r="E98" i="44"/>
  <c r="E108" i="44"/>
  <c r="B109" i="44"/>
  <c r="D108" i="44"/>
  <c r="D38" i="44"/>
  <c r="E38" i="44"/>
  <c r="B39" i="44"/>
  <c r="G53" i="44"/>
  <c r="C54" i="44"/>
  <c r="A90" i="44"/>
  <c r="K89" i="44"/>
  <c r="G89" i="44"/>
  <c r="G63" i="44"/>
  <c r="C64" i="44"/>
  <c r="D73" i="44"/>
  <c r="B74" i="44"/>
  <c r="E73" i="44"/>
  <c r="A70" i="44"/>
  <c r="K69" i="44"/>
  <c r="G69" i="44"/>
  <c r="D23" i="44"/>
  <c r="E23" i="44"/>
  <c r="B24" i="44"/>
  <c r="D58" i="44"/>
  <c r="B59" i="44"/>
  <c r="E58" i="44"/>
  <c r="D63" i="44"/>
  <c r="B64" i="44"/>
  <c r="E63" i="44"/>
  <c r="A80" i="44"/>
  <c r="K79" i="44"/>
  <c r="G79" i="44"/>
  <c r="A110" i="44"/>
  <c r="K109" i="44"/>
  <c r="G109" i="44"/>
  <c r="D78" i="44"/>
  <c r="E78" i="44"/>
  <c r="B79" i="44"/>
  <c r="A60" i="44"/>
  <c r="G59" i="44"/>
  <c r="D48" i="44"/>
  <c r="B49" i="44"/>
  <c r="E48" i="44"/>
  <c r="B34" i="44"/>
  <c r="E33" i="44"/>
  <c r="D33" i="44"/>
  <c r="B104" i="44"/>
  <c r="D103" i="44"/>
  <c r="E103" i="44"/>
  <c r="A50" i="44"/>
  <c r="G49" i="44"/>
  <c r="G33" i="44"/>
  <c r="C34" i="44"/>
  <c r="B94" i="44"/>
  <c r="D93" i="44"/>
  <c r="E93" i="44"/>
  <c r="A100" i="44"/>
  <c r="G99" i="44"/>
  <c r="K99" i="44"/>
  <c r="D28" i="44"/>
  <c r="B29" i="44"/>
  <c r="E28" i="44"/>
  <c r="E68" i="44"/>
  <c r="D68" i="44"/>
  <c r="B69" i="44"/>
  <c r="E53" i="44"/>
  <c r="B54" i="44"/>
  <c r="D53" i="44"/>
  <c r="G23" i="44"/>
  <c r="C24" i="44"/>
  <c r="G43" i="44"/>
  <c r="C44" i="44"/>
  <c r="B84" i="44"/>
  <c r="E83" i="44"/>
  <c r="D83" i="44"/>
  <c r="C110" i="44"/>
  <c r="C111" i="44" s="1"/>
  <c r="B44" i="44"/>
  <c r="D43" i="44"/>
  <c r="E43" i="44"/>
  <c r="B89" i="44"/>
  <c r="E88" i="44"/>
  <c r="D88" i="44"/>
  <c r="A30" i="44"/>
  <c r="G29" i="44"/>
  <c r="K29" i="44"/>
  <c r="G33" i="45"/>
  <c r="C34" i="45"/>
  <c r="A70" i="45"/>
  <c r="G69" i="45"/>
  <c r="K69" i="45"/>
  <c r="C111" i="45"/>
  <c r="A50" i="45"/>
  <c r="G49" i="45"/>
  <c r="B84" i="45"/>
  <c r="E83" i="45"/>
  <c r="D83" i="45"/>
  <c r="B44" i="45"/>
  <c r="E43" i="45"/>
  <c r="D43" i="45"/>
  <c r="D23" i="45"/>
  <c r="B24" i="45"/>
  <c r="E23" i="45"/>
  <c r="A40" i="45"/>
  <c r="G39" i="45"/>
  <c r="A110" i="45"/>
  <c r="K109" i="45"/>
  <c r="G109" i="45"/>
  <c r="D38" i="45"/>
  <c r="E38" i="45"/>
  <c r="B39" i="45"/>
  <c r="D53" i="45"/>
  <c r="E53" i="45"/>
  <c r="B54" i="45"/>
  <c r="E93" i="45"/>
  <c r="D93" i="45"/>
  <c r="B94" i="45"/>
  <c r="E98" i="45"/>
  <c r="B99" i="45"/>
  <c r="D98" i="45"/>
  <c r="A60" i="45"/>
  <c r="G59" i="45"/>
  <c r="B89" i="45"/>
  <c r="D88" i="45"/>
  <c r="E88" i="45"/>
  <c r="A30" i="45"/>
  <c r="G29" i="45"/>
  <c r="K29" i="45"/>
  <c r="D28" i="45"/>
  <c r="E28" i="45"/>
  <c r="B29" i="45"/>
  <c r="D33" i="45"/>
  <c r="E33" i="45"/>
  <c r="B34" i="45"/>
  <c r="G43" i="45"/>
  <c r="C44" i="45"/>
  <c r="G53" i="45"/>
  <c r="C54" i="45"/>
  <c r="D63" i="45"/>
  <c r="E63" i="45"/>
  <c r="B64" i="45"/>
  <c r="E73" i="45"/>
  <c r="B74" i="45"/>
  <c r="D73" i="45"/>
  <c r="A90" i="45"/>
  <c r="G89" i="45"/>
  <c r="K89" i="45"/>
  <c r="A100" i="45"/>
  <c r="G99" i="45"/>
  <c r="K99" i="45"/>
  <c r="A80" i="45"/>
  <c r="K79" i="45"/>
  <c r="G79" i="45"/>
  <c r="E103" i="45"/>
  <c r="D103" i="45"/>
  <c r="B104" i="45"/>
  <c r="D48" i="45"/>
  <c r="B49" i="45"/>
  <c r="E48" i="45"/>
  <c r="E68" i="45"/>
  <c r="B69" i="45"/>
  <c r="D68" i="45"/>
  <c r="D58" i="45"/>
  <c r="B59" i="45"/>
  <c r="E58" i="45"/>
  <c r="G23" i="45"/>
  <c r="C24" i="45"/>
  <c r="B79" i="45"/>
  <c r="D78" i="45"/>
  <c r="E78" i="45"/>
  <c r="B109" i="45"/>
  <c r="D108" i="45"/>
  <c r="E108" i="45"/>
  <c r="G63" i="45"/>
  <c r="C64" i="45"/>
  <c r="A50" i="46"/>
  <c r="G49" i="46"/>
  <c r="A100" i="46"/>
  <c r="G99" i="46"/>
  <c r="K99" i="46"/>
  <c r="E108" i="46"/>
  <c r="B109" i="46"/>
  <c r="D108" i="46"/>
  <c r="D98" i="46"/>
  <c r="B99" i="46"/>
  <c r="E98" i="46"/>
  <c r="E68" i="46"/>
  <c r="B69" i="46"/>
  <c r="D68" i="46"/>
  <c r="B74" i="46"/>
  <c r="E73" i="46"/>
  <c r="D73" i="46"/>
  <c r="D93" i="46"/>
  <c r="B94" i="46"/>
  <c r="E93" i="46"/>
  <c r="B44" i="46"/>
  <c r="E43" i="46"/>
  <c r="D43" i="46"/>
  <c r="B90" i="46"/>
  <c r="E89" i="46"/>
  <c r="D89" i="46"/>
  <c r="A110" i="46"/>
  <c r="C111" i="46" s="1"/>
  <c r="G109" i="46"/>
  <c r="K109" i="46"/>
  <c r="D63" i="46"/>
  <c r="B64" i="46"/>
  <c r="E63" i="46"/>
  <c r="K90" i="46"/>
  <c r="G90" i="46"/>
  <c r="D53" i="46"/>
  <c r="E53" i="46"/>
  <c r="B54" i="46"/>
  <c r="D28" i="46"/>
  <c r="E28" i="46"/>
  <c r="B29" i="46"/>
  <c r="G23" i="46"/>
  <c r="C24" i="46"/>
  <c r="A40" i="46"/>
  <c r="G39" i="46"/>
  <c r="G53" i="46"/>
  <c r="C54" i="46"/>
  <c r="G33" i="46"/>
  <c r="C34" i="46"/>
  <c r="B34" i="46"/>
  <c r="E33" i="46"/>
  <c r="D33" i="46"/>
  <c r="B49" i="46"/>
  <c r="D48" i="46"/>
  <c r="E48" i="46"/>
  <c r="E38" i="46"/>
  <c r="D38" i="46"/>
  <c r="B39" i="46"/>
  <c r="D58" i="46"/>
  <c r="E58" i="46"/>
  <c r="B59" i="46"/>
  <c r="D78" i="46"/>
  <c r="E78" i="46"/>
  <c r="B79" i="46"/>
  <c r="A80" i="46"/>
  <c r="K79" i="46"/>
  <c r="G79" i="46"/>
  <c r="B85" i="46"/>
  <c r="D84" i="46"/>
  <c r="E84" i="46"/>
  <c r="G43" i="46"/>
  <c r="C44" i="46"/>
  <c r="A60" i="46"/>
  <c r="G59" i="46"/>
  <c r="A70" i="46"/>
  <c r="G69" i="46"/>
  <c r="K69" i="46"/>
  <c r="G63" i="46"/>
  <c r="C64" i="46"/>
  <c r="A30" i="46"/>
  <c r="G29" i="46"/>
  <c r="K29" i="46"/>
  <c r="E23" i="46"/>
  <c r="D23" i="46"/>
  <c r="B24" i="46"/>
  <c r="B104" i="46"/>
  <c r="E103" i="46"/>
  <c r="D103" i="46"/>
  <c r="A90" i="47"/>
  <c r="K89" i="47"/>
  <c r="G89" i="47"/>
  <c r="B24" i="47"/>
  <c r="E23" i="47"/>
  <c r="D23" i="47"/>
  <c r="A40" i="47"/>
  <c r="G39" i="47"/>
  <c r="E63" i="47"/>
  <c r="B64" i="47"/>
  <c r="D63" i="47"/>
  <c r="D108" i="47"/>
  <c r="B109" i="47"/>
  <c r="E108" i="47"/>
  <c r="G63" i="47"/>
  <c r="C64" i="47"/>
  <c r="B95" i="47"/>
  <c r="D94" i="47"/>
  <c r="E94" i="47"/>
  <c r="A110" i="47"/>
  <c r="G109" i="47"/>
  <c r="K109" i="47"/>
  <c r="D99" i="47"/>
  <c r="E99" i="47"/>
  <c r="B100" i="47"/>
  <c r="E38" i="47"/>
  <c r="B39" i="47"/>
  <c r="D38" i="47"/>
  <c r="D48" i="47"/>
  <c r="B49" i="47"/>
  <c r="E48" i="47"/>
  <c r="G33" i="47"/>
  <c r="C34" i="47"/>
  <c r="K100" i="47"/>
  <c r="G100" i="47"/>
  <c r="A80" i="47"/>
  <c r="G79" i="47"/>
  <c r="K79" i="47"/>
  <c r="B60" i="47"/>
  <c r="D59" i="47"/>
  <c r="E59" i="47"/>
  <c r="D33" i="47"/>
  <c r="B34" i="47"/>
  <c r="E33" i="47"/>
  <c r="A50" i="47"/>
  <c r="G49" i="47"/>
  <c r="G60" i="47"/>
  <c r="A30" i="47"/>
  <c r="G29" i="47"/>
  <c r="K29" i="47"/>
  <c r="B29" i="47"/>
  <c r="E28" i="47"/>
  <c r="D28" i="47"/>
  <c r="D68" i="47"/>
  <c r="E68" i="47"/>
  <c r="B69" i="47"/>
  <c r="A70" i="47"/>
  <c r="K69" i="47"/>
  <c r="G69" i="47"/>
  <c r="G54" i="47"/>
  <c r="C55" i="47"/>
  <c r="D73" i="47"/>
  <c r="B74" i="47"/>
  <c r="E73" i="47"/>
  <c r="B104" i="47"/>
  <c r="E103" i="47"/>
  <c r="D103" i="47"/>
  <c r="B44" i="47"/>
  <c r="E43" i="47"/>
  <c r="D43" i="47"/>
  <c r="E54" i="47"/>
  <c r="B55" i="47"/>
  <c r="D54" i="47"/>
  <c r="C111" i="47"/>
  <c r="E83" i="47"/>
  <c r="B84" i="47"/>
  <c r="D83" i="47"/>
  <c r="G23" i="47"/>
  <c r="C24" i="47"/>
  <c r="D78" i="47"/>
  <c r="E78" i="47"/>
  <c r="B79" i="47"/>
  <c r="G43" i="47"/>
  <c r="C44" i="47"/>
  <c r="D88" i="47"/>
  <c r="E88" i="47"/>
  <c r="B89" i="47"/>
  <c r="A100" i="48"/>
  <c r="K99" i="48"/>
  <c r="G99" i="48"/>
  <c r="A50" i="48"/>
  <c r="A70" i="48"/>
  <c r="G69" i="48"/>
  <c r="K69" i="48"/>
  <c r="A40" i="48"/>
  <c r="A80" i="48"/>
  <c r="G79" i="48"/>
  <c r="K79" i="48"/>
  <c r="A110" i="48"/>
  <c r="G109" i="48"/>
  <c r="K109" i="48"/>
  <c r="A30" i="48"/>
  <c r="K29" i="48"/>
  <c r="A90" i="48"/>
  <c r="K89" i="48"/>
  <c r="G89" i="48"/>
  <c r="A60" i="48"/>
  <c r="A50" i="49"/>
  <c r="A80" i="49"/>
  <c r="G79" i="49"/>
  <c r="K79" i="49"/>
  <c r="A70" i="49"/>
  <c r="G69" i="49"/>
  <c r="K69" i="49"/>
  <c r="K100" i="49"/>
  <c r="G100" i="49"/>
  <c r="A110" i="49"/>
  <c r="G109" i="49"/>
  <c r="K109" i="49"/>
  <c r="A30" i="49"/>
  <c r="K29" i="49"/>
  <c r="A40" i="49"/>
  <c r="A90" i="49"/>
  <c r="K89" i="49"/>
  <c r="G89" i="49"/>
  <c r="A60" i="49"/>
  <c r="A90" i="50"/>
  <c r="K89" i="50"/>
  <c r="G89" i="50"/>
  <c r="A60" i="50"/>
  <c r="A40" i="50"/>
  <c r="A30" i="50"/>
  <c r="K29" i="50"/>
  <c r="A80" i="50"/>
  <c r="G79" i="50"/>
  <c r="K79" i="50"/>
  <c r="A110" i="50"/>
  <c r="K109" i="50"/>
  <c r="G109" i="50"/>
  <c r="A50" i="50"/>
  <c r="A100" i="50"/>
  <c r="G99" i="50"/>
  <c r="K99" i="50"/>
  <c r="A70" i="50"/>
  <c r="G69" i="50"/>
  <c r="K69" i="50"/>
  <c r="A60" i="51"/>
  <c r="G59" i="51"/>
  <c r="E68" i="51"/>
  <c r="D68" i="51"/>
  <c r="B69" i="51"/>
  <c r="G63" i="51"/>
  <c r="C64" i="51"/>
  <c r="E108" i="51"/>
  <c r="D108" i="51"/>
  <c r="B109" i="51"/>
  <c r="B24" i="51"/>
  <c r="D23" i="51"/>
  <c r="E23" i="51"/>
  <c r="B39" i="51"/>
  <c r="D38" i="51"/>
  <c r="E38" i="51"/>
  <c r="G23" i="51"/>
  <c r="C24" i="51"/>
  <c r="E73" i="51"/>
  <c r="B74" i="51"/>
  <c r="D73" i="51"/>
  <c r="A50" i="51"/>
  <c r="G49" i="51"/>
  <c r="A110" i="51"/>
  <c r="K109" i="51"/>
  <c r="G109" i="51"/>
  <c r="G33" i="51"/>
  <c r="C34" i="51"/>
  <c r="G53" i="51"/>
  <c r="C54" i="51"/>
  <c r="E78" i="51"/>
  <c r="D78" i="51"/>
  <c r="B79" i="51"/>
  <c r="B94" i="51"/>
  <c r="D93" i="51"/>
  <c r="E93" i="51"/>
  <c r="E33" i="51"/>
  <c r="B34" i="51"/>
  <c r="D33" i="51"/>
  <c r="D53" i="51"/>
  <c r="E53" i="51"/>
  <c r="B54" i="51"/>
  <c r="E43" i="51"/>
  <c r="D43" i="51"/>
  <c r="B44" i="51"/>
  <c r="G43" i="51"/>
  <c r="C44" i="51"/>
  <c r="D58" i="51"/>
  <c r="E58" i="51"/>
  <c r="B59" i="51"/>
  <c r="A80" i="51"/>
  <c r="K79" i="51"/>
  <c r="G79" i="51"/>
  <c r="A40" i="51"/>
  <c r="G39" i="51"/>
  <c r="A90" i="51"/>
  <c r="G89" i="51"/>
  <c r="K89" i="51"/>
  <c r="D28" i="51"/>
  <c r="E28" i="51"/>
  <c r="B29" i="51"/>
  <c r="C110" i="51"/>
  <c r="B64" i="51"/>
  <c r="D63" i="51"/>
  <c r="E63" i="51"/>
  <c r="E103" i="51"/>
  <c r="D103" i="51"/>
  <c r="B104" i="51"/>
  <c r="B99" i="51"/>
  <c r="E98" i="51"/>
  <c r="D98" i="51"/>
  <c r="B89" i="51"/>
  <c r="E88" i="51"/>
  <c r="D88" i="51"/>
  <c r="A30" i="51"/>
  <c r="G29" i="51"/>
  <c r="K29" i="51"/>
  <c r="D83" i="51"/>
  <c r="E83" i="51"/>
  <c r="B84" i="51"/>
  <c r="A100" i="51"/>
  <c r="G99" i="51"/>
  <c r="K99" i="51"/>
  <c r="D48" i="51"/>
  <c r="B49" i="51"/>
  <c r="E48" i="51"/>
  <c r="A70" i="51"/>
  <c r="K69" i="51"/>
  <c r="G69" i="51"/>
  <c r="D48" i="52"/>
  <c r="E48" i="52"/>
  <c r="B49" i="52"/>
  <c r="A40" i="52"/>
  <c r="G39" i="52"/>
  <c r="D93" i="52"/>
  <c r="E93" i="52"/>
  <c r="B94" i="52"/>
  <c r="E23" i="52"/>
  <c r="B24" i="52"/>
  <c r="D23" i="52"/>
  <c r="D83" i="52"/>
  <c r="E83" i="52"/>
  <c r="B84" i="52"/>
  <c r="G23" i="52"/>
  <c r="C24" i="52"/>
  <c r="A100" i="52"/>
  <c r="G99" i="52"/>
  <c r="K99" i="52"/>
  <c r="B29" i="52"/>
  <c r="D28" i="52"/>
  <c r="E28" i="52"/>
  <c r="A50" i="52"/>
  <c r="G49" i="52"/>
  <c r="A70" i="52"/>
  <c r="G69" i="52"/>
  <c r="K69" i="52"/>
  <c r="B104" i="52"/>
  <c r="D103" i="52"/>
  <c r="E103" i="52"/>
  <c r="B99" i="52"/>
  <c r="E98" i="52"/>
  <c r="D98" i="52"/>
  <c r="E73" i="52"/>
  <c r="B74" i="52"/>
  <c r="D73" i="52"/>
  <c r="B34" i="52"/>
  <c r="D33" i="52"/>
  <c r="E33" i="52"/>
  <c r="A110" i="52"/>
  <c r="C111" i="52" s="1"/>
  <c r="K109" i="52"/>
  <c r="G109" i="52"/>
  <c r="E43" i="52"/>
  <c r="B44" i="52"/>
  <c r="D43" i="52"/>
  <c r="E108" i="52"/>
  <c r="B109" i="52"/>
  <c r="D108" i="52"/>
  <c r="G43" i="52"/>
  <c r="C44" i="52"/>
  <c r="A80" i="52"/>
  <c r="G79" i="52"/>
  <c r="K79" i="52"/>
  <c r="D58" i="52"/>
  <c r="B59" i="52"/>
  <c r="E58" i="52"/>
  <c r="B64" i="52"/>
  <c r="D63" i="52"/>
  <c r="E63" i="52"/>
  <c r="A60" i="52"/>
  <c r="G59" i="52"/>
  <c r="G63" i="52"/>
  <c r="C64" i="52"/>
  <c r="G33" i="52"/>
  <c r="C34" i="52"/>
  <c r="B89" i="52"/>
  <c r="E88" i="52"/>
  <c r="D88" i="52"/>
  <c r="E53" i="52"/>
  <c r="D53" i="52"/>
  <c r="B54" i="52"/>
  <c r="B69" i="52"/>
  <c r="E68" i="52"/>
  <c r="D68" i="52"/>
  <c r="A30" i="52"/>
  <c r="G29" i="52"/>
  <c r="K29" i="52"/>
  <c r="G53" i="52"/>
  <c r="C54" i="52"/>
  <c r="E78" i="52"/>
  <c r="D78" i="52"/>
  <c r="B79" i="52"/>
  <c r="B39" i="52"/>
  <c r="E38" i="52"/>
  <c r="D38" i="52"/>
  <c r="A90" i="52"/>
  <c r="K89" i="52"/>
  <c r="G89" i="52"/>
  <c r="A110" i="53"/>
  <c r="K109" i="53"/>
  <c r="G109" i="53"/>
  <c r="A40" i="53"/>
  <c r="A60" i="53"/>
  <c r="A50" i="53"/>
  <c r="G90" i="53"/>
  <c r="K90" i="53"/>
  <c r="A30" i="53"/>
  <c r="K29" i="53"/>
  <c r="A70" i="53"/>
  <c r="K69" i="53"/>
  <c r="G69" i="53"/>
  <c r="A100" i="53"/>
  <c r="G99" i="53"/>
  <c r="K99" i="53"/>
  <c r="A80" i="53"/>
  <c r="K79" i="53"/>
  <c r="G79" i="53"/>
  <c r="A110" i="54"/>
  <c r="K109" i="54"/>
  <c r="G109" i="54"/>
  <c r="A60" i="54"/>
  <c r="A40" i="54"/>
  <c r="A80" i="54"/>
  <c r="G79" i="54"/>
  <c r="K79" i="54"/>
  <c r="A30" i="54"/>
  <c r="K29" i="54"/>
  <c r="A100" i="54"/>
  <c r="K99" i="54"/>
  <c r="G99" i="54"/>
  <c r="A50" i="54"/>
  <c r="A70" i="54"/>
  <c r="K69" i="54"/>
  <c r="G69" i="54"/>
  <c r="A90" i="54"/>
  <c r="G89" i="54"/>
  <c r="K89" i="54"/>
  <c r="A100" i="55"/>
  <c r="G99" i="55"/>
  <c r="K99" i="55"/>
  <c r="A110" i="55"/>
  <c r="K109" i="55"/>
  <c r="G109" i="55"/>
  <c r="A40" i="55"/>
  <c r="A50" i="55"/>
  <c r="A60" i="55"/>
  <c r="A80" i="55"/>
  <c r="K79" i="55"/>
  <c r="G79" i="55"/>
  <c r="A90" i="55"/>
  <c r="G89" i="55"/>
  <c r="K89" i="55"/>
  <c r="A30" i="55"/>
  <c r="K29" i="55"/>
  <c r="A70" i="55"/>
  <c r="K69" i="55"/>
  <c r="G69" i="55"/>
  <c r="A80" i="76"/>
  <c r="K79" i="76"/>
  <c r="G79" i="76"/>
  <c r="A100" i="76"/>
  <c r="G99" i="76"/>
  <c r="K99" i="76"/>
  <c r="K70" i="76"/>
  <c r="G70" i="76"/>
  <c r="A50" i="76"/>
  <c r="A110" i="76"/>
  <c r="G109" i="76"/>
  <c r="K109" i="76"/>
  <c r="A30" i="76"/>
  <c r="K29" i="76"/>
  <c r="A60" i="76"/>
  <c r="A90" i="76"/>
  <c r="K89" i="76"/>
  <c r="G89" i="76"/>
  <c r="A40" i="76"/>
  <c r="A80" i="56"/>
  <c r="G79" i="56"/>
  <c r="K79" i="56"/>
  <c r="D104" i="56"/>
  <c r="B105" i="56"/>
  <c r="E104" i="56"/>
  <c r="G53" i="56"/>
  <c r="C54" i="56"/>
  <c r="E88" i="56"/>
  <c r="B89" i="56"/>
  <c r="D88" i="56"/>
  <c r="A100" i="56"/>
  <c r="K99" i="56"/>
  <c r="G99" i="56"/>
  <c r="D38" i="56"/>
  <c r="E38" i="56"/>
  <c r="B39" i="56"/>
  <c r="A111" i="56"/>
  <c r="G110" i="56"/>
  <c r="K110" i="56"/>
  <c r="G33" i="56"/>
  <c r="C34" i="56"/>
  <c r="G30" i="56"/>
  <c r="K30" i="56"/>
  <c r="G43" i="56"/>
  <c r="C44" i="56"/>
  <c r="B30" i="56"/>
  <c r="D29" i="56"/>
  <c r="E29" i="56"/>
  <c r="B84" i="56"/>
  <c r="D83" i="56"/>
  <c r="E83" i="56"/>
  <c r="A40" i="56"/>
  <c r="G39" i="56"/>
  <c r="A90" i="56"/>
  <c r="K89" i="56"/>
  <c r="G89" i="56"/>
  <c r="A50" i="56"/>
  <c r="G49" i="56"/>
  <c r="B59" i="56"/>
  <c r="E58" i="56"/>
  <c r="D58" i="56"/>
  <c r="D109" i="56"/>
  <c r="E109" i="56"/>
  <c r="B110" i="56"/>
  <c r="D33" i="56"/>
  <c r="E33" i="56"/>
  <c r="B34" i="56"/>
  <c r="E68" i="56"/>
  <c r="B69" i="56"/>
  <c r="D68" i="56"/>
  <c r="D53" i="56"/>
  <c r="E53" i="56"/>
  <c r="B54" i="56"/>
  <c r="A60" i="56"/>
  <c r="G59" i="56"/>
  <c r="D93" i="56"/>
  <c r="E93" i="56"/>
  <c r="B94" i="56"/>
  <c r="E73" i="56"/>
  <c r="B74" i="56"/>
  <c r="D73" i="56"/>
  <c r="A70" i="56"/>
  <c r="K69" i="56"/>
  <c r="G69" i="56"/>
  <c r="E48" i="56"/>
  <c r="B49" i="56"/>
  <c r="D48" i="56"/>
  <c r="G63" i="56"/>
  <c r="C64" i="56"/>
  <c r="D63" i="56"/>
  <c r="B64" i="56"/>
  <c r="E63" i="56"/>
  <c r="G24" i="56"/>
  <c r="C25" i="56"/>
  <c r="B44" i="56"/>
  <c r="E43" i="56"/>
  <c r="D43" i="56"/>
  <c r="B99" i="56"/>
  <c r="E98" i="56"/>
  <c r="D98" i="56"/>
  <c r="E24" i="56"/>
  <c r="B25" i="56"/>
  <c r="D24" i="56"/>
  <c r="E78" i="56"/>
  <c r="D78" i="56"/>
  <c r="B79" i="56"/>
  <c r="E53" i="57"/>
  <c r="B54" i="57"/>
  <c r="D53" i="57"/>
  <c r="D83" i="57"/>
  <c r="E83" i="57"/>
  <c r="B84" i="57"/>
  <c r="G63" i="57"/>
  <c r="C64" i="57"/>
  <c r="A40" i="57"/>
  <c r="G39" i="57"/>
  <c r="B89" i="57"/>
  <c r="E88" i="57"/>
  <c r="D88" i="57"/>
  <c r="B104" i="57"/>
  <c r="D103" i="57"/>
  <c r="E103" i="57"/>
  <c r="G53" i="57"/>
  <c r="C54" i="57"/>
  <c r="G43" i="57"/>
  <c r="C44" i="57"/>
  <c r="A60" i="57"/>
  <c r="G59" i="57"/>
  <c r="E38" i="57"/>
  <c r="D38" i="57"/>
  <c r="B39" i="57"/>
  <c r="E48" i="57"/>
  <c r="D48" i="57"/>
  <c r="B49" i="57"/>
  <c r="A50" i="57"/>
  <c r="G49" i="57"/>
  <c r="E68" i="57"/>
  <c r="D68" i="57"/>
  <c r="B69" i="57"/>
  <c r="B74" i="57"/>
  <c r="D73" i="57"/>
  <c r="E73" i="57"/>
  <c r="D93" i="57"/>
  <c r="E93" i="57"/>
  <c r="B94" i="57"/>
  <c r="G33" i="57"/>
  <c r="C34" i="57"/>
  <c r="A80" i="57"/>
  <c r="G79" i="57"/>
  <c r="K79" i="57"/>
  <c r="E108" i="57"/>
  <c r="D108" i="57"/>
  <c r="B109" i="57"/>
  <c r="E23" i="57"/>
  <c r="B24" i="57"/>
  <c r="D23" i="57"/>
  <c r="B99" i="57"/>
  <c r="E98" i="57"/>
  <c r="D98" i="57"/>
  <c r="D58" i="57"/>
  <c r="B59" i="57"/>
  <c r="E58" i="57"/>
  <c r="B29" i="57"/>
  <c r="E28" i="57"/>
  <c r="D28" i="57"/>
  <c r="E33" i="57"/>
  <c r="B34" i="57"/>
  <c r="D33" i="57"/>
  <c r="A90" i="57"/>
  <c r="K89" i="57"/>
  <c r="G89" i="57"/>
  <c r="A70" i="57"/>
  <c r="K69" i="57"/>
  <c r="G69" i="57"/>
  <c r="G23" i="57"/>
  <c r="C24" i="57"/>
  <c r="E63" i="57"/>
  <c r="B64" i="57"/>
  <c r="D63" i="57"/>
  <c r="B44" i="57"/>
  <c r="D43" i="57"/>
  <c r="E43" i="57"/>
  <c r="A100" i="57"/>
  <c r="K99" i="57"/>
  <c r="G99" i="57"/>
  <c r="A110" i="57"/>
  <c r="C111" i="57" s="1"/>
  <c r="G109" i="57"/>
  <c r="K109" i="57"/>
  <c r="D78" i="57"/>
  <c r="B79" i="57"/>
  <c r="E78" i="57"/>
  <c r="A30" i="57"/>
  <c r="G29" i="57"/>
  <c r="K29" i="57"/>
  <c r="A100" i="58"/>
  <c r="G99" i="58"/>
  <c r="K99" i="58"/>
  <c r="A70" i="58"/>
  <c r="G69" i="58"/>
  <c r="K69" i="58"/>
  <c r="A30" i="58"/>
  <c r="K29" i="58"/>
  <c r="A80" i="58"/>
  <c r="K79" i="58"/>
  <c r="G79" i="58"/>
  <c r="A60" i="58"/>
  <c r="A110" i="58"/>
  <c r="G109" i="58"/>
  <c r="K109" i="58"/>
  <c r="A90" i="58"/>
  <c r="K89" i="58"/>
  <c r="G89" i="58"/>
  <c r="A50" i="58"/>
  <c r="A40" i="58"/>
  <c r="A50" i="59"/>
  <c r="A70" i="59"/>
  <c r="K69" i="59"/>
  <c r="G69" i="59"/>
  <c r="A40" i="59"/>
  <c r="A60" i="59"/>
  <c r="A80" i="59"/>
  <c r="G79" i="59"/>
  <c r="K79" i="59"/>
  <c r="A100" i="59"/>
  <c r="K99" i="59"/>
  <c r="G99" i="59"/>
  <c r="A30" i="59"/>
  <c r="K29" i="59"/>
  <c r="A110" i="59"/>
  <c r="K109" i="59"/>
  <c r="G109" i="59"/>
  <c r="A90" i="59"/>
  <c r="G89" i="59"/>
  <c r="K89" i="59"/>
  <c r="A110" i="60"/>
  <c r="K109" i="60"/>
  <c r="G109" i="60"/>
  <c r="A60" i="60"/>
  <c r="A90" i="60"/>
  <c r="G89" i="60"/>
  <c r="K89" i="60"/>
  <c r="A30" i="60"/>
  <c r="K29" i="60"/>
  <c r="A70" i="60"/>
  <c r="K69" i="60"/>
  <c r="G69" i="60"/>
  <c r="A50" i="60"/>
  <c r="A80" i="60"/>
  <c r="K79" i="60"/>
  <c r="G79" i="60"/>
  <c r="A40" i="60"/>
  <c r="A100" i="60"/>
  <c r="G99" i="60"/>
  <c r="K99" i="60"/>
  <c r="B49" i="61"/>
  <c r="D48" i="61"/>
  <c r="E48" i="61"/>
  <c r="B84" i="61"/>
  <c r="D83" i="61"/>
  <c r="E83" i="61"/>
  <c r="A30" i="61"/>
  <c r="G29" i="61"/>
  <c r="K29" i="61"/>
  <c r="A80" i="61"/>
  <c r="G79" i="61"/>
  <c r="K79" i="61"/>
  <c r="E23" i="61"/>
  <c r="B24" i="61"/>
  <c r="D23" i="61"/>
  <c r="A100" i="61"/>
  <c r="G99" i="61"/>
  <c r="K99" i="61"/>
  <c r="G53" i="61"/>
  <c r="C54" i="61"/>
  <c r="A60" i="61"/>
  <c r="G59" i="61"/>
  <c r="A90" i="61"/>
  <c r="G89" i="61"/>
  <c r="K89" i="61"/>
  <c r="A40" i="61"/>
  <c r="G39" i="61"/>
  <c r="B69" i="61"/>
  <c r="D68" i="61"/>
  <c r="E68" i="61"/>
  <c r="B74" i="61"/>
  <c r="D73" i="61"/>
  <c r="E73" i="61"/>
  <c r="E58" i="61"/>
  <c r="B59" i="61"/>
  <c r="D58" i="61"/>
  <c r="A70" i="61"/>
  <c r="K69" i="61"/>
  <c r="G69" i="61"/>
  <c r="G43" i="61"/>
  <c r="C44" i="61"/>
  <c r="B34" i="61"/>
  <c r="D33" i="61"/>
  <c r="E33" i="61"/>
  <c r="D78" i="61"/>
  <c r="E78" i="61"/>
  <c r="B79" i="61"/>
  <c r="B44" i="61"/>
  <c r="D43" i="61"/>
  <c r="E43" i="61"/>
  <c r="E98" i="61"/>
  <c r="B99" i="61"/>
  <c r="D98" i="61"/>
  <c r="B104" i="61"/>
  <c r="D103" i="61"/>
  <c r="E103" i="61"/>
  <c r="G63" i="61"/>
  <c r="C64" i="61"/>
  <c r="E28" i="61"/>
  <c r="B29" i="61"/>
  <c r="D28" i="61"/>
  <c r="B94" i="61"/>
  <c r="D93" i="61"/>
  <c r="E93" i="61"/>
  <c r="A110" i="61"/>
  <c r="K109" i="61"/>
  <c r="G109" i="61"/>
  <c r="B54" i="61"/>
  <c r="D53" i="61"/>
  <c r="E53" i="61"/>
  <c r="G23" i="61"/>
  <c r="C24" i="61"/>
  <c r="B64" i="61"/>
  <c r="D63" i="61"/>
  <c r="E63" i="61"/>
  <c r="E38" i="61"/>
  <c r="B39" i="61"/>
  <c r="D38" i="61"/>
  <c r="E88" i="61"/>
  <c r="B89" i="61"/>
  <c r="D88" i="61"/>
  <c r="G33" i="61"/>
  <c r="C34" i="61"/>
  <c r="A50" i="61"/>
  <c r="G49" i="61"/>
  <c r="B109" i="61"/>
  <c r="D108" i="61"/>
  <c r="E108" i="61"/>
  <c r="E68" i="62"/>
  <c r="B69" i="62"/>
  <c r="D68" i="62"/>
  <c r="E108" i="62"/>
  <c r="B109" i="62"/>
  <c r="D108" i="62"/>
  <c r="B59" i="62"/>
  <c r="E58" i="62"/>
  <c r="D58" i="62"/>
  <c r="E33" i="62"/>
  <c r="B34" i="62"/>
  <c r="D33" i="62"/>
  <c r="D83" i="62"/>
  <c r="E83" i="62"/>
  <c r="B84" i="62"/>
  <c r="E73" i="62"/>
  <c r="B74" i="62"/>
  <c r="D73" i="62"/>
  <c r="E53" i="62"/>
  <c r="B54" i="62"/>
  <c r="D53" i="62"/>
  <c r="G23" i="62"/>
  <c r="C24" i="62"/>
  <c r="A90" i="62"/>
  <c r="G89" i="62"/>
  <c r="K89" i="62"/>
  <c r="G33" i="62"/>
  <c r="C34" i="62"/>
  <c r="A60" i="62"/>
  <c r="G59" i="62"/>
  <c r="A100" i="62"/>
  <c r="K99" i="62"/>
  <c r="G99" i="62"/>
  <c r="A30" i="62"/>
  <c r="G29" i="62"/>
  <c r="K29" i="62"/>
  <c r="D38" i="62"/>
  <c r="B39" i="62"/>
  <c r="E38" i="62"/>
  <c r="G44" i="62"/>
  <c r="C45" i="62"/>
  <c r="B24" i="62"/>
  <c r="D23" i="62"/>
  <c r="E23" i="62"/>
  <c r="D98" i="62"/>
  <c r="E98" i="62"/>
  <c r="B99" i="62"/>
  <c r="D63" i="62"/>
  <c r="B64" i="62"/>
  <c r="E63" i="62"/>
  <c r="A40" i="62"/>
  <c r="G39" i="62"/>
  <c r="B104" i="62"/>
  <c r="D103" i="62"/>
  <c r="E103" i="62"/>
  <c r="E49" i="62"/>
  <c r="D49" i="62"/>
  <c r="B50" i="62"/>
  <c r="D78" i="62"/>
  <c r="E78" i="62"/>
  <c r="B79" i="62"/>
  <c r="A80" i="62"/>
  <c r="K79" i="62"/>
  <c r="G79" i="62"/>
  <c r="D28" i="62"/>
  <c r="B29" i="62"/>
  <c r="E28" i="62"/>
  <c r="E93" i="62"/>
  <c r="B94" i="62"/>
  <c r="D93" i="62"/>
  <c r="A110" i="62"/>
  <c r="G109" i="62"/>
  <c r="K109" i="62"/>
  <c r="G53" i="62"/>
  <c r="C54" i="62"/>
  <c r="G50" i="62"/>
  <c r="G63" i="62"/>
  <c r="C64" i="62"/>
  <c r="D44" i="62"/>
  <c r="B45" i="62"/>
  <c r="E44" i="62"/>
  <c r="A70" i="62"/>
  <c r="G69" i="62"/>
  <c r="K69" i="62"/>
  <c r="B89" i="62"/>
  <c r="D88" i="62"/>
  <c r="E88" i="62"/>
  <c r="A50" i="63"/>
  <c r="A80" i="63"/>
  <c r="G79" i="63"/>
  <c r="K79" i="63"/>
  <c r="A40" i="63"/>
  <c r="A60" i="63"/>
  <c r="A70" i="63"/>
  <c r="K69" i="63"/>
  <c r="G69" i="63"/>
  <c r="A30" i="63"/>
  <c r="K29" i="63"/>
  <c r="A100" i="63"/>
  <c r="K99" i="63"/>
  <c r="G99" i="63"/>
  <c r="A90" i="63"/>
  <c r="G89" i="63"/>
  <c r="K89" i="63"/>
  <c r="A110" i="63"/>
  <c r="K109" i="63"/>
  <c r="G109" i="63"/>
  <c r="A70" i="64"/>
  <c r="G69" i="64"/>
  <c r="K69" i="64"/>
  <c r="A40" i="64"/>
  <c r="A110" i="64"/>
  <c r="G109" i="64"/>
  <c r="K109" i="64"/>
  <c r="A30" i="64"/>
  <c r="K29" i="64"/>
  <c r="A60" i="64"/>
  <c r="A50" i="64"/>
  <c r="A90" i="64"/>
  <c r="K89" i="64"/>
  <c r="G89" i="64"/>
  <c r="A80" i="64"/>
  <c r="K79" i="64"/>
  <c r="G79" i="64"/>
  <c r="A100" i="64"/>
  <c r="G99" i="64"/>
  <c r="K99" i="64"/>
  <c r="E28" i="65"/>
  <c r="B29" i="65"/>
  <c r="D28" i="65"/>
  <c r="B109" i="65"/>
  <c r="D108" i="65"/>
  <c r="E108" i="65"/>
  <c r="A80" i="65"/>
  <c r="K79" i="65"/>
  <c r="G79" i="65"/>
  <c r="D83" i="65"/>
  <c r="B84" i="65"/>
  <c r="E83" i="65"/>
  <c r="B104" i="65"/>
  <c r="E103" i="65"/>
  <c r="D103" i="65"/>
  <c r="A100" i="65"/>
  <c r="G99" i="65"/>
  <c r="K99" i="65"/>
  <c r="G54" i="65"/>
  <c r="C55" i="65"/>
  <c r="B89" i="65"/>
  <c r="D88" i="65"/>
  <c r="E88" i="65"/>
  <c r="A40" i="65"/>
  <c r="G39" i="65"/>
  <c r="B60" i="65"/>
  <c r="E59" i="65"/>
  <c r="D59" i="65"/>
  <c r="E63" i="65"/>
  <c r="D63" i="65"/>
  <c r="B64" i="65"/>
  <c r="G63" i="65"/>
  <c r="C64" i="65"/>
  <c r="E78" i="65"/>
  <c r="B79" i="65"/>
  <c r="D78" i="65"/>
  <c r="E93" i="65"/>
  <c r="D93" i="65"/>
  <c r="B94" i="65"/>
  <c r="A30" i="65"/>
  <c r="G29" i="65"/>
  <c r="K29" i="65"/>
  <c r="E23" i="65"/>
  <c r="D23" i="65"/>
  <c r="B24" i="65"/>
  <c r="D54" i="65"/>
  <c r="E54" i="65"/>
  <c r="B55" i="65"/>
  <c r="G23" i="65"/>
  <c r="C24" i="65"/>
  <c r="B44" i="65"/>
  <c r="E43" i="65"/>
  <c r="D43" i="65"/>
  <c r="B39" i="65"/>
  <c r="D38" i="65"/>
  <c r="E38" i="65"/>
  <c r="E73" i="65"/>
  <c r="D73" i="65"/>
  <c r="B74" i="65"/>
  <c r="D33" i="65"/>
  <c r="B34" i="65"/>
  <c r="E33" i="65"/>
  <c r="G33" i="65"/>
  <c r="C34" i="65"/>
  <c r="B99" i="65"/>
  <c r="E98" i="65"/>
  <c r="D98" i="65"/>
  <c r="A50" i="65"/>
  <c r="G49" i="65"/>
  <c r="A70" i="65"/>
  <c r="K69" i="65"/>
  <c r="G69" i="65"/>
  <c r="E48" i="65"/>
  <c r="B49" i="65"/>
  <c r="D48" i="65"/>
  <c r="A90" i="65"/>
  <c r="K89" i="65"/>
  <c r="G89" i="65"/>
  <c r="G43" i="65"/>
  <c r="C44" i="65"/>
  <c r="B69" i="65"/>
  <c r="D68" i="65"/>
  <c r="E68" i="65"/>
  <c r="G60" i="65"/>
  <c r="A110" i="65"/>
  <c r="G109" i="65"/>
  <c r="K109" i="65"/>
  <c r="D53" i="66"/>
  <c r="B54" i="66"/>
  <c r="E53" i="66"/>
  <c r="E68" i="66"/>
  <c r="D68" i="66"/>
  <c r="B69" i="66"/>
  <c r="B84" i="66"/>
  <c r="E83" i="66"/>
  <c r="D83" i="66"/>
  <c r="A110" i="66"/>
  <c r="K109" i="66"/>
  <c r="G109" i="66"/>
  <c r="E48" i="66"/>
  <c r="D48" i="66"/>
  <c r="B49" i="66"/>
  <c r="D98" i="66"/>
  <c r="B99" i="66"/>
  <c r="E98" i="66"/>
  <c r="D28" i="66"/>
  <c r="E28" i="66"/>
  <c r="B29" i="66"/>
  <c r="B109" i="66"/>
  <c r="D108" i="66"/>
  <c r="E108" i="66"/>
  <c r="B34" i="66"/>
  <c r="D33" i="66"/>
  <c r="E33" i="66"/>
  <c r="G23" i="66"/>
  <c r="C24" i="66"/>
  <c r="G53" i="66"/>
  <c r="C54" i="66"/>
  <c r="E23" i="66"/>
  <c r="B24" i="66"/>
  <c r="D23" i="66"/>
  <c r="E78" i="66"/>
  <c r="D78" i="66"/>
  <c r="B79" i="66"/>
  <c r="G33" i="66"/>
  <c r="C34" i="66"/>
  <c r="A50" i="66"/>
  <c r="G49" i="66"/>
  <c r="B39" i="66"/>
  <c r="E38" i="66"/>
  <c r="D38" i="66"/>
  <c r="E58" i="66"/>
  <c r="D58" i="66"/>
  <c r="B59" i="66"/>
  <c r="C111" i="66"/>
  <c r="G63" i="66"/>
  <c r="C64" i="66"/>
  <c r="A30" i="66"/>
  <c r="G29" i="66"/>
  <c r="K29" i="66"/>
  <c r="D63" i="66"/>
  <c r="E63" i="66"/>
  <c r="B64" i="66"/>
  <c r="E103" i="66"/>
  <c r="D103" i="66"/>
  <c r="B104" i="66"/>
  <c r="B44" i="66"/>
  <c r="D43" i="66"/>
  <c r="E43" i="66"/>
  <c r="A60" i="66"/>
  <c r="G59" i="66"/>
  <c r="A100" i="66"/>
  <c r="K99" i="66"/>
  <c r="G99" i="66"/>
  <c r="B74" i="66"/>
  <c r="D73" i="66"/>
  <c r="E73" i="66"/>
  <c r="A90" i="66"/>
  <c r="K89" i="66"/>
  <c r="G89" i="66"/>
  <c r="D93" i="66"/>
  <c r="B94" i="66"/>
  <c r="E93" i="66"/>
  <c r="A80" i="66"/>
  <c r="G79" i="66"/>
  <c r="K79" i="66"/>
  <c r="B89" i="66"/>
  <c r="D88" i="66"/>
  <c r="E88" i="66"/>
  <c r="G43" i="66"/>
  <c r="C44" i="66"/>
  <c r="A40" i="66"/>
  <c r="G39" i="66"/>
  <c r="A70" i="66"/>
  <c r="K69" i="66"/>
  <c r="G69" i="66"/>
  <c r="A90" i="67"/>
  <c r="G89" i="67"/>
  <c r="K89" i="67"/>
  <c r="A60" i="67"/>
  <c r="A50" i="67"/>
  <c r="A110" i="67"/>
  <c r="K109" i="67"/>
  <c r="G109" i="67"/>
  <c r="A40" i="67"/>
  <c r="A100" i="67"/>
  <c r="G99" i="67"/>
  <c r="K99" i="67"/>
  <c r="A80" i="67"/>
  <c r="K79" i="67"/>
  <c r="G79" i="67"/>
  <c r="A30" i="67"/>
  <c r="K29" i="67"/>
  <c r="A70" i="67"/>
  <c r="K69" i="67"/>
  <c r="G69" i="67"/>
  <c r="A70" i="68"/>
  <c r="K69" i="68"/>
  <c r="G69" i="68"/>
  <c r="A80" i="68"/>
  <c r="K79" i="68"/>
  <c r="G79" i="68"/>
  <c r="A30" i="68"/>
  <c r="K29" i="68"/>
  <c r="A50" i="68"/>
  <c r="A110" i="68"/>
  <c r="G109" i="68"/>
  <c r="K109" i="68"/>
  <c r="A60" i="68"/>
  <c r="A40" i="68"/>
  <c r="A90" i="68"/>
  <c r="G89" i="68"/>
  <c r="K89" i="68"/>
  <c r="A100" i="68"/>
  <c r="G99" i="68"/>
  <c r="K99" i="68"/>
  <c r="A30" i="69"/>
  <c r="K29" i="69"/>
  <c r="A60" i="69"/>
  <c r="A100" i="69"/>
  <c r="K99" i="69"/>
  <c r="G99" i="69"/>
  <c r="A40" i="69"/>
  <c r="A80" i="69"/>
  <c r="G79" i="69"/>
  <c r="K79" i="69"/>
  <c r="A70" i="69"/>
  <c r="G69" i="69"/>
  <c r="K69" i="69"/>
  <c r="A110" i="69"/>
  <c r="G109" i="69"/>
  <c r="K109" i="69"/>
  <c r="A90" i="69"/>
  <c r="K89" i="69"/>
  <c r="G89" i="69"/>
  <c r="A50" i="69"/>
  <c r="A70" i="70"/>
  <c r="G69" i="70"/>
  <c r="K69" i="70"/>
  <c r="A50" i="70"/>
  <c r="A40" i="70"/>
  <c r="A30" i="70"/>
  <c r="K29" i="70"/>
  <c r="A80" i="70"/>
  <c r="K79" i="70"/>
  <c r="G79" i="70"/>
  <c r="A110" i="70"/>
  <c r="G109" i="70"/>
  <c r="K109" i="70"/>
  <c r="A90" i="70"/>
  <c r="K89" i="70"/>
  <c r="G89" i="70"/>
  <c r="A100" i="70"/>
  <c r="G99" i="70"/>
  <c r="K99" i="70"/>
  <c r="A110" i="71"/>
  <c r="K109" i="71"/>
  <c r="G109" i="71"/>
  <c r="A30" i="71"/>
  <c r="K29" i="71"/>
  <c r="A60" i="71"/>
  <c r="A40" i="71"/>
  <c r="A80" i="71"/>
  <c r="G79" i="71"/>
  <c r="K79" i="71"/>
  <c r="A50" i="71"/>
  <c r="G90" i="71"/>
  <c r="K90" i="71"/>
  <c r="A70" i="71"/>
  <c r="K69" i="71"/>
  <c r="G69" i="71"/>
  <c r="A100" i="71"/>
  <c r="K99" i="71"/>
  <c r="G99" i="71"/>
  <c r="K30" i="72"/>
  <c r="A100" i="72"/>
  <c r="K99" i="72"/>
  <c r="G99" i="72"/>
  <c r="A80" i="72"/>
  <c r="G79" i="72"/>
  <c r="K79" i="72"/>
  <c r="A60" i="72"/>
  <c r="A90" i="72"/>
  <c r="K89" i="72"/>
  <c r="G89" i="72"/>
  <c r="A40" i="72"/>
  <c r="A70" i="72"/>
  <c r="K69" i="72"/>
  <c r="G69" i="72"/>
  <c r="A110" i="72"/>
  <c r="G109" i="72"/>
  <c r="K109" i="72"/>
  <c r="A50" i="72"/>
  <c r="A50" i="73"/>
  <c r="A90" i="73"/>
  <c r="K89" i="73"/>
  <c r="G89" i="73"/>
  <c r="K30" i="73"/>
  <c r="A110" i="73"/>
  <c r="G109" i="73"/>
  <c r="K109" i="73"/>
  <c r="A60" i="73"/>
  <c r="A70" i="73"/>
  <c r="G69" i="73"/>
  <c r="K69" i="73"/>
  <c r="A80" i="73"/>
  <c r="K79" i="73"/>
  <c r="G79" i="73"/>
  <c r="A100" i="73"/>
  <c r="G99" i="73"/>
  <c r="K99" i="73"/>
  <c r="A40" i="73"/>
  <c r="A70" i="74"/>
  <c r="G69" i="74"/>
  <c r="K69" i="74"/>
  <c r="A40" i="74"/>
  <c r="A30" i="74"/>
  <c r="K29" i="74"/>
  <c r="A60" i="74"/>
  <c r="A50" i="74"/>
  <c r="A100" i="74"/>
  <c r="K99" i="74"/>
  <c r="G99" i="74"/>
  <c r="A110" i="74"/>
  <c r="G109" i="74"/>
  <c r="K109" i="74"/>
  <c r="A90" i="74"/>
  <c r="K89" i="74"/>
  <c r="G89" i="74"/>
  <c r="A80" i="74"/>
  <c r="G79" i="74"/>
  <c r="K79" i="74"/>
  <c r="I34" i="66"/>
  <c r="K33" i="66"/>
  <c r="I34" i="65"/>
  <c r="K33" i="65"/>
  <c r="I35" i="62"/>
  <c r="K34" i="62"/>
  <c r="I34" i="61"/>
  <c r="K33" i="61"/>
  <c r="I34" i="57"/>
  <c r="K33" i="57"/>
  <c r="I34" i="56"/>
  <c r="K33" i="56"/>
  <c r="I34" i="52"/>
  <c r="K33" i="52"/>
  <c r="I34" i="51"/>
  <c r="K33" i="51"/>
  <c r="I34" i="47"/>
  <c r="K33" i="47"/>
  <c r="I34" i="46"/>
  <c r="K33" i="46"/>
  <c r="I34" i="45"/>
  <c r="K33" i="45"/>
  <c r="I34" i="44"/>
  <c r="K33" i="44"/>
  <c r="I34" i="74"/>
  <c r="K33" i="74"/>
  <c r="K33" i="73"/>
  <c r="I34" i="73"/>
  <c r="K33" i="72"/>
  <c r="I34" i="72"/>
  <c r="I34" i="71"/>
  <c r="K33" i="71"/>
  <c r="K33" i="70"/>
  <c r="I34" i="70"/>
  <c r="I34" i="69"/>
  <c r="K33" i="69"/>
  <c r="K33" i="68"/>
  <c r="I34" i="68"/>
  <c r="I34" i="67"/>
  <c r="K33" i="67"/>
  <c r="I34" i="64"/>
  <c r="K33" i="64"/>
  <c r="I34" i="63"/>
  <c r="K33" i="63"/>
  <c r="K33" i="60"/>
  <c r="I34" i="60"/>
  <c r="I34" i="59"/>
  <c r="K33" i="59"/>
  <c r="I33" i="58"/>
  <c r="K32" i="58"/>
  <c r="I34" i="76"/>
  <c r="K33" i="76"/>
  <c r="K33" i="55"/>
  <c r="I34" i="55"/>
  <c r="K33" i="54"/>
  <c r="I34" i="54"/>
  <c r="K33" i="53"/>
  <c r="I34" i="53"/>
  <c r="K33" i="50"/>
  <c r="I34" i="50"/>
  <c r="K33" i="49"/>
  <c r="I34" i="49"/>
  <c r="I34" i="48"/>
  <c r="K33" i="48"/>
  <c r="K33" i="43"/>
  <c r="I34" i="43"/>
  <c r="K33" i="42"/>
  <c r="I34" i="42"/>
  <c r="I34" i="41"/>
  <c r="K33" i="41"/>
  <c r="I34" i="40"/>
  <c r="K33" i="40"/>
  <c r="I34" i="39"/>
  <c r="K33" i="39"/>
  <c r="I34" i="38"/>
  <c r="K33" i="38"/>
  <c r="I34" i="37"/>
  <c r="K33" i="37"/>
  <c r="I34" i="36"/>
  <c r="K33" i="36"/>
  <c r="I34" i="35"/>
  <c r="K33" i="35"/>
  <c r="I34" i="34"/>
  <c r="K33" i="34"/>
  <c r="K33" i="33"/>
  <c r="I34" i="33"/>
  <c r="I34" i="32"/>
  <c r="K33" i="32"/>
  <c r="I34" i="31"/>
  <c r="K33" i="31"/>
  <c r="I35" i="30"/>
  <c r="K34" i="30"/>
  <c r="I34" i="29"/>
  <c r="K33" i="29"/>
  <c r="A60" i="29"/>
  <c r="A70" i="29"/>
  <c r="A110" i="29"/>
  <c r="A40" i="29"/>
  <c r="A80" i="29"/>
  <c r="A100" i="29"/>
  <c r="A90" i="29"/>
  <c r="A50" i="29"/>
  <c r="A30" i="29"/>
  <c r="I34" i="28"/>
  <c r="K33" i="28"/>
  <c r="A90" i="28"/>
  <c r="A60" i="28"/>
  <c r="A30" i="28"/>
  <c r="A70" i="28"/>
  <c r="A100" i="28"/>
  <c r="A80" i="28"/>
  <c r="A110" i="28"/>
  <c r="A40" i="28"/>
  <c r="A50" i="28"/>
  <c r="I33" i="27"/>
  <c r="K32" i="27"/>
  <c r="A60" i="27"/>
  <c r="A70" i="27"/>
  <c r="A90" i="27"/>
  <c r="A110" i="27"/>
  <c r="A50" i="27"/>
  <c r="A100" i="27"/>
  <c r="A80" i="27"/>
  <c r="A30" i="27"/>
  <c r="I33" i="9"/>
  <c r="K32" i="9"/>
  <c r="A50" i="9"/>
  <c r="A110" i="9"/>
  <c r="A90" i="9"/>
  <c r="A40" i="9"/>
  <c r="A100" i="9"/>
  <c r="A60" i="9"/>
  <c r="A70" i="9"/>
  <c r="A80" i="9"/>
  <c r="K29" i="7"/>
  <c r="A30" i="7"/>
  <c r="K30" i="7" s="1"/>
  <c r="A90" i="7"/>
  <c r="K90" i="7" s="1"/>
  <c r="G89" i="7"/>
  <c r="A40" i="7"/>
  <c r="K40" i="7" s="1"/>
  <c r="A80" i="7"/>
  <c r="K80" i="7" s="1"/>
  <c r="G79" i="7"/>
  <c r="A100" i="7"/>
  <c r="K100" i="7" s="1"/>
  <c r="G99" i="7"/>
  <c r="A70" i="7"/>
  <c r="K70" i="7" s="1"/>
  <c r="G69" i="7"/>
  <c r="A60" i="7"/>
  <c r="K60" i="7" s="1"/>
  <c r="A50" i="7"/>
  <c r="K50" i="7" s="1"/>
  <c r="A110" i="7"/>
  <c r="K110" i="7" s="1"/>
  <c r="G109" i="7"/>
  <c r="C38" i="43"/>
  <c r="G38" i="43" s="1"/>
  <c r="C38" i="68"/>
  <c r="G38" i="68" s="1"/>
  <c r="C28" i="69"/>
  <c r="G28" i="69" s="1"/>
  <c r="C88" i="27"/>
  <c r="C78" i="69"/>
  <c r="C108" i="30"/>
  <c r="C88" i="55"/>
  <c r="C48" i="71"/>
  <c r="G48" i="71" s="1"/>
  <c r="C68" i="43"/>
  <c r="C108" i="55"/>
  <c r="C88" i="32"/>
  <c r="C78" i="9"/>
  <c r="C48" i="33"/>
  <c r="G48" i="33" s="1"/>
  <c r="C88" i="33"/>
  <c r="C98" i="29"/>
  <c r="C48" i="37"/>
  <c r="G48" i="37" s="1"/>
  <c r="C78" i="34"/>
  <c r="C58" i="48"/>
  <c r="G58" i="48" s="1"/>
  <c r="C78" i="71"/>
  <c r="C108" i="31"/>
  <c r="C78" i="38"/>
  <c r="C88" i="53"/>
  <c r="C98" i="74"/>
  <c r="C48" i="72"/>
  <c r="G48" i="72" s="1"/>
  <c r="C88" i="31"/>
  <c r="C88" i="42"/>
  <c r="C88" i="39"/>
  <c r="C98" i="60"/>
  <c r="C58" i="68"/>
  <c r="G58" i="68" s="1"/>
  <c r="C58" i="31"/>
  <c r="G58" i="31" s="1"/>
  <c r="C48" i="35"/>
  <c r="G48" i="35" s="1"/>
  <c r="C78" i="49"/>
  <c r="C78" i="67"/>
  <c r="C98" i="50"/>
  <c r="C58" i="72"/>
  <c r="G58" i="72" s="1"/>
  <c r="C38" i="30"/>
  <c r="G38" i="30" s="1"/>
  <c r="C48" i="39"/>
  <c r="G48" i="39" s="1"/>
  <c r="C38" i="49"/>
  <c r="G38" i="49" s="1"/>
  <c r="C98" i="41"/>
  <c r="C78" i="28"/>
  <c r="C48" i="53"/>
  <c r="G48" i="53" s="1"/>
  <c r="C108" i="34"/>
  <c r="C48" i="32"/>
  <c r="G48" i="32" s="1"/>
  <c r="C38" i="69"/>
  <c r="G38" i="69" s="1"/>
  <c r="C88" i="71"/>
  <c r="C98" i="34"/>
  <c r="C68" i="33"/>
  <c r="C48" i="73"/>
  <c r="G48" i="73" s="1"/>
  <c r="C48" i="29"/>
  <c r="C88" i="60"/>
  <c r="C78" i="27"/>
  <c r="C28" i="73"/>
  <c r="G28" i="73" s="1"/>
  <c r="C88" i="74"/>
  <c r="C88" i="70"/>
  <c r="C68" i="41"/>
  <c r="C78" i="31"/>
  <c r="C38" i="59"/>
  <c r="G38" i="59" s="1"/>
  <c r="C108" i="35"/>
  <c r="C98" i="64"/>
  <c r="C58" i="43"/>
  <c r="G58" i="43" s="1"/>
  <c r="C48" i="9"/>
  <c r="C28" i="43"/>
  <c r="G28" i="43" s="1"/>
  <c r="C88" i="72"/>
  <c r="C88" i="38"/>
  <c r="C38" i="37"/>
  <c r="G38" i="37" s="1"/>
  <c r="C48" i="64"/>
  <c r="G48" i="64" s="1"/>
  <c r="C88" i="59"/>
  <c r="C78" i="40"/>
  <c r="C28" i="60"/>
  <c r="G28" i="60" s="1"/>
  <c r="C68" i="31"/>
  <c r="C58" i="39"/>
  <c r="G58" i="39" s="1"/>
  <c r="C38" i="64"/>
  <c r="G38" i="64" s="1"/>
  <c r="C58" i="63"/>
  <c r="G58" i="63" s="1"/>
  <c r="C68" i="72"/>
  <c r="C78" i="64"/>
  <c r="C78" i="50"/>
  <c r="C28" i="55"/>
  <c r="G28" i="55" s="1"/>
  <c r="C48" i="38"/>
  <c r="G48" i="38" s="1"/>
  <c r="C38" i="31"/>
  <c r="G38" i="31" s="1"/>
  <c r="C48" i="43"/>
  <c r="G48" i="43" s="1"/>
  <c r="C58" i="38"/>
  <c r="G58" i="38" s="1"/>
  <c r="C68" i="76"/>
  <c r="C38" i="35"/>
  <c r="G38" i="35" s="1"/>
  <c r="C88" i="43"/>
  <c r="C48" i="42"/>
  <c r="G48" i="42" s="1"/>
  <c r="C68" i="38"/>
  <c r="C68" i="48"/>
  <c r="C58" i="28"/>
  <c r="C108" i="43"/>
  <c r="C78" i="60"/>
  <c r="C78" i="63"/>
  <c r="C78" i="42"/>
  <c r="C104" i="36"/>
  <c r="C58" i="74"/>
  <c r="G58" i="74" s="1"/>
  <c r="C108" i="74"/>
  <c r="C58" i="34"/>
  <c r="G58" i="34" s="1"/>
  <c r="C48" i="70"/>
  <c r="G48" i="70" s="1"/>
  <c r="C78" i="72"/>
  <c r="C88" i="63"/>
  <c r="C49" i="30"/>
  <c r="G49" i="30" s="1"/>
  <c r="C38" i="40"/>
  <c r="G38" i="40" s="1"/>
  <c r="C98" i="37"/>
  <c r="C48" i="49"/>
  <c r="G48" i="49" s="1"/>
  <c r="C58" i="41"/>
  <c r="G58" i="41" s="1"/>
  <c r="C38" i="28"/>
  <c r="C88" i="58"/>
  <c r="C38" i="34"/>
  <c r="G38" i="34" s="1"/>
  <c r="C98" i="49"/>
  <c r="C28" i="38"/>
  <c r="G28" i="38" s="1"/>
  <c r="C78" i="41"/>
  <c r="C38" i="73"/>
  <c r="G38" i="73" s="1"/>
  <c r="C58" i="35"/>
  <c r="G58" i="35" s="1"/>
  <c r="C108" i="48"/>
  <c r="C38" i="53"/>
  <c r="G38" i="53" s="1"/>
  <c r="C98" i="38"/>
  <c r="C48" i="28"/>
  <c r="C38" i="38"/>
  <c r="G38" i="38" s="1"/>
  <c r="C78" i="70"/>
  <c r="C78" i="76"/>
  <c r="C98" i="33"/>
  <c r="C88" i="30"/>
  <c r="C78" i="68"/>
  <c r="C98" i="55"/>
  <c r="C58" i="70"/>
  <c r="G58" i="70" s="1"/>
  <c r="C108" i="54"/>
  <c r="C108" i="53"/>
  <c r="C48" i="27"/>
  <c r="C68" i="49"/>
  <c r="C48" i="76"/>
  <c r="G48" i="76" s="1"/>
  <c r="C58" i="60"/>
  <c r="G58" i="60" s="1"/>
  <c r="C88" i="64"/>
  <c r="C88" i="50"/>
  <c r="C108" i="33"/>
  <c r="C108" i="69"/>
  <c r="C98" i="53"/>
  <c r="C88" i="67"/>
  <c r="C28" i="28"/>
  <c r="C98" i="31"/>
  <c r="C108" i="76"/>
  <c r="C28" i="50"/>
  <c r="G28" i="50" s="1"/>
  <c r="C38" i="58"/>
  <c r="G38" i="58" s="1"/>
  <c r="C58" i="64"/>
  <c r="G58" i="64" s="1"/>
  <c r="C58" i="71"/>
  <c r="G58" i="71" s="1"/>
  <c r="C68" i="71"/>
  <c r="C88" i="9"/>
  <c r="C78" i="55"/>
  <c r="C38" i="71"/>
  <c r="G38" i="71" s="1"/>
  <c r="C28" i="41"/>
  <c r="G28" i="41" s="1"/>
  <c r="C38" i="33"/>
  <c r="G38" i="33" s="1"/>
  <c r="C58" i="59"/>
  <c r="G58" i="59" s="1"/>
  <c r="C38" i="54"/>
  <c r="G38" i="54" s="1"/>
  <c r="C68" i="9"/>
  <c r="C68" i="29"/>
  <c r="C58" i="30"/>
  <c r="G58" i="30" s="1"/>
  <c r="C108" i="68"/>
  <c r="C38" i="9"/>
  <c r="C108" i="37"/>
  <c r="C28" i="70"/>
  <c r="G28" i="70" s="1"/>
  <c r="C48" i="54"/>
  <c r="G48" i="54" s="1"/>
  <c r="C88" i="49"/>
  <c r="C68" i="63"/>
  <c r="C58" i="73"/>
  <c r="G58" i="73" s="1"/>
  <c r="C58" i="50"/>
  <c r="G58" i="50" s="1"/>
  <c r="C68" i="58"/>
  <c r="C68" i="60"/>
  <c r="C108" i="64"/>
  <c r="C28" i="9"/>
  <c r="C108" i="28"/>
  <c r="C88" i="68"/>
  <c r="C48" i="50"/>
  <c r="G48" i="50" s="1"/>
  <c r="C98" i="32"/>
  <c r="C98" i="69"/>
  <c r="C98" i="70"/>
  <c r="C88" i="34"/>
  <c r="C28" i="53"/>
  <c r="G28" i="53" s="1"/>
  <c r="C88" i="76"/>
  <c r="C88" i="69"/>
  <c r="C28" i="59"/>
  <c r="G28" i="59" s="1"/>
  <c r="C108" i="29"/>
  <c r="C108" i="63"/>
  <c r="C98" i="71"/>
  <c r="C108" i="38"/>
  <c r="C78" i="54"/>
  <c r="C88" i="28"/>
  <c r="C58" i="37"/>
  <c r="G58" i="37" s="1"/>
  <c r="C38" i="55"/>
  <c r="G38" i="55" s="1"/>
  <c r="C98" i="63"/>
  <c r="C78" i="35"/>
  <c r="C58" i="53"/>
  <c r="G58" i="53" s="1"/>
  <c r="C98" i="76"/>
  <c r="C48" i="41"/>
  <c r="G48" i="41" s="1"/>
  <c r="C108" i="40"/>
  <c r="C28" i="71"/>
  <c r="G28" i="71" s="1"/>
  <c r="C28" i="33"/>
  <c r="G28" i="33" s="1"/>
  <c r="C58" i="32"/>
  <c r="G58" i="32" s="1"/>
  <c r="C78" i="39"/>
  <c r="C78" i="43"/>
  <c r="C78" i="59"/>
  <c r="C28" i="63"/>
  <c r="G28" i="63" s="1"/>
  <c r="C98" i="42"/>
  <c r="C88" i="29"/>
  <c r="C68" i="59"/>
  <c r="C68" i="30"/>
  <c r="C108" i="39"/>
  <c r="C38" i="74"/>
  <c r="G38" i="74" s="1"/>
  <c r="C28" i="39"/>
  <c r="G28" i="39" s="1"/>
  <c r="C98" i="68"/>
  <c r="C58" i="58"/>
  <c r="G58" i="58" s="1"/>
  <c r="C58" i="33"/>
  <c r="G58" i="33" s="1"/>
  <c r="C98" i="27"/>
  <c r="C48" i="31"/>
  <c r="G48" i="31" s="1"/>
  <c r="C38" i="72"/>
  <c r="G38" i="72" s="1"/>
  <c r="C78" i="73"/>
  <c r="C108" i="42"/>
  <c r="C28" i="74"/>
  <c r="G28" i="74" s="1"/>
  <c r="C78" i="30"/>
  <c r="C58" i="76"/>
  <c r="G58" i="76" s="1"/>
  <c r="C28" i="68"/>
  <c r="G28" i="68" s="1"/>
  <c r="C58" i="55"/>
  <c r="G58" i="55" s="1"/>
  <c r="C78" i="37"/>
  <c r="C28" i="76"/>
  <c r="G28" i="76" s="1"/>
  <c r="C38" i="76"/>
  <c r="G38" i="76" s="1"/>
  <c r="C98" i="59"/>
  <c r="C78" i="32"/>
  <c r="C68" i="40"/>
  <c r="C48" i="58"/>
  <c r="G48" i="58" s="1"/>
  <c r="C78" i="48"/>
  <c r="C108" i="9"/>
  <c r="C98" i="72"/>
  <c r="C98" i="48"/>
  <c r="C28" i="37"/>
  <c r="G28" i="37" s="1"/>
  <c r="C68" i="37"/>
  <c r="C68" i="69"/>
  <c r="C88" i="54"/>
  <c r="C38" i="42"/>
  <c r="G38" i="42" s="1"/>
  <c r="C98" i="39"/>
  <c r="C58" i="69"/>
  <c r="G58" i="69" s="1"/>
  <c r="C58" i="40"/>
  <c r="G58" i="40" s="1"/>
  <c r="C28" i="49"/>
  <c r="G28" i="49" s="1"/>
  <c r="C78" i="74"/>
  <c r="C68" i="54"/>
  <c r="C38" i="48"/>
  <c r="G38" i="48" s="1"/>
  <c r="C28" i="42"/>
  <c r="G28" i="42" s="1"/>
  <c r="C68" i="73"/>
  <c r="C68" i="32"/>
  <c r="C108" i="50"/>
  <c r="C108" i="67"/>
  <c r="C98" i="30"/>
  <c r="C108" i="71"/>
  <c r="C58" i="54"/>
  <c r="G58" i="54" s="1"/>
  <c r="C108" i="73"/>
  <c r="C28" i="40"/>
  <c r="G28" i="40" s="1"/>
  <c r="C68" i="67"/>
  <c r="C68" i="55"/>
  <c r="C48" i="67"/>
  <c r="G48" i="67" s="1"/>
  <c r="C68" i="27"/>
  <c r="C68" i="50"/>
  <c r="C108" i="70"/>
  <c r="C58" i="49"/>
  <c r="G58" i="49" s="1"/>
  <c r="C38" i="32"/>
  <c r="G38" i="32" s="1"/>
  <c r="C98" i="43"/>
  <c r="C68" i="35"/>
  <c r="C68" i="39"/>
  <c r="C108" i="60"/>
  <c r="C28" i="35"/>
  <c r="G28" i="35" s="1"/>
  <c r="C98" i="28"/>
  <c r="C98" i="40"/>
  <c r="C88" i="48"/>
  <c r="C48" i="48"/>
  <c r="G48" i="48" s="1"/>
  <c r="C78" i="58"/>
  <c r="C68" i="74"/>
  <c r="C48" i="74"/>
  <c r="G48" i="74" s="1"/>
  <c r="C48" i="60"/>
  <c r="G48" i="60" s="1"/>
  <c r="C78" i="29"/>
  <c r="C28" i="31"/>
  <c r="G28" i="31" s="1"/>
  <c r="C28" i="27"/>
  <c r="C108" i="27"/>
  <c r="C58" i="27"/>
  <c r="C58" i="42"/>
  <c r="G58" i="42" s="1"/>
  <c r="C28" i="48"/>
  <c r="G28" i="48" s="1"/>
  <c r="C68" i="42"/>
  <c r="C28" i="54"/>
  <c r="G28" i="54" s="1"/>
  <c r="C48" i="40"/>
  <c r="G48" i="40" s="1"/>
  <c r="C48" i="55"/>
  <c r="G48" i="55" s="1"/>
  <c r="C98" i="67"/>
  <c r="C28" i="34"/>
  <c r="G28" i="34" s="1"/>
  <c r="C68" i="68"/>
  <c r="C98" i="54"/>
  <c r="C108" i="72"/>
  <c r="C38" i="60"/>
  <c r="G38" i="60" s="1"/>
  <c r="C58" i="29"/>
  <c r="C38" i="29"/>
  <c r="C48" i="63"/>
  <c r="G48" i="63" s="1"/>
  <c r="C28" i="67"/>
  <c r="G28" i="67" s="1"/>
  <c r="C28" i="29"/>
  <c r="C88" i="41"/>
  <c r="C28" i="58"/>
  <c r="G28" i="58" s="1"/>
  <c r="C68" i="70"/>
  <c r="C68" i="34"/>
  <c r="C38" i="50"/>
  <c r="G38" i="50" s="1"/>
  <c r="C28" i="72"/>
  <c r="G28" i="72" s="1"/>
  <c r="C68" i="28"/>
  <c r="C38" i="70"/>
  <c r="G38" i="70" s="1"/>
  <c r="C78" i="33"/>
  <c r="C88" i="40"/>
  <c r="C108" i="59"/>
  <c r="C28" i="30"/>
  <c r="G28" i="30" s="1"/>
  <c r="C38" i="63"/>
  <c r="G38" i="63" s="1"/>
  <c r="C88" i="73"/>
  <c r="C38" i="27"/>
  <c r="C108" i="49"/>
  <c r="C88" i="37"/>
  <c r="C38" i="39"/>
  <c r="G38" i="39" s="1"/>
  <c r="C68" i="53"/>
  <c r="C58" i="9"/>
  <c r="C88" i="35"/>
  <c r="C28" i="32"/>
  <c r="G28" i="32" s="1"/>
  <c r="C38" i="41"/>
  <c r="G38" i="41" s="1"/>
  <c r="C58" i="67"/>
  <c r="G58" i="67" s="1"/>
  <c r="C108" i="41"/>
  <c r="C78" i="53"/>
  <c r="B109" i="36"/>
  <c r="D108" i="36"/>
  <c r="E108" i="36"/>
  <c r="C108" i="58"/>
  <c r="C48" i="69"/>
  <c r="G48" i="69" s="1"/>
  <c r="C108" i="32"/>
  <c r="C98" i="35"/>
  <c r="C68" i="64"/>
  <c r="C48" i="59"/>
  <c r="G48" i="59" s="1"/>
  <c r="C38" i="67"/>
  <c r="G38" i="67" s="1"/>
  <c r="C98" i="58"/>
  <c r="C28" i="64"/>
  <c r="G28" i="64" s="1"/>
  <c r="C98" i="9"/>
  <c r="C98" i="73"/>
  <c r="C48" i="68"/>
  <c r="G48" i="68" s="1"/>
  <c r="C48" i="34"/>
  <c r="G48" i="34" s="1"/>
  <c r="B94" i="36"/>
  <c r="E93" i="36"/>
  <c r="D93" i="36"/>
  <c r="C84" i="36"/>
  <c r="A30" i="36"/>
  <c r="E63" i="36"/>
  <c r="B64" i="36"/>
  <c r="D63" i="36"/>
  <c r="C74" i="36"/>
  <c r="C54" i="36"/>
  <c r="G54" i="36" s="1"/>
  <c r="A90" i="36"/>
  <c r="B29" i="36"/>
  <c r="D28" i="36"/>
  <c r="E28" i="36"/>
  <c r="C94" i="36"/>
  <c r="B104" i="36"/>
  <c r="D103" i="36"/>
  <c r="E103" i="36"/>
  <c r="C24" i="36"/>
  <c r="G24" i="36" s="1"/>
  <c r="A60" i="36"/>
  <c r="A110" i="36"/>
  <c r="B39" i="36"/>
  <c r="E38" i="36"/>
  <c r="D38" i="36"/>
  <c r="E98" i="36"/>
  <c r="B99" i="36"/>
  <c r="D98" i="36"/>
  <c r="A40" i="36"/>
  <c r="E33" i="36"/>
  <c r="D33" i="36"/>
  <c r="B34" i="36"/>
  <c r="B59" i="36"/>
  <c r="E58" i="36"/>
  <c r="D58" i="36"/>
  <c r="D73" i="36"/>
  <c r="E73" i="36"/>
  <c r="B74" i="36"/>
  <c r="A70" i="36"/>
  <c r="C45" i="36"/>
  <c r="C34" i="36"/>
  <c r="G34" i="36" s="1"/>
  <c r="D53" i="36"/>
  <c r="B54" i="36"/>
  <c r="E53" i="36"/>
  <c r="D78" i="36"/>
  <c r="B79" i="36"/>
  <c r="E78" i="36"/>
  <c r="B89" i="36"/>
  <c r="E88" i="36"/>
  <c r="D88" i="36"/>
  <c r="A100" i="36"/>
  <c r="B45" i="36"/>
  <c r="E44" i="36"/>
  <c r="D44" i="36"/>
  <c r="B84" i="36"/>
  <c r="D83" i="36"/>
  <c r="E83" i="36"/>
  <c r="A80" i="36"/>
  <c r="D49" i="36"/>
  <c r="E49" i="36"/>
  <c r="B50" i="36"/>
  <c r="C64" i="36"/>
  <c r="G64" i="36" s="1"/>
  <c r="B24" i="36"/>
  <c r="E23" i="36"/>
  <c r="D23" i="36"/>
  <c r="E68" i="36"/>
  <c r="B69" i="36"/>
  <c r="D68" i="36"/>
  <c r="C98" i="7"/>
  <c r="C48" i="7"/>
  <c r="G48" i="7" s="1"/>
  <c r="C28" i="7"/>
  <c r="G28" i="7" s="1"/>
  <c r="C78" i="7"/>
  <c r="C68" i="7"/>
  <c r="C58" i="7"/>
  <c r="G58" i="7" s="1"/>
  <c r="C88" i="7"/>
  <c r="C38" i="7"/>
  <c r="G38" i="7" s="1"/>
  <c r="C108" i="7"/>
  <c r="E67" i="28"/>
  <c r="B68" i="28"/>
  <c r="D67" i="28"/>
  <c r="E57" i="30"/>
  <c r="B58" i="30"/>
  <c r="D57" i="30"/>
  <c r="E67" i="34"/>
  <c r="B68" i="34"/>
  <c r="D67" i="34"/>
  <c r="E57" i="37"/>
  <c r="B58" i="37"/>
  <c r="D57" i="37"/>
  <c r="E77" i="9"/>
  <c r="B78" i="9"/>
  <c r="D77" i="9"/>
  <c r="E107" i="70"/>
  <c r="B108" i="70"/>
  <c r="D107" i="70"/>
  <c r="B78" i="59"/>
  <c r="E77" i="59"/>
  <c r="D77" i="59"/>
  <c r="B118" i="42"/>
  <c r="E117" i="42"/>
  <c r="D117" i="42"/>
  <c r="B108" i="67"/>
  <c r="E107" i="67"/>
  <c r="D107" i="67"/>
  <c r="E87" i="68"/>
  <c r="B88" i="68"/>
  <c r="D87" i="68"/>
  <c r="E97" i="35"/>
  <c r="B98" i="35"/>
  <c r="D97" i="35"/>
  <c r="B58" i="27"/>
  <c r="E57" i="27"/>
  <c r="D57" i="27"/>
  <c r="E57" i="54"/>
  <c r="B58" i="54"/>
  <c r="D57" i="54"/>
  <c r="E27" i="41"/>
  <c r="B28" i="41"/>
  <c r="D27" i="41"/>
  <c r="E87" i="43"/>
  <c r="B88" i="43"/>
  <c r="D87" i="43"/>
  <c r="E27" i="55"/>
  <c r="B28" i="55"/>
  <c r="D27" i="55"/>
  <c r="E47" i="38"/>
  <c r="B48" i="38"/>
  <c r="D47" i="38"/>
  <c r="E87" i="35"/>
  <c r="B88" i="35"/>
  <c r="D87" i="35"/>
  <c r="E57" i="68"/>
  <c r="B58" i="68"/>
  <c r="D57" i="68"/>
  <c r="E47" i="33"/>
  <c r="B48" i="33"/>
  <c r="D47" i="33"/>
  <c r="E77" i="41"/>
  <c r="B78" i="41"/>
  <c r="D77" i="41"/>
  <c r="E97" i="70"/>
  <c r="B98" i="70"/>
  <c r="D97" i="70"/>
  <c r="E97" i="71"/>
  <c r="B98" i="71"/>
  <c r="D97" i="71"/>
  <c r="E137" i="50"/>
  <c r="B138" i="50"/>
  <c r="D137" i="50"/>
  <c r="B28" i="27"/>
  <c r="E27" i="27"/>
  <c r="D27" i="27"/>
  <c r="E97" i="9"/>
  <c r="B98" i="9"/>
  <c r="D97" i="9"/>
  <c r="E127" i="71"/>
  <c r="B128" i="71"/>
  <c r="D127" i="71"/>
  <c r="E87" i="76"/>
  <c r="B88" i="76"/>
  <c r="D87" i="76"/>
  <c r="E37" i="70"/>
  <c r="B38" i="70"/>
  <c r="D37" i="70"/>
  <c r="B98" i="42"/>
  <c r="E97" i="42"/>
  <c r="D97" i="42"/>
  <c r="E117" i="48"/>
  <c r="B118" i="48"/>
  <c r="D117" i="48"/>
  <c r="B138" i="53"/>
  <c r="E137" i="53"/>
  <c r="D137" i="53"/>
  <c r="B38" i="39"/>
  <c r="E37" i="39"/>
  <c r="D37" i="39"/>
  <c r="E87" i="37"/>
  <c r="B88" i="37"/>
  <c r="D87" i="37"/>
  <c r="B38" i="67"/>
  <c r="E37" i="67"/>
  <c r="D37" i="67"/>
  <c r="E67" i="71"/>
  <c r="B68" i="71"/>
  <c r="D67" i="71"/>
  <c r="E47" i="41"/>
  <c r="B48" i="41"/>
  <c r="D47" i="41"/>
  <c r="E37" i="38"/>
  <c r="B38" i="38"/>
  <c r="D37" i="38"/>
  <c r="E127" i="54"/>
  <c r="B128" i="54"/>
  <c r="D127" i="54"/>
  <c r="B58" i="63"/>
  <c r="E57" i="63"/>
  <c r="D57" i="63"/>
  <c r="E137" i="76"/>
  <c r="B138" i="76"/>
  <c r="D137" i="76"/>
  <c r="E37" i="72"/>
  <c r="B38" i="72"/>
  <c r="D37" i="72"/>
  <c r="E117" i="41"/>
  <c r="B118" i="41"/>
  <c r="D117" i="41"/>
  <c r="B58" i="73"/>
  <c r="E57" i="73"/>
  <c r="D57" i="73"/>
  <c r="E137" i="9"/>
  <c r="B138" i="9"/>
  <c r="D137" i="9"/>
  <c r="E117" i="9"/>
  <c r="B118" i="9"/>
  <c r="D117" i="9"/>
  <c r="E127" i="64"/>
  <c r="B128" i="64"/>
  <c r="D127" i="64"/>
  <c r="E107" i="49"/>
  <c r="B108" i="49"/>
  <c r="D107" i="49"/>
  <c r="B38" i="73"/>
  <c r="E37" i="73"/>
  <c r="D37" i="73"/>
  <c r="E127" i="69"/>
  <c r="B128" i="69"/>
  <c r="D127" i="69"/>
  <c r="E107" i="54"/>
  <c r="B108" i="54"/>
  <c r="D107" i="54"/>
  <c r="E87" i="48"/>
  <c r="B88" i="48"/>
  <c r="D87" i="48"/>
  <c r="E97" i="28"/>
  <c r="B98" i="28"/>
  <c r="D97" i="28"/>
  <c r="E107" i="35"/>
  <c r="B108" i="35"/>
  <c r="D107" i="35"/>
  <c r="E137" i="70"/>
  <c r="B138" i="70"/>
  <c r="D137" i="70"/>
  <c r="B128" i="72"/>
  <c r="E127" i="72"/>
  <c r="D127" i="72"/>
  <c r="E117" i="69"/>
  <c r="B118" i="69"/>
  <c r="D117" i="69"/>
  <c r="E37" i="30"/>
  <c r="B38" i="30"/>
  <c r="D37" i="30"/>
  <c r="B138" i="60"/>
  <c r="E137" i="60"/>
  <c r="D137" i="60"/>
  <c r="E107" i="64"/>
  <c r="B108" i="64"/>
  <c r="D107" i="64"/>
  <c r="E27" i="35"/>
  <c r="B28" i="35"/>
  <c r="D27" i="35"/>
  <c r="B28" i="53"/>
  <c r="E27" i="53"/>
  <c r="D27" i="53"/>
  <c r="B38" i="27"/>
  <c r="E37" i="27"/>
  <c r="D37" i="27"/>
  <c r="E47" i="50"/>
  <c r="B48" i="50"/>
  <c r="D47" i="50"/>
  <c r="B98" i="60"/>
  <c r="E97" i="60"/>
  <c r="D97" i="60"/>
  <c r="E127" i="33"/>
  <c r="B128" i="33"/>
  <c r="D127" i="33"/>
  <c r="B128" i="67"/>
  <c r="E127" i="67"/>
  <c r="D127" i="67"/>
  <c r="B98" i="67"/>
  <c r="E97" i="67"/>
  <c r="D97" i="67"/>
  <c r="B58" i="60"/>
  <c r="E57" i="60"/>
  <c r="D57" i="60"/>
  <c r="E117" i="59"/>
  <c r="B118" i="59"/>
  <c r="D117" i="59"/>
  <c r="E37" i="69"/>
  <c r="B38" i="69"/>
  <c r="D37" i="69"/>
  <c r="E107" i="32"/>
  <c r="B108" i="32"/>
  <c r="D107" i="32"/>
  <c r="E137" i="71"/>
  <c r="B138" i="71"/>
  <c r="D137" i="71"/>
  <c r="E77" i="35"/>
  <c r="B78" i="35"/>
  <c r="D77" i="35"/>
  <c r="E127" i="40"/>
  <c r="B128" i="40"/>
  <c r="D127" i="40"/>
  <c r="B28" i="73"/>
  <c r="E27" i="73"/>
  <c r="D27" i="73"/>
  <c r="E27" i="43"/>
  <c r="B28" i="43"/>
  <c r="D27" i="43"/>
  <c r="E67" i="72"/>
  <c r="B68" i="72"/>
  <c r="D67" i="72"/>
  <c r="B68" i="31"/>
  <c r="E67" i="31"/>
  <c r="D67" i="31"/>
  <c r="E37" i="33"/>
  <c r="B38" i="33"/>
  <c r="D37" i="33"/>
  <c r="B48" i="42"/>
  <c r="E47" i="42"/>
  <c r="D47" i="42"/>
  <c r="E47" i="76"/>
  <c r="B48" i="76"/>
  <c r="D47" i="76"/>
  <c r="B68" i="73"/>
  <c r="E67" i="73"/>
  <c r="D67" i="73"/>
  <c r="B78" i="58"/>
  <c r="E77" i="58"/>
  <c r="D77" i="58"/>
  <c r="E87" i="55"/>
  <c r="B88" i="55"/>
  <c r="D87" i="55"/>
  <c r="E27" i="33"/>
  <c r="B28" i="33"/>
  <c r="D27" i="33"/>
  <c r="B68" i="67"/>
  <c r="E67" i="67"/>
  <c r="D67" i="67"/>
  <c r="E77" i="29"/>
  <c r="B78" i="29"/>
  <c r="D77" i="29"/>
  <c r="B28" i="58"/>
  <c r="E27" i="58"/>
  <c r="D27" i="58"/>
  <c r="E67" i="49"/>
  <c r="B68" i="49"/>
  <c r="D67" i="49"/>
  <c r="E67" i="70"/>
  <c r="B68" i="70"/>
  <c r="D67" i="70"/>
  <c r="E77" i="76"/>
  <c r="B78" i="76"/>
  <c r="D77" i="76"/>
  <c r="B48" i="67"/>
  <c r="E47" i="67"/>
  <c r="D47" i="67"/>
  <c r="E27" i="70"/>
  <c r="B28" i="70"/>
  <c r="D27" i="70"/>
  <c r="B78" i="54"/>
  <c r="E77" i="54"/>
  <c r="D77" i="54"/>
  <c r="E97" i="55"/>
  <c r="B98" i="55"/>
  <c r="D97" i="55"/>
  <c r="E97" i="7"/>
  <c r="B98" i="7"/>
  <c r="D97" i="7"/>
  <c r="E107" i="43"/>
  <c r="B108" i="43"/>
  <c r="D107" i="43"/>
  <c r="E117" i="30"/>
  <c r="B118" i="30"/>
  <c r="D117" i="30"/>
  <c r="E127" i="43"/>
  <c r="B128" i="43"/>
  <c r="D127" i="43"/>
  <c r="B88" i="73"/>
  <c r="E87" i="73"/>
  <c r="D87" i="73"/>
  <c r="E57" i="49"/>
  <c r="B58" i="49"/>
  <c r="D57" i="49"/>
  <c r="E37" i="28"/>
  <c r="B38" i="28"/>
  <c r="D37" i="28"/>
  <c r="E47" i="29"/>
  <c r="B48" i="29"/>
  <c r="D47" i="29"/>
  <c r="E87" i="71"/>
  <c r="B88" i="71"/>
  <c r="D87" i="71"/>
  <c r="E137" i="68"/>
  <c r="B138" i="68"/>
  <c r="D137" i="68"/>
  <c r="E127" i="50"/>
  <c r="B128" i="50"/>
  <c r="D127" i="50"/>
  <c r="B128" i="73"/>
  <c r="E127" i="73"/>
  <c r="D127" i="73"/>
  <c r="E137" i="33"/>
  <c r="B138" i="33"/>
  <c r="D137" i="33"/>
  <c r="E107" i="68"/>
  <c r="B108" i="68"/>
  <c r="D107" i="68"/>
  <c r="E97" i="33"/>
  <c r="B98" i="33"/>
  <c r="D97" i="33"/>
  <c r="E57" i="76"/>
  <c r="B58" i="76"/>
  <c r="D57" i="76"/>
  <c r="B78" i="60"/>
  <c r="E77" i="60"/>
  <c r="D77" i="60"/>
  <c r="E117" i="40"/>
  <c r="B118" i="40"/>
  <c r="D117" i="40"/>
  <c r="E37" i="37"/>
  <c r="B38" i="37"/>
  <c r="D37" i="37"/>
  <c r="B108" i="53"/>
  <c r="E107" i="53"/>
  <c r="D107" i="53"/>
  <c r="B108" i="27"/>
  <c r="E107" i="27"/>
  <c r="D107" i="27"/>
  <c r="B138" i="39"/>
  <c r="E137" i="39"/>
  <c r="D137" i="39"/>
  <c r="E137" i="59"/>
  <c r="B138" i="59"/>
  <c r="D137" i="59"/>
  <c r="B38" i="58"/>
  <c r="E37" i="58"/>
  <c r="D37" i="58"/>
  <c r="E67" i="41"/>
  <c r="B68" i="41"/>
  <c r="D67" i="41"/>
  <c r="E67" i="40"/>
  <c r="B68" i="40"/>
  <c r="D67" i="40"/>
  <c r="E67" i="48"/>
  <c r="B68" i="48"/>
  <c r="D67" i="48"/>
  <c r="E57" i="32"/>
  <c r="B58" i="32"/>
  <c r="D57" i="32"/>
  <c r="B88" i="7"/>
  <c r="E87" i="7"/>
  <c r="D87" i="7"/>
  <c r="E67" i="33"/>
  <c r="B68" i="33"/>
  <c r="D67" i="33"/>
  <c r="E87" i="30"/>
  <c r="B88" i="30"/>
  <c r="D87" i="30"/>
  <c r="B98" i="53"/>
  <c r="E97" i="53"/>
  <c r="D97" i="53"/>
  <c r="E37" i="41"/>
  <c r="B38" i="41"/>
  <c r="D37" i="41"/>
  <c r="E27" i="28"/>
  <c r="B28" i="28"/>
  <c r="D27" i="28"/>
  <c r="E97" i="43"/>
  <c r="B98" i="43"/>
  <c r="D97" i="43"/>
  <c r="E77" i="32"/>
  <c r="B78" i="32"/>
  <c r="D77" i="32"/>
  <c r="B98" i="73"/>
  <c r="E97" i="73"/>
  <c r="D97" i="73"/>
  <c r="E127" i="35"/>
  <c r="B128" i="35"/>
  <c r="D127" i="35"/>
  <c r="E27" i="30"/>
  <c r="B28" i="30"/>
  <c r="D27" i="30"/>
  <c r="E127" i="7"/>
  <c r="B128" i="7"/>
  <c r="D127" i="7"/>
  <c r="B138" i="31"/>
  <c r="E137" i="31"/>
  <c r="D137" i="31"/>
  <c r="E87" i="32"/>
  <c r="B88" i="32"/>
  <c r="D87" i="32"/>
  <c r="B38" i="31"/>
  <c r="E37" i="31"/>
  <c r="D37" i="31"/>
  <c r="E47" i="32"/>
  <c r="B48" i="32"/>
  <c r="D47" i="32"/>
  <c r="E37" i="64"/>
  <c r="B38" i="64"/>
  <c r="D37" i="64"/>
  <c r="E97" i="68"/>
  <c r="B98" i="68"/>
  <c r="D97" i="68"/>
  <c r="B48" i="31"/>
  <c r="E47" i="31"/>
  <c r="D47" i="31"/>
  <c r="E137" i="54"/>
  <c r="B138" i="54"/>
  <c r="D137" i="54"/>
  <c r="E137" i="38"/>
  <c r="B138" i="38"/>
  <c r="D137" i="38"/>
  <c r="B118" i="58"/>
  <c r="E117" i="58"/>
  <c r="D117" i="58"/>
  <c r="B98" i="39"/>
  <c r="E97" i="39"/>
  <c r="D97" i="39"/>
  <c r="E107" i="38"/>
  <c r="B108" i="38"/>
  <c r="D107" i="38"/>
  <c r="E27" i="7"/>
  <c r="B28" i="7"/>
  <c r="D27" i="7"/>
  <c r="E37" i="54"/>
  <c r="B38" i="54"/>
  <c r="D37" i="54"/>
  <c r="E67" i="54"/>
  <c r="B68" i="54"/>
  <c r="D67" i="54"/>
  <c r="B128" i="63"/>
  <c r="E127" i="63"/>
  <c r="D127" i="63"/>
  <c r="E107" i="28"/>
  <c r="B108" i="28"/>
  <c r="D107" i="28"/>
  <c r="E97" i="40"/>
  <c r="B98" i="40"/>
  <c r="D97" i="40"/>
  <c r="E37" i="59"/>
  <c r="B38" i="59"/>
  <c r="D37" i="59"/>
  <c r="B48" i="27"/>
  <c r="E47" i="27"/>
  <c r="D47" i="27"/>
  <c r="E57" i="33"/>
  <c r="B58" i="33"/>
  <c r="D57" i="33"/>
  <c r="E77" i="70"/>
  <c r="B78" i="70"/>
  <c r="D77" i="70"/>
  <c r="B48" i="63"/>
  <c r="E47" i="63"/>
  <c r="D47" i="63"/>
  <c r="B78" i="48"/>
  <c r="E77" i="48"/>
  <c r="D77" i="48"/>
  <c r="E87" i="28"/>
  <c r="B88" i="28"/>
  <c r="D87" i="28"/>
  <c r="E107" i="9"/>
  <c r="B108" i="9"/>
  <c r="D107" i="9"/>
  <c r="E27" i="76"/>
  <c r="B28" i="76"/>
  <c r="D27" i="76"/>
  <c r="E107" i="48"/>
  <c r="B108" i="48"/>
  <c r="D107" i="48"/>
  <c r="E137" i="64"/>
  <c r="B138" i="64"/>
  <c r="D137" i="64"/>
  <c r="B108" i="31"/>
  <c r="E107" i="31"/>
  <c r="D107" i="31"/>
  <c r="E37" i="55"/>
  <c r="B38" i="55"/>
  <c r="D37" i="55"/>
  <c r="E47" i="9"/>
  <c r="B48" i="9"/>
  <c r="D47" i="9"/>
  <c r="B78" i="7"/>
  <c r="E77" i="7"/>
  <c r="D77" i="7"/>
  <c r="B98" i="31"/>
  <c r="E97" i="31"/>
  <c r="D97" i="31"/>
  <c r="B108" i="63"/>
  <c r="E107" i="63"/>
  <c r="D107" i="63"/>
  <c r="B88" i="67"/>
  <c r="E87" i="67"/>
  <c r="D87" i="67"/>
  <c r="B138" i="73"/>
  <c r="E137" i="73"/>
  <c r="D137" i="73"/>
  <c r="E127" i="55"/>
  <c r="B128" i="55"/>
  <c r="D127" i="55"/>
  <c r="E37" i="34"/>
  <c r="B38" i="34"/>
  <c r="D37" i="34"/>
  <c r="E37" i="40"/>
  <c r="B38" i="40"/>
  <c r="D37" i="40"/>
  <c r="E77" i="43"/>
  <c r="B78" i="43"/>
  <c r="D77" i="43"/>
  <c r="B38" i="53"/>
  <c r="E37" i="53"/>
  <c r="D37" i="53"/>
  <c r="E57" i="50"/>
  <c r="B58" i="50"/>
  <c r="D57" i="50"/>
  <c r="E27" i="32"/>
  <c r="B28" i="32"/>
  <c r="D27" i="32"/>
  <c r="E77" i="72"/>
  <c r="B78" i="72"/>
  <c r="D77" i="72"/>
  <c r="E37" i="50"/>
  <c r="B38" i="50"/>
  <c r="D37" i="50"/>
  <c r="E87" i="34"/>
  <c r="B88" i="34"/>
  <c r="D87" i="34"/>
  <c r="B128" i="60"/>
  <c r="E127" i="60"/>
  <c r="D127" i="60"/>
  <c r="E87" i="69"/>
  <c r="B88" i="69"/>
  <c r="D87" i="69"/>
  <c r="B118" i="60"/>
  <c r="E117" i="60"/>
  <c r="D117" i="60"/>
  <c r="E47" i="55"/>
  <c r="B48" i="55"/>
  <c r="D47" i="55"/>
  <c r="B68" i="58"/>
  <c r="E67" i="58"/>
  <c r="D67" i="58"/>
  <c r="E67" i="69"/>
  <c r="B68" i="69"/>
  <c r="D67" i="69"/>
  <c r="B118" i="31"/>
  <c r="E117" i="31"/>
  <c r="D117" i="31"/>
  <c r="B58" i="39"/>
  <c r="E57" i="39"/>
  <c r="D57" i="39"/>
  <c r="E27" i="50"/>
  <c r="B28" i="50"/>
  <c r="D27" i="50"/>
  <c r="B48" i="53"/>
  <c r="E47" i="53"/>
  <c r="D47" i="53"/>
  <c r="E127" i="30"/>
  <c r="B128" i="30"/>
  <c r="D127" i="30"/>
  <c r="E137" i="72"/>
  <c r="B138" i="72"/>
  <c r="D137" i="72"/>
  <c r="E57" i="34"/>
  <c r="B58" i="34"/>
  <c r="D57" i="34"/>
  <c r="E57" i="41"/>
  <c r="B58" i="41"/>
  <c r="D57" i="41"/>
  <c r="B48" i="58"/>
  <c r="E47" i="58"/>
  <c r="D47" i="58"/>
  <c r="E67" i="43"/>
  <c r="B68" i="43"/>
  <c r="D67" i="43"/>
  <c r="E57" i="69"/>
  <c r="B58" i="69"/>
  <c r="D57" i="69"/>
  <c r="E37" i="76"/>
  <c r="B38" i="76"/>
  <c r="D37" i="76"/>
  <c r="E117" i="72"/>
  <c r="B118" i="72"/>
  <c r="D117" i="72"/>
  <c r="E137" i="34"/>
  <c r="B138" i="34"/>
  <c r="D137" i="34"/>
  <c r="E67" i="50"/>
  <c r="B68" i="50"/>
  <c r="D67" i="50"/>
  <c r="B88" i="27"/>
  <c r="E87" i="27"/>
  <c r="D87" i="27"/>
  <c r="E117" i="29"/>
  <c r="B118" i="29"/>
  <c r="D117" i="29"/>
  <c r="B28" i="42"/>
  <c r="E27" i="42"/>
  <c r="D27" i="42"/>
  <c r="E47" i="68"/>
  <c r="B48" i="68"/>
  <c r="D47" i="68"/>
  <c r="E107" i="59"/>
  <c r="B108" i="59"/>
  <c r="D107" i="59"/>
  <c r="E87" i="40"/>
  <c r="B88" i="40"/>
  <c r="D87" i="40"/>
  <c r="E57" i="71"/>
  <c r="B58" i="71"/>
  <c r="D57" i="71"/>
  <c r="E127" i="38"/>
  <c r="B128" i="38"/>
  <c r="D127" i="38"/>
  <c r="E77" i="71"/>
  <c r="B78" i="71"/>
  <c r="D77" i="71"/>
  <c r="B48" i="70"/>
  <c r="E47" i="70"/>
  <c r="D47" i="70"/>
  <c r="E107" i="71"/>
  <c r="B108" i="71"/>
  <c r="D107" i="71"/>
  <c r="E107" i="30"/>
  <c r="B108" i="30"/>
  <c r="D107" i="30"/>
  <c r="E137" i="32"/>
  <c r="B138" i="32"/>
  <c r="D137" i="32"/>
  <c r="E27" i="49"/>
  <c r="B28" i="49"/>
  <c r="D27" i="49"/>
  <c r="B88" i="54"/>
  <c r="E87" i="54"/>
  <c r="D87" i="54"/>
  <c r="E57" i="35"/>
  <c r="B58" i="35"/>
  <c r="D57" i="35"/>
  <c r="B128" i="39"/>
  <c r="E127" i="39"/>
  <c r="D127" i="39"/>
  <c r="B118" i="67"/>
  <c r="E117" i="67"/>
  <c r="D117" i="67"/>
  <c r="E37" i="35"/>
  <c r="B38" i="35"/>
  <c r="D37" i="35"/>
  <c r="B128" i="27"/>
  <c r="E127" i="27"/>
  <c r="D127" i="27"/>
  <c r="B68" i="39"/>
  <c r="E67" i="39"/>
  <c r="D67" i="39"/>
  <c r="B118" i="53"/>
  <c r="E117" i="53"/>
  <c r="D117" i="53"/>
  <c r="E47" i="49"/>
  <c r="B48" i="49"/>
  <c r="D47" i="49"/>
  <c r="E127" i="28"/>
  <c r="B128" i="28"/>
  <c r="D127" i="28"/>
  <c r="E67" i="68"/>
  <c r="B68" i="68"/>
  <c r="D67" i="68"/>
  <c r="E107" i="40"/>
  <c r="B108" i="40"/>
  <c r="D107" i="40"/>
  <c r="B58" i="67"/>
  <c r="E57" i="67"/>
  <c r="D57" i="67"/>
  <c r="B108" i="58"/>
  <c r="E107" i="58"/>
  <c r="D107" i="58"/>
  <c r="B118" i="39"/>
  <c r="E117" i="39"/>
  <c r="D117" i="39"/>
  <c r="E117" i="35"/>
  <c r="B118" i="35"/>
  <c r="D117" i="35"/>
  <c r="E67" i="55"/>
  <c r="B68" i="55"/>
  <c r="D67" i="55"/>
  <c r="E97" i="41"/>
  <c r="B98" i="41"/>
  <c r="D97" i="41"/>
  <c r="E87" i="50"/>
  <c r="B88" i="50"/>
  <c r="D87" i="50"/>
  <c r="B88" i="59"/>
  <c r="E87" i="59"/>
  <c r="D87" i="59"/>
  <c r="E37" i="29"/>
  <c r="B38" i="29"/>
  <c r="D37" i="29"/>
  <c r="E67" i="64"/>
  <c r="B68" i="64"/>
  <c r="D67" i="64"/>
  <c r="E117" i="37"/>
  <c r="B118" i="37"/>
  <c r="D117" i="37"/>
  <c r="E87" i="64"/>
  <c r="B88" i="64"/>
  <c r="D87" i="64"/>
  <c r="E107" i="55"/>
  <c r="B108" i="55"/>
  <c r="D107" i="55"/>
  <c r="E107" i="76"/>
  <c r="B108" i="76"/>
  <c r="D107" i="76"/>
  <c r="E97" i="37"/>
  <c r="B98" i="37"/>
  <c r="D97" i="37"/>
  <c r="E67" i="38"/>
  <c r="B68" i="38"/>
  <c r="D67" i="38"/>
  <c r="E127" i="49"/>
  <c r="B128" i="49"/>
  <c r="D127" i="49"/>
  <c r="E107" i="34"/>
  <c r="B108" i="34"/>
  <c r="D107" i="34"/>
  <c r="E117" i="32"/>
  <c r="B118" i="32"/>
  <c r="D117" i="32"/>
  <c r="B98" i="58"/>
  <c r="E97" i="58"/>
  <c r="D97" i="58"/>
  <c r="E117" i="33"/>
  <c r="B118" i="33"/>
  <c r="D117" i="33"/>
  <c r="E27" i="34"/>
  <c r="B28" i="34"/>
  <c r="D27" i="34"/>
  <c r="B38" i="60"/>
  <c r="E37" i="60"/>
  <c r="D37" i="60"/>
  <c r="E97" i="50"/>
  <c r="B98" i="50"/>
  <c r="D97" i="50"/>
  <c r="E47" i="43"/>
  <c r="B48" i="43"/>
  <c r="D47" i="43"/>
  <c r="E87" i="33"/>
  <c r="B88" i="33"/>
  <c r="D87" i="33"/>
  <c r="E107" i="50"/>
  <c r="B108" i="50"/>
  <c r="D107" i="50"/>
  <c r="E87" i="38"/>
  <c r="B88" i="38"/>
  <c r="D87" i="38"/>
  <c r="E77" i="28"/>
  <c r="B78" i="28"/>
  <c r="D77" i="28"/>
  <c r="E77" i="30"/>
  <c r="B78" i="30"/>
  <c r="D77" i="30"/>
  <c r="E27" i="68"/>
  <c r="B28" i="68"/>
  <c r="D27" i="68"/>
  <c r="E117" i="54"/>
  <c r="B118" i="54"/>
  <c r="D117" i="54"/>
  <c r="E27" i="64"/>
  <c r="B28" i="64"/>
  <c r="D27" i="64"/>
  <c r="E47" i="30"/>
  <c r="B48" i="30"/>
  <c r="D47" i="30"/>
  <c r="B88" i="39"/>
  <c r="E87" i="39"/>
  <c r="D87" i="39"/>
  <c r="E87" i="9"/>
  <c r="B88" i="9"/>
  <c r="D87" i="9"/>
  <c r="E117" i="64"/>
  <c r="B118" i="64"/>
  <c r="D117" i="64"/>
  <c r="E47" i="69"/>
  <c r="B48" i="69"/>
  <c r="D47" i="69"/>
  <c r="B88" i="58"/>
  <c r="E87" i="58"/>
  <c r="D87" i="58"/>
  <c r="E137" i="55"/>
  <c r="B138" i="55"/>
  <c r="D137" i="55"/>
  <c r="E77" i="40"/>
  <c r="B78" i="40"/>
  <c r="D77" i="40"/>
  <c r="E127" i="37"/>
  <c r="B128" i="37"/>
  <c r="D127" i="37"/>
  <c r="E107" i="7"/>
  <c r="B108" i="7"/>
  <c r="D107" i="7"/>
  <c r="E87" i="49"/>
  <c r="B88" i="49"/>
  <c r="D87" i="49"/>
  <c r="B68" i="53"/>
  <c r="E67" i="53"/>
  <c r="D67" i="53"/>
  <c r="E77" i="49"/>
  <c r="B78" i="49"/>
  <c r="D77" i="49"/>
  <c r="E137" i="40"/>
  <c r="B138" i="40"/>
  <c r="D137" i="40"/>
  <c r="B78" i="39"/>
  <c r="E77" i="39"/>
  <c r="D77" i="39"/>
  <c r="E137" i="41"/>
  <c r="B138" i="41"/>
  <c r="D137" i="41"/>
  <c r="E27" i="59"/>
  <c r="B28" i="59"/>
  <c r="D27" i="59"/>
  <c r="E137" i="48"/>
  <c r="B138" i="48"/>
  <c r="D137" i="48"/>
  <c r="E97" i="76"/>
  <c r="B98" i="76"/>
  <c r="D97" i="76"/>
  <c r="B138" i="63"/>
  <c r="E137" i="63"/>
  <c r="D137" i="63"/>
  <c r="E57" i="55"/>
  <c r="B58" i="55"/>
  <c r="D57" i="55"/>
  <c r="E27" i="72"/>
  <c r="B28" i="72"/>
  <c r="D27" i="72"/>
  <c r="E107" i="41"/>
  <c r="B108" i="41"/>
  <c r="D107" i="41"/>
  <c r="E57" i="48"/>
  <c r="B58" i="48"/>
  <c r="D57" i="48"/>
  <c r="B138" i="67"/>
  <c r="E137" i="67"/>
  <c r="D137" i="67"/>
  <c r="E77" i="50"/>
  <c r="B78" i="50"/>
  <c r="D77" i="50"/>
  <c r="E117" i="70"/>
  <c r="B118" i="70"/>
  <c r="D117" i="70"/>
  <c r="E47" i="35"/>
  <c r="B48" i="35"/>
  <c r="D47" i="35"/>
  <c r="E47" i="54"/>
  <c r="B48" i="54"/>
  <c r="D47" i="54"/>
  <c r="E97" i="34"/>
  <c r="B98" i="34"/>
  <c r="D97" i="34"/>
  <c r="E127" i="32"/>
  <c r="B128" i="32"/>
  <c r="D127" i="32"/>
  <c r="E117" i="55"/>
  <c r="B118" i="55"/>
  <c r="D117" i="55"/>
  <c r="B88" i="42"/>
  <c r="E87" i="42"/>
  <c r="D87" i="42"/>
  <c r="E127" i="76"/>
  <c r="B128" i="76"/>
  <c r="D127" i="76"/>
  <c r="E137" i="37"/>
  <c r="B138" i="37"/>
  <c r="D137" i="37"/>
  <c r="E37" i="48"/>
  <c r="B38" i="48"/>
  <c r="D37" i="48"/>
  <c r="B68" i="63"/>
  <c r="E67" i="63"/>
  <c r="D67" i="63"/>
  <c r="E137" i="43"/>
  <c r="B138" i="43"/>
  <c r="D137" i="43"/>
  <c r="B48" i="60"/>
  <c r="E47" i="60"/>
  <c r="D47" i="60"/>
  <c r="B118" i="73"/>
  <c r="E117" i="73"/>
  <c r="D117" i="73"/>
  <c r="E57" i="64"/>
  <c r="B58" i="64"/>
  <c r="D57" i="64"/>
  <c r="E117" i="34"/>
  <c r="B118" i="34"/>
  <c r="D117" i="34"/>
  <c r="B68" i="27"/>
  <c r="E67" i="27"/>
  <c r="D67" i="27"/>
  <c r="E97" i="29"/>
  <c r="B98" i="29"/>
  <c r="D97" i="29"/>
  <c r="B38" i="63"/>
  <c r="E37" i="63"/>
  <c r="D37" i="63"/>
  <c r="E77" i="69"/>
  <c r="B78" i="69"/>
  <c r="D77" i="69"/>
  <c r="E47" i="48"/>
  <c r="B48" i="48"/>
  <c r="D47" i="48"/>
  <c r="B108" i="42"/>
  <c r="E107" i="42"/>
  <c r="D107" i="42"/>
  <c r="B88" i="53"/>
  <c r="E87" i="53"/>
  <c r="D87" i="53"/>
  <c r="E97" i="49"/>
  <c r="B98" i="49"/>
  <c r="D97" i="49"/>
  <c r="E57" i="72"/>
  <c r="B58" i="72"/>
  <c r="D57" i="72"/>
  <c r="B138" i="58"/>
  <c r="E137" i="58"/>
  <c r="D137" i="58"/>
  <c r="B118" i="27"/>
  <c r="E117" i="27"/>
  <c r="D117" i="27"/>
  <c r="E27" i="48"/>
  <c r="B28" i="48"/>
  <c r="D27" i="48"/>
  <c r="E117" i="68"/>
  <c r="B118" i="68"/>
  <c r="D117" i="68"/>
  <c r="E47" i="34"/>
  <c r="B48" i="34"/>
  <c r="D47" i="34"/>
  <c r="B58" i="58"/>
  <c r="E57" i="58"/>
  <c r="D57" i="58"/>
  <c r="B78" i="42"/>
  <c r="E77" i="42"/>
  <c r="D77" i="42"/>
  <c r="E27" i="40"/>
  <c r="B28" i="40"/>
  <c r="D27" i="40"/>
  <c r="E137" i="69"/>
  <c r="B138" i="69"/>
  <c r="D137" i="69"/>
  <c r="B78" i="53"/>
  <c r="E77" i="53"/>
  <c r="D77" i="53"/>
  <c r="E87" i="29"/>
  <c r="B88" i="29"/>
  <c r="D87" i="29"/>
  <c r="E57" i="28"/>
  <c r="B58" i="28"/>
  <c r="D57" i="28"/>
  <c r="E107" i="33"/>
  <c r="B108" i="33"/>
  <c r="D107" i="33"/>
  <c r="B78" i="27"/>
  <c r="E77" i="27"/>
  <c r="D77" i="27"/>
  <c r="E37" i="49"/>
  <c r="B38" i="49"/>
  <c r="D37" i="49"/>
  <c r="B128" i="58"/>
  <c r="E127" i="58"/>
  <c r="D127" i="58"/>
  <c r="E47" i="28"/>
  <c r="B48" i="28"/>
  <c r="D47" i="28"/>
  <c r="E107" i="29"/>
  <c r="B108" i="29"/>
  <c r="D107" i="29"/>
  <c r="E37" i="68"/>
  <c r="B38" i="68"/>
  <c r="D37" i="68"/>
  <c r="B78" i="73"/>
  <c r="E77" i="73"/>
  <c r="D77" i="73"/>
  <c r="B58" i="31"/>
  <c r="E57" i="31"/>
  <c r="D57" i="31"/>
  <c r="B118" i="63"/>
  <c r="E117" i="63"/>
  <c r="D117" i="63"/>
  <c r="B128" i="53"/>
  <c r="E127" i="53"/>
  <c r="D127" i="53"/>
  <c r="E107" i="69"/>
  <c r="B108" i="69"/>
  <c r="D107" i="69"/>
  <c r="B28" i="71"/>
  <c r="E27" i="71"/>
  <c r="D27" i="71"/>
  <c r="E117" i="38"/>
  <c r="B118" i="38"/>
  <c r="D117" i="38"/>
  <c r="E77" i="37"/>
  <c r="B78" i="37"/>
  <c r="D77" i="37"/>
  <c r="E117" i="28"/>
  <c r="B118" i="28"/>
  <c r="D117" i="28"/>
  <c r="B98" i="54"/>
  <c r="E97" i="54"/>
  <c r="D97" i="54"/>
  <c r="B68" i="60"/>
  <c r="E67" i="60"/>
  <c r="D67" i="60"/>
  <c r="E127" i="70"/>
  <c r="B128" i="70"/>
  <c r="D127" i="70"/>
  <c r="B98" i="63"/>
  <c r="E97" i="63"/>
  <c r="D97" i="63"/>
  <c r="E117" i="71"/>
  <c r="B118" i="71"/>
  <c r="D117" i="71"/>
  <c r="B138" i="27"/>
  <c r="E137" i="27"/>
  <c r="D137" i="27"/>
  <c r="E47" i="7"/>
  <c r="B48" i="7"/>
  <c r="D47" i="7"/>
  <c r="E37" i="9"/>
  <c r="B38" i="9"/>
  <c r="D37" i="9"/>
  <c r="E57" i="9"/>
  <c r="B58" i="9"/>
  <c r="D57" i="9"/>
  <c r="E87" i="72"/>
  <c r="B88" i="72"/>
  <c r="D87" i="72"/>
  <c r="E97" i="69"/>
  <c r="B98" i="69"/>
  <c r="D97" i="69"/>
  <c r="B68" i="42"/>
  <c r="E67" i="42"/>
  <c r="D67" i="42"/>
  <c r="B58" i="70"/>
  <c r="E57" i="70"/>
  <c r="D57" i="70"/>
  <c r="B108" i="39"/>
  <c r="E107" i="39"/>
  <c r="D107" i="39"/>
  <c r="E97" i="30"/>
  <c r="B98" i="30"/>
  <c r="D97" i="30"/>
  <c r="E97" i="64"/>
  <c r="B98" i="64"/>
  <c r="D97" i="64"/>
  <c r="E67" i="30"/>
  <c r="B68" i="30"/>
  <c r="D67" i="30"/>
  <c r="E27" i="69"/>
  <c r="B28" i="69"/>
  <c r="D27" i="69"/>
  <c r="E77" i="33"/>
  <c r="B78" i="33"/>
  <c r="D77" i="33"/>
  <c r="E127" i="9"/>
  <c r="B128" i="9"/>
  <c r="D127" i="9"/>
  <c r="E117" i="76"/>
  <c r="B118" i="76"/>
  <c r="D117" i="76"/>
  <c r="E67" i="76"/>
  <c r="B68" i="76"/>
  <c r="D67" i="76"/>
  <c r="E77" i="38"/>
  <c r="B78" i="38"/>
  <c r="D77" i="38"/>
  <c r="B28" i="63"/>
  <c r="E27" i="63"/>
  <c r="D27" i="63"/>
  <c r="E137" i="28"/>
  <c r="B138" i="28"/>
  <c r="D137" i="28"/>
  <c r="B108" i="73"/>
  <c r="E107" i="73"/>
  <c r="D107" i="73"/>
  <c r="E97" i="48"/>
  <c r="B98" i="48"/>
  <c r="D97" i="48"/>
  <c r="E37" i="43"/>
  <c r="B38" i="43"/>
  <c r="D37" i="43"/>
  <c r="E57" i="40"/>
  <c r="B58" i="40"/>
  <c r="D57" i="40"/>
  <c r="B68" i="7"/>
  <c r="E67" i="7"/>
  <c r="D67" i="7"/>
  <c r="B38" i="42"/>
  <c r="E37" i="42"/>
  <c r="D37" i="42"/>
  <c r="B48" i="72"/>
  <c r="E47" i="72"/>
  <c r="D47" i="72"/>
  <c r="E87" i="70"/>
  <c r="B88" i="70"/>
  <c r="D87" i="70"/>
  <c r="E137" i="7"/>
  <c r="B138" i="7"/>
  <c r="D137" i="7"/>
  <c r="E97" i="38"/>
  <c r="B98" i="38"/>
  <c r="D97" i="38"/>
  <c r="E137" i="35"/>
  <c r="B138" i="35"/>
  <c r="D137" i="35"/>
  <c r="B58" i="42"/>
  <c r="E57" i="42"/>
  <c r="D57" i="42"/>
  <c r="E127" i="29"/>
  <c r="B128" i="29"/>
  <c r="D127" i="29"/>
  <c r="E97" i="32"/>
  <c r="B98" i="32"/>
  <c r="D97" i="32"/>
  <c r="E127" i="41"/>
  <c r="B128" i="41"/>
  <c r="D127" i="41"/>
  <c r="E67" i="35"/>
  <c r="B68" i="35"/>
  <c r="D67" i="35"/>
  <c r="E97" i="72"/>
  <c r="B98" i="72"/>
  <c r="D97" i="72"/>
  <c r="E27" i="38"/>
  <c r="B28" i="38"/>
  <c r="D27" i="38"/>
  <c r="E127" i="48"/>
  <c r="B128" i="48"/>
  <c r="D127" i="48"/>
  <c r="B28" i="67"/>
  <c r="E27" i="67"/>
  <c r="D27" i="67"/>
  <c r="E57" i="59"/>
  <c r="B58" i="59"/>
  <c r="D57" i="59"/>
  <c r="E137" i="29"/>
  <c r="B138" i="29"/>
  <c r="D137" i="29"/>
  <c r="E47" i="64"/>
  <c r="B48" i="64"/>
  <c r="D47" i="64"/>
  <c r="B28" i="31"/>
  <c r="E27" i="31"/>
  <c r="D27" i="31"/>
  <c r="B48" i="39"/>
  <c r="E47" i="39"/>
  <c r="D47" i="39"/>
  <c r="E67" i="37"/>
  <c r="B68" i="37"/>
  <c r="D67" i="37"/>
  <c r="E27" i="9"/>
  <c r="B28" i="9"/>
  <c r="D27" i="9"/>
  <c r="B38" i="71"/>
  <c r="E37" i="71"/>
  <c r="D37" i="71"/>
  <c r="E77" i="55"/>
  <c r="B78" i="55"/>
  <c r="D77" i="55"/>
  <c r="E77" i="34"/>
  <c r="B78" i="34"/>
  <c r="D77" i="34"/>
  <c r="E37" i="7"/>
  <c r="B38" i="7"/>
  <c r="D37" i="7"/>
  <c r="E117" i="50"/>
  <c r="B118" i="50"/>
  <c r="D117" i="50"/>
  <c r="E77" i="68"/>
  <c r="B78" i="68"/>
  <c r="D77" i="68"/>
  <c r="E27" i="29"/>
  <c r="B28" i="29"/>
  <c r="D27" i="29"/>
  <c r="E27" i="37"/>
  <c r="B28" i="37"/>
  <c r="D27" i="37"/>
  <c r="E67" i="9"/>
  <c r="B68" i="9"/>
  <c r="D67" i="9"/>
  <c r="B28" i="60"/>
  <c r="E27" i="60"/>
  <c r="D27" i="60"/>
  <c r="E37" i="32"/>
  <c r="B38" i="32"/>
  <c r="D37" i="32"/>
  <c r="E47" i="40"/>
  <c r="B48" i="40"/>
  <c r="D47" i="40"/>
  <c r="E67" i="29"/>
  <c r="B68" i="29"/>
  <c r="D67" i="29"/>
  <c r="E127" i="68"/>
  <c r="B128" i="68"/>
  <c r="D127" i="68"/>
  <c r="B58" i="53"/>
  <c r="E57" i="53"/>
  <c r="D57" i="53"/>
  <c r="E57" i="29"/>
  <c r="B58" i="29"/>
  <c r="D57" i="29"/>
  <c r="E127" i="59"/>
  <c r="B128" i="59"/>
  <c r="D127" i="59"/>
  <c r="B28" i="39"/>
  <c r="E27" i="39"/>
  <c r="D27" i="39"/>
  <c r="E87" i="41"/>
  <c r="B88" i="41"/>
  <c r="D87" i="41"/>
  <c r="E137" i="30"/>
  <c r="B138" i="30"/>
  <c r="D137" i="30"/>
  <c r="B78" i="63"/>
  <c r="E77" i="63"/>
  <c r="D77" i="63"/>
  <c r="B78" i="67"/>
  <c r="E77" i="67"/>
  <c r="D77" i="67"/>
  <c r="B48" i="73"/>
  <c r="E47" i="73"/>
  <c r="D47" i="73"/>
  <c r="E67" i="59"/>
  <c r="B68" i="59"/>
  <c r="D67" i="59"/>
  <c r="B128" i="42"/>
  <c r="E127" i="42"/>
  <c r="D127" i="42"/>
  <c r="E57" i="7"/>
  <c r="B58" i="7"/>
  <c r="D57" i="7"/>
  <c r="E57" i="43"/>
  <c r="B58" i="43"/>
  <c r="D57" i="43"/>
  <c r="E27" i="54"/>
  <c r="B28" i="54"/>
  <c r="D27" i="54"/>
  <c r="E67" i="32"/>
  <c r="B68" i="32"/>
  <c r="D67" i="32"/>
  <c r="E117" i="7"/>
  <c r="B118" i="7"/>
  <c r="D117" i="7"/>
  <c r="E127" i="34"/>
  <c r="B128" i="34"/>
  <c r="D127" i="34"/>
  <c r="B108" i="60"/>
  <c r="E107" i="60"/>
  <c r="D107" i="60"/>
  <c r="B138" i="42"/>
  <c r="E137" i="42"/>
  <c r="D137" i="42"/>
  <c r="B98" i="27"/>
  <c r="E97" i="27"/>
  <c r="D97" i="27"/>
  <c r="E107" i="72"/>
  <c r="B108" i="72"/>
  <c r="D107" i="72"/>
  <c r="B88" i="63"/>
  <c r="E87" i="63"/>
  <c r="D87" i="63"/>
  <c r="B98" i="59"/>
  <c r="E97" i="59"/>
  <c r="D97" i="59"/>
  <c r="E47" i="59"/>
  <c r="B48" i="59"/>
  <c r="D47" i="59"/>
  <c r="E57" i="38"/>
  <c r="B58" i="38"/>
  <c r="D57" i="38"/>
  <c r="B88" i="60"/>
  <c r="E87" i="60"/>
  <c r="D87" i="60"/>
  <c r="B78" i="31"/>
  <c r="E77" i="31"/>
  <c r="D77" i="31"/>
  <c r="E117" i="49"/>
  <c r="B118" i="49"/>
  <c r="D117" i="49"/>
  <c r="E77" i="64"/>
  <c r="B78" i="64"/>
  <c r="D77" i="64"/>
  <c r="E47" i="37"/>
  <c r="B48" i="37"/>
  <c r="D47" i="37"/>
  <c r="B88" i="31"/>
  <c r="E87" i="31"/>
  <c r="D87" i="31"/>
  <c r="E137" i="49"/>
  <c r="B138" i="49"/>
  <c r="D137" i="49"/>
  <c r="E117" i="43"/>
  <c r="B118" i="43"/>
  <c r="D117" i="43"/>
  <c r="B128" i="31"/>
  <c r="E127" i="31"/>
  <c r="D127" i="31"/>
  <c r="E107" i="37"/>
  <c r="B108" i="37"/>
  <c r="D107" i="37"/>
  <c r="B48" i="71"/>
  <c r="E47" i="71"/>
  <c r="D47" i="71"/>
  <c r="E68" i="74"/>
  <c r="B69" i="74"/>
  <c r="D68" i="74"/>
  <c r="B59" i="74"/>
  <c r="D58" i="74"/>
  <c r="E58" i="74"/>
  <c r="E128" i="74"/>
  <c r="B129" i="74"/>
  <c r="D128" i="74"/>
  <c r="D118" i="74"/>
  <c r="B119" i="74"/>
  <c r="E118" i="74"/>
  <c r="E138" i="74"/>
  <c r="D138" i="74"/>
  <c r="B139" i="74"/>
  <c r="B79" i="74"/>
  <c r="E78" i="74"/>
  <c r="D78" i="74"/>
  <c r="B99" i="74"/>
  <c r="D98" i="74"/>
  <c r="E98" i="74"/>
  <c r="B49" i="74"/>
  <c r="D48" i="74"/>
  <c r="E48" i="74"/>
  <c r="B29" i="74"/>
  <c r="D28" i="74"/>
  <c r="E28" i="74"/>
  <c r="E89" i="74"/>
  <c r="B90" i="74"/>
  <c r="D89" i="74"/>
  <c r="E39" i="74"/>
  <c r="B40" i="74"/>
  <c r="D39" i="74"/>
  <c r="D110" i="74"/>
  <c r="E110" i="74"/>
  <c r="E111" i="74"/>
  <c r="K70" i="30" l="1"/>
  <c r="G70" i="30"/>
  <c r="G100" i="30"/>
  <c r="K100" i="30"/>
  <c r="K30" i="30"/>
  <c r="K80" i="30"/>
  <c r="G80" i="30"/>
  <c r="G90" i="30"/>
  <c r="K90" i="30"/>
  <c r="K110" i="30"/>
  <c r="G110" i="30"/>
  <c r="G70" i="31"/>
  <c r="K70" i="31"/>
  <c r="K30" i="31"/>
  <c r="K90" i="31"/>
  <c r="G90" i="31"/>
  <c r="G80" i="31"/>
  <c r="K80" i="31"/>
  <c r="K100" i="31"/>
  <c r="G100" i="31"/>
  <c r="K90" i="32"/>
  <c r="G90" i="32"/>
  <c r="G100" i="32"/>
  <c r="K100" i="32"/>
  <c r="G70" i="32"/>
  <c r="K70" i="32"/>
  <c r="K30" i="32"/>
  <c r="K80" i="32"/>
  <c r="G80" i="32"/>
  <c r="G110" i="32"/>
  <c r="K110" i="32"/>
  <c r="G70" i="33"/>
  <c r="K70" i="33"/>
  <c r="G110" i="33"/>
  <c r="K110" i="33"/>
  <c r="K30" i="33"/>
  <c r="G80" i="33"/>
  <c r="K80" i="33"/>
  <c r="K100" i="33"/>
  <c r="G100" i="33"/>
  <c r="G90" i="34"/>
  <c r="K90" i="34"/>
  <c r="G100" i="34"/>
  <c r="K100" i="34"/>
  <c r="K80" i="34"/>
  <c r="G80" i="34"/>
  <c r="K70" i="34"/>
  <c r="G70" i="34"/>
  <c r="K30" i="34"/>
  <c r="K30" i="35"/>
  <c r="K100" i="35"/>
  <c r="G100" i="35"/>
  <c r="G90" i="35"/>
  <c r="K90" i="35"/>
  <c r="K110" i="35"/>
  <c r="G110" i="35"/>
  <c r="G80" i="35"/>
  <c r="K80" i="35"/>
  <c r="K70" i="35"/>
  <c r="G70" i="35"/>
  <c r="G90" i="36"/>
  <c r="K90" i="36"/>
  <c r="K100" i="36"/>
  <c r="G100" i="36"/>
  <c r="K70" i="36"/>
  <c r="G70" i="36"/>
  <c r="G45" i="36"/>
  <c r="G46" i="36"/>
  <c r="G80" i="36"/>
  <c r="K80" i="36"/>
  <c r="K110" i="36"/>
  <c r="G110" i="36"/>
  <c r="G30" i="36"/>
  <c r="K30" i="36"/>
  <c r="G40" i="36"/>
  <c r="G60" i="36"/>
  <c r="K110" i="37"/>
  <c r="G110" i="37"/>
  <c r="K70" i="37"/>
  <c r="G70" i="37"/>
  <c r="K80" i="37"/>
  <c r="G80" i="37"/>
  <c r="G100" i="37"/>
  <c r="K100" i="37"/>
  <c r="G90" i="37"/>
  <c r="K90" i="37"/>
  <c r="K30" i="37"/>
  <c r="G70" i="38"/>
  <c r="K70" i="38"/>
  <c r="K100" i="38"/>
  <c r="G100" i="38"/>
  <c r="K30" i="38"/>
  <c r="G80" i="38"/>
  <c r="K80" i="38"/>
  <c r="K90" i="38"/>
  <c r="G90" i="38"/>
  <c r="K100" i="39"/>
  <c r="G100" i="39"/>
  <c r="G110" i="39"/>
  <c r="K110" i="39"/>
  <c r="K90" i="39"/>
  <c r="G90" i="39"/>
  <c r="G80" i="39"/>
  <c r="K80" i="39"/>
  <c r="K30" i="39"/>
  <c r="G110" i="40"/>
  <c r="K110" i="40"/>
  <c r="K30" i="40"/>
  <c r="K100" i="40"/>
  <c r="G100" i="40"/>
  <c r="G70" i="40"/>
  <c r="K70" i="40"/>
  <c r="G80" i="40"/>
  <c r="K80" i="40"/>
  <c r="K90" i="40"/>
  <c r="G90" i="40"/>
  <c r="G70" i="41"/>
  <c r="K70" i="41"/>
  <c r="K30" i="41"/>
  <c r="K90" i="41"/>
  <c r="G90" i="41"/>
  <c r="G100" i="41"/>
  <c r="K100" i="41"/>
  <c r="K80" i="41"/>
  <c r="G80" i="41"/>
  <c r="K30" i="42"/>
  <c r="G70" i="42"/>
  <c r="K70" i="42"/>
  <c r="G100" i="42"/>
  <c r="K100" i="42"/>
  <c r="K90" i="42"/>
  <c r="G90" i="42"/>
  <c r="K80" i="42"/>
  <c r="G80" i="42"/>
  <c r="G110" i="42"/>
  <c r="K110" i="42"/>
  <c r="K80" i="43"/>
  <c r="G80" i="43"/>
  <c r="G90" i="43"/>
  <c r="K90" i="43"/>
  <c r="K30" i="43"/>
  <c r="G100" i="43"/>
  <c r="K100" i="43"/>
  <c r="K70" i="43"/>
  <c r="G70" i="43"/>
  <c r="G110" i="43"/>
  <c r="K110" i="43"/>
  <c r="E44" i="44"/>
  <c r="B45" i="44"/>
  <c r="D44" i="44"/>
  <c r="B85" i="44"/>
  <c r="D84" i="44"/>
  <c r="E84" i="44"/>
  <c r="E69" i="44"/>
  <c r="D69" i="44"/>
  <c r="B70" i="44"/>
  <c r="B30" i="44"/>
  <c r="D29" i="44"/>
  <c r="E29" i="44"/>
  <c r="G60" i="44"/>
  <c r="A111" i="44"/>
  <c r="K110" i="44"/>
  <c r="G110" i="44"/>
  <c r="D24" i="44"/>
  <c r="E24" i="44"/>
  <c r="B25" i="44"/>
  <c r="D39" i="44"/>
  <c r="E39" i="44"/>
  <c r="B40" i="44"/>
  <c r="E109" i="44"/>
  <c r="D109" i="44"/>
  <c r="B110" i="44"/>
  <c r="B90" i="44"/>
  <c r="E89" i="44"/>
  <c r="D89" i="44"/>
  <c r="C112" i="44"/>
  <c r="G44" i="44"/>
  <c r="C45" i="44"/>
  <c r="E94" i="44"/>
  <c r="B95" i="44"/>
  <c r="D94" i="44"/>
  <c r="E34" i="44"/>
  <c r="B35" i="44"/>
  <c r="D34" i="44"/>
  <c r="E79" i="44"/>
  <c r="D79" i="44"/>
  <c r="B80" i="44"/>
  <c r="K80" i="44"/>
  <c r="G80" i="44"/>
  <c r="B75" i="44"/>
  <c r="D74" i="44"/>
  <c r="E74" i="44"/>
  <c r="K90" i="44"/>
  <c r="G90" i="44"/>
  <c r="G30" i="44"/>
  <c r="K30" i="44"/>
  <c r="D54" i="44"/>
  <c r="B55" i="44"/>
  <c r="E54" i="44"/>
  <c r="G100" i="44"/>
  <c r="K100" i="44"/>
  <c r="G34" i="44"/>
  <c r="C35" i="44"/>
  <c r="E104" i="44"/>
  <c r="B105" i="44"/>
  <c r="D104" i="44"/>
  <c r="E59" i="44"/>
  <c r="D59" i="44"/>
  <c r="B60" i="44"/>
  <c r="G54" i="44"/>
  <c r="C55" i="44"/>
  <c r="G24" i="44"/>
  <c r="C25" i="44"/>
  <c r="G50" i="44"/>
  <c r="D49" i="44"/>
  <c r="E49" i="44"/>
  <c r="B50" i="44"/>
  <c r="D64" i="44"/>
  <c r="B65" i="44"/>
  <c r="E64" i="44"/>
  <c r="K70" i="44"/>
  <c r="G70" i="44"/>
  <c r="G64" i="44"/>
  <c r="C65" i="44"/>
  <c r="D99" i="44"/>
  <c r="E99" i="44"/>
  <c r="B100" i="44"/>
  <c r="G40" i="44"/>
  <c r="B70" i="45"/>
  <c r="E69" i="45"/>
  <c r="D69" i="45"/>
  <c r="K80" i="45"/>
  <c r="G80" i="45"/>
  <c r="E74" i="45"/>
  <c r="B75" i="45"/>
  <c r="D74" i="45"/>
  <c r="B30" i="45"/>
  <c r="E29" i="45"/>
  <c r="D29" i="45"/>
  <c r="E99" i="45"/>
  <c r="D99" i="45"/>
  <c r="B100" i="45"/>
  <c r="D39" i="45"/>
  <c r="E39" i="45"/>
  <c r="B40" i="45"/>
  <c r="E24" i="45"/>
  <c r="B25" i="45"/>
  <c r="D24" i="45"/>
  <c r="E44" i="45"/>
  <c r="B45" i="45"/>
  <c r="D44" i="45"/>
  <c r="E79" i="45"/>
  <c r="D79" i="45"/>
  <c r="B80" i="45"/>
  <c r="E59" i="45"/>
  <c r="D59" i="45"/>
  <c r="B60" i="45"/>
  <c r="D104" i="45"/>
  <c r="E104" i="45"/>
  <c r="B105" i="45"/>
  <c r="G100" i="45"/>
  <c r="K100" i="45"/>
  <c r="G54" i="45"/>
  <c r="C55" i="45"/>
  <c r="E34" i="45"/>
  <c r="B35" i="45"/>
  <c r="D34" i="45"/>
  <c r="D54" i="45"/>
  <c r="B55" i="45"/>
  <c r="E54" i="45"/>
  <c r="G70" i="45"/>
  <c r="K70" i="45"/>
  <c r="G64" i="45"/>
  <c r="C65" i="45"/>
  <c r="E109" i="45"/>
  <c r="B110" i="45"/>
  <c r="D109" i="45"/>
  <c r="G24" i="45"/>
  <c r="C25" i="45"/>
  <c r="G90" i="45"/>
  <c r="K90" i="45"/>
  <c r="B65" i="45"/>
  <c r="D64" i="45"/>
  <c r="E64" i="45"/>
  <c r="D89" i="45"/>
  <c r="B90" i="45"/>
  <c r="E89" i="45"/>
  <c r="G60" i="45"/>
  <c r="D94" i="45"/>
  <c r="E94" i="45"/>
  <c r="B95" i="45"/>
  <c r="G40" i="45"/>
  <c r="G34" i="45"/>
  <c r="C35" i="45"/>
  <c r="B50" i="45"/>
  <c r="D49" i="45"/>
  <c r="E49" i="45"/>
  <c r="G44" i="45"/>
  <c r="C45" i="45"/>
  <c r="G30" i="45"/>
  <c r="K30" i="45"/>
  <c r="A111" i="45"/>
  <c r="C112" i="45" s="1"/>
  <c r="K110" i="45"/>
  <c r="G110" i="45"/>
  <c r="D84" i="45"/>
  <c r="E84" i="45"/>
  <c r="B85" i="45"/>
  <c r="G50" i="45"/>
  <c r="E24" i="46"/>
  <c r="B25" i="46"/>
  <c r="D24" i="46"/>
  <c r="G64" i="46"/>
  <c r="C65" i="46"/>
  <c r="K80" i="46"/>
  <c r="G80" i="46"/>
  <c r="E59" i="46"/>
  <c r="B60" i="46"/>
  <c r="D59" i="46"/>
  <c r="D49" i="46"/>
  <c r="B50" i="46"/>
  <c r="E49" i="46"/>
  <c r="G34" i="46"/>
  <c r="C35" i="46"/>
  <c r="G24" i="46"/>
  <c r="C25" i="46"/>
  <c r="B100" i="46"/>
  <c r="E99" i="46"/>
  <c r="D99" i="46"/>
  <c r="B80" i="46"/>
  <c r="E79" i="46"/>
  <c r="D79" i="46"/>
  <c r="D54" i="46"/>
  <c r="E54" i="46"/>
  <c r="B55" i="46"/>
  <c r="E64" i="46"/>
  <c r="B65" i="46"/>
  <c r="D64" i="46"/>
  <c r="E44" i="46"/>
  <c r="B45" i="46"/>
  <c r="D44" i="46"/>
  <c r="B70" i="46"/>
  <c r="E69" i="46"/>
  <c r="D69" i="46"/>
  <c r="G100" i="46"/>
  <c r="K100" i="46"/>
  <c r="G50" i="46"/>
  <c r="G70" i="46"/>
  <c r="K70" i="46"/>
  <c r="G60" i="46"/>
  <c r="G54" i="46"/>
  <c r="C55" i="46"/>
  <c r="E29" i="46"/>
  <c r="B30" i="46"/>
  <c r="D29" i="46"/>
  <c r="E90" i="46"/>
  <c r="D90" i="46"/>
  <c r="E91" i="46"/>
  <c r="D104" i="46"/>
  <c r="B105" i="46"/>
  <c r="E104" i="46"/>
  <c r="G30" i="46"/>
  <c r="K30" i="46"/>
  <c r="G44" i="46"/>
  <c r="C45" i="46"/>
  <c r="D85" i="46"/>
  <c r="E86" i="46"/>
  <c r="E85" i="46"/>
  <c r="D39" i="46"/>
  <c r="B40" i="46"/>
  <c r="E39" i="46"/>
  <c r="D34" i="46"/>
  <c r="E34" i="46"/>
  <c r="B35" i="46"/>
  <c r="G40" i="46"/>
  <c r="A111" i="46"/>
  <c r="G110" i="46"/>
  <c r="K110" i="46"/>
  <c r="D94" i="46"/>
  <c r="E94" i="46"/>
  <c r="B95" i="46"/>
  <c r="D74" i="46"/>
  <c r="B75" i="46"/>
  <c r="E74" i="46"/>
  <c r="D109" i="46"/>
  <c r="B110" i="46"/>
  <c r="E109" i="46"/>
  <c r="D104" i="47"/>
  <c r="E104" i="47"/>
  <c r="B105" i="47"/>
  <c r="D100" i="47"/>
  <c r="E101" i="47"/>
  <c r="E100" i="47"/>
  <c r="G44" i="47"/>
  <c r="C45" i="47"/>
  <c r="D84" i="47"/>
  <c r="E84" i="47"/>
  <c r="B85" i="47"/>
  <c r="D55" i="47"/>
  <c r="E55" i="47"/>
  <c r="E56" i="47"/>
  <c r="E44" i="47"/>
  <c r="B45" i="47"/>
  <c r="D44" i="47"/>
  <c r="G30" i="47"/>
  <c r="K30" i="47"/>
  <c r="D64" i="47"/>
  <c r="E64" i="47"/>
  <c r="B65" i="47"/>
  <c r="E24" i="47"/>
  <c r="B25" i="47"/>
  <c r="D24" i="47"/>
  <c r="G55" i="47"/>
  <c r="G56" i="47"/>
  <c r="D29" i="47"/>
  <c r="E29" i="47"/>
  <c r="B30" i="47"/>
  <c r="G50" i="47"/>
  <c r="G34" i="47"/>
  <c r="C35" i="47"/>
  <c r="B90" i="47"/>
  <c r="E89" i="47"/>
  <c r="D89" i="47"/>
  <c r="G24" i="47"/>
  <c r="C25" i="47"/>
  <c r="B75" i="47"/>
  <c r="D74" i="47"/>
  <c r="E74" i="47"/>
  <c r="K70" i="47"/>
  <c r="G70" i="47"/>
  <c r="E34" i="47"/>
  <c r="B35" i="47"/>
  <c r="D34" i="47"/>
  <c r="D60" i="47"/>
  <c r="E61" i="47"/>
  <c r="E60" i="47"/>
  <c r="B40" i="47"/>
  <c r="E39" i="47"/>
  <c r="D39" i="47"/>
  <c r="D95" i="47"/>
  <c r="E95" i="47"/>
  <c r="E96" i="47"/>
  <c r="B110" i="47"/>
  <c r="E109" i="47"/>
  <c r="D109" i="47"/>
  <c r="G40" i="47"/>
  <c r="K90" i="47"/>
  <c r="G90" i="47"/>
  <c r="D79" i="47"/>
  <c r="B80" i="47"/>
  <c r="E79" i="47"/>
  <c r="C112" i="47"/>
  <c r="B70" i="47"/>
  <c r="E69" i="47"/>
  <c r="D69" i="47"/>
  <c r="G80" i="47"/>
  <c r="K80" i="47"/>
  <c r="B50" i="47"/>
  <c r="E49" i="47"/>
  <c r="D49" i="47"/>
  <c r="A111" i="47"/>
  <c r="G110" i="47"/>
  <c r="K110" i="47"/>
  <c r="G64" i="47"/>
  <c r="C65" i="47"/>
  <c r="K30" i="48"/>
  <c r="G110" i="48"/>
  <c r="K110" i="48"/>
  <c r="G80" i="48"/>
  <c r="K80" i="48"/>
  <c r="G70" i="48"/>
  <c r="K70" i="48"/>
  <c r="K100" i="48"/>
  <c r="G100" i="48"/>
  <c r="K90" i="48"/>
  <c r="G90" i="48"/>
  <c r="G110" i="49"/>
  <c r="K110" i="49"/>
  <c r="K70" i="49"/>
  <c r="G70" i="49"/>
  <c r="G80" i="49"/>
  <c r="K80" i="49"/>
  <c r="G90" i="49"/>
  <c r="K90" i="49"/>
  <c r="K30" i="49"/>
  <c r="G100" i="50"/>
  <c r="K100" i="50"/>
  <c r="K110" i="50"/>
  <c r="G110" i="50"/>
  <c r="G80" i="50"/>
  <c r="K80" i="50"/>
  <c r="K90" i="50"/>
  <c r="G90" i="50"/>
  <c r="K30" i="50"/>
  <c r="G70" i="50"/>
  <c r="K70" i="50"/>
  <c r="B50" i="51"/>
  <c r="D49" i="51"/>
  <c r="E49" i="51"/>
  <c r="E59" i="51"/>
  <c r="B60" i="51"/>
  <c r="D59" i="51"/>
  <c r="B55" i="51"/>
  <c r="E54" i="51"/>
  <c r="D54" i="51"/>
  <c r="E94" i="51"/>
  <c r="D94" i="51"/>
  <c r="B95" i="51"/>
  <c r="G50" i="51"/>
  <c r="E39" i="51"/>
  <c r="B40" i="51"/>
  <c r="D39" i="51"/>
  <c r="E89" i="51"/>
  <c r="B90" i="51"/>
  <c r="D89" i="51"/>
  <c r="B105" i="51"/>
  <c r="E104" i="51"/>
  <c r="D104" i="51"/>
  <c r="E44" i="51"/>
  <c r="D44" i="51"/>
  <c r="B45" i="51"/>
  <c r="D79" i="51"/>
  <c r="E79" i="51"/>
  <c r="B80" i="51"/>
  <c r="E69" i="51"/>
  <c r="B70" i="51"/>
  <c r="D69" i="51"/>
  <c r="E99" i="51"/>
  <c r="D99" i="51"/>
  <c r="B100" i="51"/>
  <c r="D29" i="51"/>
  <c r="B30" i="51"/>
  <c r="E29" i="51"/>
  <c r="E34" i="51"/>
  <c r="B35" i="51"/>
  <c r="D34" i="51"/>
  <c r="G54" i="51"/>
  <c r="C55" i="51"/>
  <c r="A111" i="51"/>
  <c r="K110" i="51"/>
  <c r="G110" i="51"/>
  <c r="G24" i="51"/>
  <c r="C25" i="51"/>
  <c r="K70" i="51"/>
  <c r="G70" i="51"/>
  <c r="G100" i="51"/>
  <c r="K100" i="51"/>
  <c r="G30" i="51"/>
  <c r="K30" i="51"/>
  <c r="E64" i="51"/>
  <c r="D64" i="51"/>
  <c r="B65" i="51"/>
  <c r="G40" i="51"/>
  <c r="G34" i="51"/>
  <c r="C35" i="51"/>
  <c r="E74" i="51"/>
  <c r="D74" i="51"/>
  <c r="B75" i="51"/>
  <c r="D109" i="51"/>
  <c r="B110" i="51"/>
  <c r="E109" i="51"/>
  <c r="B85" i="51"/>
  <c r="E84" i="51"/>
  <c r="D84" i="51"/>
  <c r="C111" i="51"/>
  <c r="C112" i="51" s="1"/>
  <c r="G90" i="51"/>
  <c r="K90" i="51"/>
  <c r="K80" i="51"/>
  <c r="G80" i="51"/>
  <c r="G44" i="51"/>
  <c r="C45" i="51"/>
  <c r="E24" i="51"/>
  <c r="D24" i="51"/>
  <c r="B25" i="51"/>
  <c r="G64" i="51"/>
  <c r="C65" i="51"/>
  <c r="G60" i="51"/>
  <c r="E39" i="52"/>
  <c r="B40" i="52"/>
  <c r="D39" i="52"/>
  <c r="G54" i="52"/>
  <c r="C55" i="52"/>
  <c r="G34" i="52"/>
  <c r="C35" i="52"/>
  <c r="B60" i="52"/>
  <c r="D59" i="52"/>
  <c r="E59" i="52"/>
  <c r="D104" i="52"/>
  <c r="B105" i="52"/>
  <c r="E104" i="52"/>
  <c r="E29" i="52"/>
  <c r="B30" i="52"/>
  <c r="D29" i="52"/>
  <c r="E84" i="52"/>
  <c r="D84" i="52"/>
  <c r="B85" i="52"/>
  <c r="B25" i="52"/>
  <c r="E24" i="52"/>
  <c r="D24" i="52"/>
  <c r="G40" i="52"/>
  <c r="K90" i="52"/>
  <c r="G90" i="52"/>
  <c r="B80" i="52"/>
  <c r="D79" i="52"/>
  <c r="E79" i="52"/>
  <c r="D69" i="52"/>
  <c r="E69" i="52"/>
  <c r="B70" i="52"/>
  <c r="D44" i="52"/>
  <c r="B45" i="52"/>
  <c r="E44" i="52"/>
  <c r="B75" i="52"/>
  <c r="E74" i="52"/>
  <c r="D74" i="52"/>
  <c r="E99" i="52"/>
  <c r="B100" i="52"/>
  <c r="D99" i="52"/>
  <c r="G70" i="52"/>
  <c r="K70" i="52"/>
  <c r="G50" i="52"/>
  <c r="G100" i="52"/>
  <c r="K100" i="52"/>
  <c r="E49" i="52"/>
  <c r="B50" i="52"/>
  <c r="D49" i="52"/>
  <c r="G30" i="52"/>
  <c r="K30" i="52"/>
  <c r="D54" i="52"/>
  <c r="B55" i="52"/>
  <c r="E54" i="52"/>
  <c r="G64" i="52"/>
  <c r="C65" i="52"/>
  <c r="E64" i="52"/>
  <c r="D64" i="52"/>
  <c r="B65" i="52"/>
  <c r="G80" i="52"/>
  <c r="K80" i="52"/>
  <c r="E109" i="52"/>
  <c r="B110" i="52"/>
  <c r="D109" i="52"/>
  <c r="G24" i="52"/>
  <c r="C25" i="52"/>
  <c r="B95" i="52"/>
  <c r="E94" i="52"/>
  <c r="D94" i="52"/>
  <c r="E89" i="52"/>
  <c r="B90" i="52"/>
  <c r="D89" i="52"/>
  <c r="G60" i="52"/>
  <c r="G44" i="52"/>
  <c r="C45" i="52"/>
  <c r="A111" i="52"/>
  <c r="K110" i="52"/>
  <c r="G110" i="52"/>
  <c r="B35" i="52"/>
  <c r="E34" i="52"/>
  <c r="D34" i="52"/>
  <c r="G100" i="53"/>
  <c r="K100" i="53"/>
  <c r="K70" i="53"/>
  <c r="G70" i="53"/>
  <c r="K80" i="53"/>
  <c r="G80" i="53"/>
  <c r="K30" i="53"/>
  <c r="K110" i="53"/>
  <c r="G110" i="53"/>
  <c r="K30" i="54"/>
  <c r="G90" i="54"/>
  <c r="K90" i="54"/>
  <c r="G80" i="54"/>
  <c r="K80" i="54"/>
  <c r="K110" i="54"/>
  <c r="G110" i="54"/>
  <c r="K70" i="54"/>
  <c r="G70" i="54"/>
  <c r="K100" i="54"/>
  <c r="G100" i="54"/>
  <c r="K30" i="55"/>
  <c r="K110" i="55"/>
  <c r="G110" i="55"/>
  <c r="G90" i="55"/>
  <c r="K90" i="55"/>
  <c r="G100" i="55"/>
  <c r="K100" i="55"/>
  <c r="K80" i="55"/>
  <c r="G80" i="55"/>
  <c r="K70" i="55"/>
  <c r="G70" i="55"/>
  <c r="G110" i="76"/>
  <c r="K110" i="76"/>
  <c r="K80" i="76"/>
  <c r="G80" i="76"/>
  <c r="K90" i="76"/>
  <c r="G90" i="76"/>
  <c r="K30" i="76"/>
  <c r="G100" i="76"/>
  <c r="K100" i="76"/>
  <c r="B65" i="56"/>
  <c r="D64" i="56"/>
  <c r="E64" i="56"/>
  <c r="B35" i="56"/>
  <c r="D34" i="56"/>
  <c r="E34" i="56"/>
  <c r="E59" i="56"/>
  <c r="B60" i="56"/>
  <c r="D59" i="56"/>
  <c r="K90" i="56"/>
  <c r="G90" i="56"/>
  <c r="G34" i="56"/>
  <c r="C35" i="56"/>
  <c r="D89" i="56"/>
  <c r="B90" i="56"/>
  <c r="E89" i="56"/>
  <c r="B80" i="56"/>
  <c r="D79" i="56"/>
  <c r="E79" i="56"/>
  <c r="E26" i="56"/>
  <c r="E25" i="56"/>
  <c r="D25" i="56"/>
  <c r="B100" i="56"/>
  <c r="E99" i="56"/>
  <c r="D99" i="56"/>
  <c r="G25" i="56"/>
  <c r="G26" i="56"/>
  <c r="E49" i="56"/>
  <c r="D49" i="56"/>
  <c r="B50" i="56"/>
  <c r="D74" i="56"/>
  <c r="B75" i="56"/>
  <c r="E74" i="56"/>
  <c r="G60" i="56"/>
  <c r="E30" i="56"/>
  <c r="D30" i="56"/>
  <c r="E31" i="56"/>
  <c r="E106" i="56"/>
  <c r="D105" i="56"/>
  <c r="E105" i="56"/>
  <c r="G64" i="56"/>
  <c r="C65" i="56"/>
  <c r="B55" i="56"/>
  <c r="E54" i="56"/>
  <c r="D54" i="56"/>
  <c r="D69" i="56"/>
  <c r="E69" i="56"/>
  <c r="B70" i="56"/>
  <c r="B85" i="56"/>
  <c r="E84" i="56"/>
  <c r="D84" i="56"/>
  <c r="G44" i="56"/>
  <c r="C45" i="56"/>
  <c r="A112" i="56"/>
  <c r="G111" i="56"/>
  <c r="K111" i="56"/>
  <c r="C112" i="56"/>
  <c r="C113" i="56" s="1"/>
  <c r="K100" i="56"/>
  <c r="G100" i="56"/>
  <c r="G54" i="56"/>
  <c r="C55" i="56"/>
  <c r="B45" i="56"/>
  <c r="E44" i="56"/>
  <c r="D44" i="56"/>
  <c r="K70" i="56"/>
  <c r="G70" i="56"/>
  <c r="E94" i="56"/>
  <c r="D94" i="56"/>
  <c r="B95" i="56"/>
  <c r="E110" i="56"/>
  <c r="B111" i="56"/>
  <c r="D110" i="56"/>
  <c r="G50" i="56"/>
  <c r="G40" i="56"/>
  <c r="B40" i="56"/>
  <c r="D39" i="56"/>
  <c r="E39" i="56"/>
  <c r="G80" i="56"/>
  <c r="K80" i="56"/>
  <c r="K100" i="57"/>
  <c r="G100" i="57"/>
  <c r="D34" i="57"/>
  <c r="B35" i="57"/>
  <c r="E34" i="57"/>
  <c r="E29" i="57"/>
  <c r="B30" i="57"/>
  <c r="D29" i="57"/>
  <c r="G50" i="57"/>
  <c r="D39" i="57"/>
  <c r="E39" i="57"/>
  <c r="B40" i="57"/>
  <c r="E89" i="57"/>
  <c r="B90" i="57"/>
  <c r="D89" i="57"/>
  <c r="G64" i="57"/>
  <c r="C65" i="57"/>
  <c r="E79" i="57"/>
  <c r="B80" i="57"/>
  <c r="D79" i="57"/>
  <c r="D64" i="57"/>
  <c r="B65" i="57"/>
  <c r="E64" i="57"/>
  <c r="K70" i="57"/>
  <c r="G70" i="57"/>
  <c r="B25" i="57"/>
  <c r="E24" i="57"/>
  <c r="D24" i="57"/>
  <c r="E94" i="57"/>
  <c r="D94" i="57"/>
  <c r="B95" i="57"/>
  <c r="E49" i="57"/>
  <c r="B50" i="57"/>
  <c r="D49" i="57"/>
  <c r="G54" i="57"/>
  <c r="C55" i="57"/>
  <c r="B105" i="57"/>
  <c r="E104" i="57"/>
  <c r="D104" i="57"/>
  <c r="K90" i="57"/>
  <c r="G90" i="57"/>
  <c r="G80" i="57"/>
  <c r="K80" i="57"/>
  <c r="B75" i="57"/>
  <c r="E74" i="57"/>
  <c r="D74" i="57"/>
  <c r="G60" i="57"/>
  <c r="D84" i="57"/>
  <c r="B85" i="57"/>
  <c r="E84" i="57"/>
  <c r="E54" i="57"/>
  <c r="D54" i="57"/>
  <c r="B55" i="57"/>
  <c r="G30" i="57"/>
  <c r="K30" i="57"/>
  <c r="A111" i="57"/>
  <c r="G110" i="57"/>
  <c r="K110" i="57"/>
  <c r="B45" i="57"/>
  <c r="E44" i="57"/>
  <c r="D44" i="57"/>
  <c r="G24" i="57"/>
  <c r="C25" i="57"/>
  <c r="D59" i="57"/>
  <c r="E59" i="57"/>
  <c r="B60" i="57"/>
  <c r="E99" i="57"/>
  <c r="B100" i="57"/>
  <c r="D99" i="57"/>
  <c r="B110" i="57"/>
  <c r="E109" i="57"/>
  <c r="D109" i="57"/>
  <c r="G34" i="57"/>
  <c r="C35" i="57"/>
  <c r="B70" i="57"/>
  <c r="D69" i="57"/>
  <c r="E69" i="57"/>
  <c r="G44" i="57"/>
  <c r="C45" i="57"/>
  <c r="G40" i="57"/>
  <c r="K90" i="58"/>
  <c r="G90" i="58"/>
  <c r="K30" i="58"/>
  <c r="G110" i="58"/>
  <c r="K110" i="58"/>
  <c r="G70" i="58"/>
  <c r="K70" i="58"/>
  <c r="G100" i="58"/>
  <c r="K100" i="58"/>
  <c r="K80" i="58"/>
  <c r="G80" i="58"/>
  <c r="K30" i="59"/>
  <c r="K100" i="59"/>
  <c r="G100" i="59"/>
  <c r="G90" i="59"/>
  <c r="K90" i="59"/>
  <c r="G80" i="59"/>
  <c r="K80" i="59"/>
  <c r="K70" i="59"/>
  <c r="G70" i="59"/>
  <c r="K110" i="59"/>
  <c r="G110" i="59"/>
  <c r="G100" i="60"/>
  <c r="K100" i="60"/>
  <c r="K80" i="60"/>
  <c r="G80" i="60"/>
  <c r="K70" i="60"/>
  <c r="G70" i="60"/>
  <c r="K30" i="60"/>
  <c r="G90" i="60"/>
  <c r="K90" i="60"/>
  <c r="K110" i="60"/>
  <c r="G110" i="60"/>
  <c r="G50" i="61"/>
  <c r="D89" i="61"/>
  <c r="E89" i="61"/>
  <c r="B90" i="61"/>
  <c r="G24" i="61"/>
  <c r="C25" i="61"/>
  <c r="E54" i="61"/>
  <c r="B55" i="61"/>
  <c r="D54" i="61"/>
  <c r="B95" i="61"/>
  <c r="D94" i="61"/>
  <c r="E94" i="61"/>
  <c r="G64" i="61"/>
  <c r="C65" i="61"/>
  <c r="B80" i="61"/>
  <c r="D79" i="61"/>
  <c r="E79" i="61"/>
  <c r="K70" i="61"/>
  <c r="G70" i="61"/>
  <c r="G40" i="61"/>
  <c r="G100" i="61"/>
  <c r="K100" i="61"/>
  <c r="G80" i="61"/>
  <c r="K80" i="61"/>
  <c r="E84" i="61"/>
  <c r="B85" i="61"/>
  <c r="D84" i="61"/>
  <c r="D109" i="61"/>
  <c r="B110" i="61"/>
  <c r="E109" i="61"/>
  <c r="G34" i="61"/>
  <c r="C35" i="61"/>
  <c r="A111" i="61"/>
  <c r="K110" i="61"/>
  <c r="G110" i="61"/>
  <c r="B105" i="61"/>
  <c r="D104" i="61"/>
  <c r="E104" i="61"/>
  <c r="D34" i="61"/>
  <c r="E34" i="61"/>
  <c r="B35" i="61"/>
  <c r="E69" i="61"/>
  <c r="B70" i="61"/>
  <c r="D69" i="61"/>
  <c r="G90" i="61"/>
  <c r="K90" i="61"/>
  <c r="G60" i="61"/>
  <c r="G30" i="61"/>
  <c r="K30" i="61"/>
  <c r="B30" i="61"/>
  <c r="D29" i="61"/>
  <c r="E29" i="61"/>
  <c r="C111" i="61"/>
  <c r="C112" i="61" s="1"/>
  <c r="G44" i="61"/>
  <c r="C45" i="61"/>
  <c r="E59" i="61"/>
  <c r="B60" i="61"/>
  <c r="D59" i="61"/>
  <c r="B75" i="61"/>
  <c r="D74" i="61"/>
  <c r="E74" i="61"/>
  <c r="G54" i="61"/>
  <c r="C55" i="61"/>
  <c r="B25" i="61"/>
  <c r="D24" i="61"/>
  <c r="E24" i="61"/>
  <c r="D39" i="61"/>
  <c r="E39" i="61"/>
  <c r="B40" i="61"/>
  <c r="E64" i="61"/>
  <c r="B65" i="61"/>
  <c r="D64" i="61"/>
  <c r="E99" i="61"/>
  <c r="B100" i="61"/>
  <c r="D99" i="61"/>
  <c r="D44" i="61"/>
  <c r="E44" i="61"/>
  <c r="B45" i="61"/>
  <c r="D49" i="61"/>
  <c r="E49" i="61"/>
  <c r="B50" i="61"/>
  <c r="D54" i="62"/>
  <c r="E54" i="62"/>
  <c r="B55" i="62"/>
  <c r="E45" i="62"/>
  <c r="D45" i="62"/>
  <c r="E46" i="62"/>
  <c r="A111" i="62"/>
  <c r="K110" i="62"/>
  <c r="G110" i="62"/>
  <c r="C111" i="62"/>
  <c r="C112" i="62" s="1"/>
  <c r="E51" i="62"/>
  <c r="E50" i="62"/>
  <c r="D50" i="62"/>
  <c r="G40" i="62"/>
  <c r="B100" i="62"/>
  <c r="D99" i="62"/>
  <c r="E99" i="62"/>
  <c r="K100" i="62"/>
  <c r="G100" i="62"/>
  <c r="G60" i="62"/>
  <c r="G24" i="62"/>
  <c r="C25" i="62"/>
  <c r="B85" i="62"/>
  <c r="E84" i="62"/>
  <c r="D84" i="62"/>
  <c r="E34" i="62"/>
  <c r="B35" i="62"/>
  <c r="D34" i="62"/>
  <c r="E59" i="62"/>
  <c r="B60" i="62"/>
  <c r="D59" i="62"/>
  <c r="B90" i="62"/>
  <c r="D89" i="62"/>
  <c r="E89" i="62"/>
  <c r="D29" i="62"/>
  <c r="E29" i="62"/>
  <c r="B30" i="62"/>
  <c r="B80" i="62"/>
  <c r="D79" i="62"/>
  <c r="E79" i="62"/>
  <c r="D104" i="62"/>
  <c r="E104" i="62"/>
  <c r="B105" i="62"/>
  <c r="D24" i="62"/>
  <c r="B25" i="62"/>
  <c r="E24" i="62"/>
  <c r="E39" i="62"/>
  <c r="D39" i="62"/>
  <c r="B40" i="62"/>
  <c r="G34" i="62"/>
  <c r="C35" i="62"/>
  <c r="B70" i="62"/>
  <c r="D69" i="62"/>
  <c r="E69" i="62"/>
  <c r="K80" i="62"/>
  <c r="G80" i="62"/>
  <c r="G30" i="62"/>
  <c r="K30" i="62"/>
  <c r="G90" i="62"/>
  <c r="K90" i="62"/>
  <c r="G70" i="62"/>
  <c r="K70" i="62"/>
  <c r="G64" i="62"/>
  <c r="C65" i="62"/>
  <c r="G54" i="62"/>
  <c r="C55" i="62"/>
  <c r="B95" i="62"/>
  <c r="D94" i="62"/>
  <c r="E94" i="62"/>
  <c r="D64" i="62"/>
  <c r="E64" i="62"/>
  <c r="B65" i="62"/>
  <c r="G45" i="62"/>
  <c r="G46" i="62"/>
  <c r="B75" i="62"/>
  <c r="E74" i="62"/>
  <c r="D74" i="62"/>
  <c r="E109" i="62"/>
  <c r="B110" i="62"/>
  <c r="D109" i="62"/>
  <c r="K30" i="63"/>
  <c r="K100" i="63"/>
  <c r="G100" i="63"/>
  <c r="K110" i="63"/>
  <c r="G110" i="63"/>
  <c r="K70" i="63"/>
  <c r="G70" i="63"/>
  <c r="G80" i="63"/>
  <c r="K80" i="63"/>
  <c r="G90" i="63"/>
  <c r="K90" i="63"/>
  <c r="K30" i="64"/>
  <c r="G100" i="64"/>
  <c r="K100" i="64"/>
  <c r="G110" i="64"/>
  <c r="K110" i="64"/>
  <c r="G70" i="64"/>
  <c r="K70" i="64"/>
  <c r="K80" i="64"/>
  <c r="G80" i="64"/>
  <c r="K90" i="64"/>
  <c r="G90" i="64"/>
  <c r="A111" i="65"/>
  <c r="G110" i="65"/>
  <c r="K110" i="65"/>
  <c r="G50" i="65"/>
  <c r="G34" i="65"/>
  <c r="C35" i="65"/>
  <c r="E56" i="65"/>
  <c r="E55" i="65"/>
  <c r="D55" i="65"/>
  <c r="E61" i="65"/>
  <c r="E60" i="65"/>
  <c r="D60" i="65"/>
  <c r="C111" i="65"/>
  <c r="C112" i="65" s="1"/>
  <c r="G55" i="65"/>
  <c r="G56" i="65"/>
  <c r="E109" i="65"/>
  <c r="B110" i="65"/>
  <c r="D109" i="65"/>
  <c r="K90" i="65"/>
  <c r="G90" i="65"/>
  <c r="K70" i="65"/>
  <c r="G70" i="65"/>
  <c r="D74" i="65"/>
  <c r="B75" i="65"/>
  <c r="E74" i="65"/>
  <c r="E44" i="65"/>
  <c r="B45" i="65"/>
  <c r="D44" i="65"/>
  <c r="G64" i="65"/>
  <c r="C65" i="65"/>
  <c r="D104" i="65"/>
  <c r="B105" i="65"/>
  <c r="E104" i="65"/>
  <c r="K80" i="65"/>
  <c r="G80" i="65"/>
  <c r="D69" i="65"/>
  <c r="E69" i="65"/>
  <c r="B70" i="65"/>
  <c r="D39" i="65"/>
  <c r="B40" i="65"/>
  <c r="E39" i="65"/>
  <c r="G24" i="65"/>
  <c r="C25" i="65"/>
  <c r="G30" i="65"/>
  <c r="K30" i="65"/>
  <c r="G100" i="65"/>
  <c r="K100" i="65"/>
  <c r="E29" i="65"/>
  <c r="B30" i="65"/>
  <c r="D29" i="65"/>
  <c r="G44" i="65"/>
  <c r="C45" i="65"/>
  <c r="E49" i="65"/>
  <c r="B50" i="65"/>
  <c r="D49" i="65"/>
  <c r="E99" i="65"/>
  <c r="B100" i="65"/>
  <c r="D99" i="65"/>
  <c r="D34" i="65"/>
  <c r="E34" i="65"/>
  <c r="B35" i="65"/>
  <c r="D24" i="65"/>
  <c r="E24" i="65"/>
  <c r="B25" i="65"/>
  <c r="D94" i="65"/>
  <c r="E94" i="65"/>
  <c r="B95" i="65"/>
  <c r="D79" i="65"/>
  <c r="E79" i="65"/>
  <c r="B80" i="65"/>
  <c r="D64" i="65"/>
  <c r="B65" i="65"/>
  <c r="E64" i="65"/>
  <c r="G40" i="65"/>
  <c r="D89" i="65"/>
  <c r="E89" i="65"/>
  <c r="B90" i="65"/>
  <c r="D84" i="65"/>
  <c r="E84" i="65"/>
  <c r="B85" i="65"/>
  <c r="G80" i="66"/>
  <c r="K80" i="66"/>
  <c r="K90" i="66"/>
  <c r="G90" i="66"/>
  <c r="K100" i="66"/>
  <c r="G100" i="66"/>
  <c r="G60" i="66"/>
  <c r="D104" i="66"/>
  <c r="E104" i="66"/>
  <c r="B105" i="66"/>
  <c r="D109" i="66"/>
  <c r="E109" i="66"/>
  <c r="B110" i="66"/>
  <c r="D79" i="66"/>
  <c r="E79" i="66"/>
  <c r="B80" i="66"/>
  <c r="B25" i="66"/>
  <c r="E24" i="66"/>
  <c r="D24" i="66"/>
  <c r="G24" i="66"/>
  <c r="C25" i="66"/>
  <c r="D34" i="66"/>
  <c r="B35" i="66"/>
  <c r="E34" i="66"/>
  <c r="B30" i="66"/>
  <c r="D29" i="66"/>
  <c r="E29" i="66"/>
  <c r="E99" i="66"/>
  <c r="D99" i="66"/>
  <c r="B100" i="66"/>
  <c r="B85" i="66"/>
  <c r="E84" i="66"/>
  <c r="D84" i="66"/>
  <c r="G40" i="66"/>
  <c r="E94" i="66"/>
  <c r="B95" i="66"/>
  <c r="D94" i="66"/>
  <c r="G30" i="66"/>
  <c r="K30" i="66"/>
  <c r="E59" i="66"/>
  <c r="B60" i="66"/>
  <c r="D59" i="66"/>
  <c r="G50" i="66"/>
  <c r="A111" i="66"/>
  <c r="C112" i="66" s="1"/>
  <c r="K110" i="66"/>
  <c r="G110" i="66"/>
  <c r="D69" i="66"/>
  <c r="E69" i="66"/>
  <c r="B70" i="66"/>
  <c r="D54" i="66"/>
  <c r="B55" i="66"/>
  <c r="E54" i="66"/>
  <c r="K70" i="66"/>
  <c r="G70" i="66"/>
  <c r="G44" i="66"/>
  <c r="C45" i="66"/>
  <c r="E89" i="66"/>
  <c r="D89" i="66"/>
  <c r="B90" i="66"/>
  <c r="B75" i="66"/>
  <c r="E74" i="66"/>
  <c r="D74" i="66"/>
  <c r="D44" i="66"/>
  <c r="B45" i="66"/>
  <c r="E44" i="66"/>
  <c r="D64" i="66"/>
  <c r="B65" i="66"/>
  <c r="E64" i="66"/>
  <c r="G64" i="66"/>
  <c r="C65" i="66"/>
  <c r="E39" i="66"/>
  <c r="D39" i="66"/>
  <c r="B40" i="66"/>
  <c r="G34" i="66"/>
  <c r="C35" i="66"/>
  <c r="G54" i="66"/>
  <c r="C55" i="66"/>
  <c r="D49" i="66"/>
  <c r="B50" i="66"/>
  <c r="E49" i="66"/>
  <c r="K80" i="67"/>
  <c r="G80" i="67"/>
  <c r="K70" i="67"/>
  <c r="G70" i="67"/>
  <c r="G100" i="67"/>
  <c r="K100" i="67"/>
  <c r="K110" i="67"/>
  <c r="G110" i="67"/>
  <c r="G90" i="67"/>
  <c r="K90" i="67"/>
  <c r="K30" i="67"/>
  <c r="G90" i="68"/>
  <c r="K90" i="68"/>
  <c r="K80" i="68"/>
  <c r="G80" i="68"/>
  <c r="K70" i="68"/>
  <c r="G70" i="68"/>
  <c r="G100" i="68"/>
  <c r="K100" i="68"/>
  <c r="G110" i="68"/>
  <c r="K110" i="68"/>
  <c r="K30" i="68"/>
  <c r="K90" i="69"/>
  <c r="G90" i="69"/>
  <c r="G110" i="69"/>
  <c r="K110" i="69"/>
  <c r="G70" i="69"/>
  <c r="K70" i="69"/>
  <c r="G80" i="69"/>
  <c r="K80" i="69"/>
  <c r="K100" i="69"/>
  <c r="G100" i="69"/>
  <c r="K30" i="69"/>
  <c r="G110" i="70"/>
  <c r="K110" i="70"/>
  <c r="K80" i="70"/>
  <c r="G80" i="70"/>
  <c r="G100" i="70"/>
  <c r="K100" i="70"/>
  <c r="K30" i="70"/>
  <c r="G70" i="70"/>
  <c r="K70" i="70"/>
  <c r="K90" i="70"/>
  <c r="G90" i="70"/>
  <c r="K100" i="71"/>
  <c r="G100" i="71"/>
  <c r="K70" i="71"/>
  <c r="G70" i="71"/>
  <c r="G80" i="71"/>
  <c r="K80" i="71"/>
  <c r="K30" i="71"/>
  <c r="K110" i="71"/>
  <c r="G110" i="71"/>
  <c r="K90" i="72"/>
  <c r="G90" i="72"/>
  <c r="K100" i="72"/>
  <c r="G100" i="72"/>
  <c r="G110" i="72"/>
  <c r="K110" i="72"/>
  <c r="G70" i="72"/>
  <c r="K70" i="72"/>
  <c r="G80" i="72"/>
  <c r="K80" i="72"/>
  <c r="G110" i="73"/>
  <c r="K110" i="73"/>
  <c r="G100" i="73"/>
  <c r="K100" i="73"/>
  <c r="K90" i="73"/>
  <c r="G90" i="73"/>
  <c r="K80" i="73"/>
  <c r="G80" i="73"/>
  <c r="G70" i="73"/>
  <c r="K70" i="73"/>
  <c r="G110" i="74"/>
  <c r="K110" i="74"/>
  <c r="K100" i="74"/>
  <c r="G100" i="74"/>
  <c r="K30" i="74"/>
  <c r="G80" i="74"/>
  <c r="K80" i="74"/>
  <c r="G70" i="74"/>
  <c r="K70" i="74"/>
  <c r="K90" i="74"/>
  <c r="G90" i="74"/>
  <c r="I35" i="66"/>
  <c r="K34" i="66"/>
  <c r="I35" i="65"/>
  <c r="K34" i="65"/>
  <c r="I36" i="62"/>
  <c r="K35" i="62"/>
  <c r="I35" i="61"/>
  <c r="K34" i="61"/>
  <c r="I35" i="57"/>
  <c r="K34" i="57"/>
  <c r="I35" i="56"/>
  <c r="K34" i="56"/>
  <c r="I35" i="52"/>
  <c r="K34" i="52"/>
  <c r="I35" i="51"/>
  <c r="K34" i="51"/>
  <c r="I35" i="47"/>
  <c r="K34" i="47"/>
  <c r="I35" i="46"/>
  <c r="K34" i="46"/>
  <c r="I35" i="45"/>
  <c r="K34" i="45"/>
  <c r="I35" i="44"/>
  <c r="K34" i="44"/>
  <c r="I35" i="74"/>
  <c r="K34" i="74"/>
  <c r="I35" i="73"/>
  <c r="K34" i="73"/>
  <c r="I35" i="72"/>
  <c r="K34" i="72"/>
  <c r="I35" i="71"/>
  <c r="K34" i="71"/>
  <c r="I35" i="70"/>
  <c r="K34" i="70"/>
  <c r="I35" i="69"/>
  <c r="K34" i="69"/>
  <c r="I35" i="68"/>
  <c r="K34" i="68"/>
  <c r="I35" i="67"/>
  <c r="K34" i="67"/>
  <c r="I35" i="64"/>
  <c r="K34" i="64"/>
  <c r="I35" i="63"/>
  <c r="K34" i="63"/>
  <c r="I35" i="60"/>
  <c r="K34" i="60"/>
  <c r="I35" i="59"/>
  <c r="K34" i="59"/>
  <c r="I34" i="58"/>
  <c r="K33" i="58"/>
  <c r="I35" i="76"/>
  <c r="K34" i="76"/>
  <c r="I35" i="55"/>
  <c r="K34" i="55"/>
  <c r="I35" i="54"/>
  <c r="K34" i="54"/>
  <c r="I35" i="53"/>
  <c r="K34" i="53"/>
  <c r="I35" i="50"/>
  <c r="K34" i="50"/>
  <c r="I35" i="49"/>
  <c r="K34" i="49"/>
  <c r="I35" i="48"/>
  <c r="K34" i="48"/>
  <c r="I35" i="43"/>
  <c r="K34" i="43"/>
  <c r="I35" i="42"/>
  <c r="K34" i="42"/>
  <c r="I35" i="41"/>
  <c r="K34" i="41"/>
  <c r="I35" i="40"/>
  <c r="K34" i="40"/>
  <c r="I35" i="39"/>
  <c r="K34" i="39"/>
  <c r="I35" i="38"/>
  <c r="K34" i="38"/>
  <c r="I35" i="37"/>
  <c r="K34" i="37"/>
  <c r="I35" i="36"/>
  <c r="K34" i="36"/>
  <c r="I35" i="35"/>
  <c r="K34" i="35"/>
  <c r="I35" i="34"/>
  <c r="K34" i="34"/>
  <c r="I35" i="33"/>
  <c r="K34" i="33"/>
  <c r="I35" i="32"/>
  <c r="K34" i="32"/>
  <c r="I35" i="31"/>
  <c r="K34" i="31"/>
  <c r="I36" i="30"/>
  <c r="K35" i="30"/>
  <c r="I35" i="29"/>
  <c r="K34" i="29"/>
  <c r="I35" i="28"/>
  <c r="K34" i="28"/>
  <c r="I34" i="27"/>
  <c r="K33" i="27"/>
  <c r="I34" i="9"/>
  <c r="K33" i="9"/>
  <c r="B10" i="7"/>
  <c r="H4" i="6" s="1"/>
  <c r="G70" i="7"/>
  <c r="G80" i="7"/>
  <c r="G100" i="7"/>
  <c r="G110" i="7"/>
  <c r="G90" i="7"/>
  <c r="C109" i="41"/>
  <c r="C39" i="41"/>
  <c r="G39" i="41" s="1"/>
  <c r="C89" i="35"/>
  <c r="C69" i="53"/>
  <c r="C89" i="37"/>
  <c r="C109" i="49"/>
  <c r="C89" i="73"/>
  <c r="C29" i="30"/>
  <c r="G29" i="30" s="1"/>
  <c r="C89" i="40"/>
  <c r="C39" i="70"/>
  <c r="G39" i="70" s="1"/>
  <c r="C29" i="72"/>
  <c r="G29" i="72" s="1"/>
  <c r="C69" i="34"/>
  <c r="C29" i="58"/>
  <c r="G29" i="58" s="1"/>
  <c r="C29" i="67"/>
  <c r="G29" i="67" s="1"/>
  <c r="C39" i="29"/>
  <c r="C39" i="60"/>
  <c r="G39" i="60" s="1"/>
  <c r="C99" i="54"/>
  <c r="C29" i="34"/>
  <c r="G29" i="34" s="1"/>
  <c r="C49" i="55"/>
  <c r="G49" i="55" s="1"/>
  <c r="C29" i="54"/>
  <c r="G29" i="54" s="1"/>
  <c r="C29" i="48"/>
  <c r="G29" i="48" s="1"/>
  <c r="C59" i="27"/>
  <c r="C29" i="27"/>
  <c r="C79" i="29"/>
  <c r="C49" i="74"/>
  <c r="G49" i="74" s="1"/>
  <c r="C79" i="58"/>
  <c r="C89" i="48"/>
  <c r="C99" i="28"/>
  <c r="C109" i="60"/>
  <c r="C89" i="69"/>
  <c r="C29" i="53"/>
  <c r="G29" i="53" s="1"/>
  <c r="C99" i="70"/>
  <c r="C99" i="32"/>
  <c r="C109" i="68"/>
  <c r="C89" i="63"/>
  <c r="C49" i="70"/>
  <c r="G49" i="70" s="1"/>
  <c r="C109" i="74"/>
  <c r="C105" i="36"/>
  <c r="C89" i="55"/>
  <c r="C79" i="69"/>
  <c r="C29" i="69"/>
  <c r="G29" i="69" s="1"/>
  <c r="C39" i="43"/>
  <c r="G39" i="43" s="1"/>
  <c r="C49" i="68"/>
  <c r="G49" i="68" s="1"/>
  <c r="C99" i="9"/>
  <c r="C99" i="58"/>
  <c r="C49" i="59"/>
  <c r="G49" i="59" s="1"/>
  <c r="C99" i="35"/>
  <c r="C109" i="32"/>
  <c r="C109" i="58"/>
  <c r="C69" i="35"/>
  <c r="C39" i="32"/>
  <c r="G39" i="32" s="1"/>
  <c r="C109" i="70"/>
  <c r="C69" i="27"/>
  <c r="C69" i="55"/>
  <c r="C29" i="40"/>
  <c r="G29" i="40" s="1"/>
  <c r="C59" i="54"/>
  <c r="G59" i="54" s="1"/>
  <c r="C99" i="30"/>
  <c r="C109" i="50"/>
  <c r="C69" i="73"/>
  <c r="C39" i="48"/>
  <c r="G39" i="48" s="1"/>
  <c r="C79" i="74"/>
  <c r="C59" i="40"/>
  <c r="G59" i="40" s="1"/>
  <c r="C99" i="39"/>
  <c r="C89" i="54"/>
  <c r="C69" i="37"/>
  <c r="C99" i="48"/>
  <c r="C109" i="9"/>
  <c r="C49" i="58"/>
  <c r="G49" i="58" s="1"/>
  <c r="C79" i="32"/>
  <c r="C39" i="76"/>
  <c r="G39" i="76" s="1"/>
  <c r="C79" i="37"/>
  <c r="C29" i="68"/>
  <c r="G29" i="68" s="1"/>
  <c r="C79" i="30"/>
  <c r="C109" i="42"/>
  <c r="C39" i="72"/>
  <c r="G39" i="72" s="1"/>
  <c r="C99" i="27"/>
  <c r="C59" i="58"/>
  <c r="G59" i="58" s="1"/>
  <c r="C29" i="39"/>
  <c r="G29" i="39" s="1"/>
  <c r="C109" i="39"/>
  <c r="C69" i="59"/>
  <c r="C99" i="42"/>
  <c r="C79" i="59"/>
  <c r="C79" i="39"/>
  <c r="C29" i="33"/>
  <c r="G29" i="33" s="1"/>
  <c r="C109" i="40"/>
  <c r="C99" i="76"/>
  <c r="C99" i="63"/>
  <c r="C59" i="37"/>
  <c r="G59" i="37" s="1"/>
  <c r="C79" i="54"/>
  <c r="C99" i="71"/>
  <c r="C109" i="29"/>
  <c r="C49" i="50"/>
  <c r="G49" i="50" s="1"/>
  <c r="C109" i="28"/>
  <c r="C109" i="64"/>
  <c r="C59" i="50"/>
  <c r="G59" i="50" s="1"/>
  <c r="C69" i="63"/>
  <c r="C49" i="54"/>
  <c r="G49" i="54" s="1"/>
  <c r="C29" i="70"/>
  <c r="G29" i="70" s="1"/>
  <c r="C69" i="29"/>
  <c r="C39" i="54"/>
  <c r="G39" i="54" s="1"/>
  <c r="C39" i="33"/>
  <c r="G39" i="33" s="1"/>
  <c r="C39" i="71"/>
  <c r="G39" i="71" s="1"/>
  <c r="C89" i="9"/>
  <c r="C59" i="71"/>
  <c r="G59" i="71" s="1"/>
  <c r="C39" i="58"/>
  <c r="G39" i="58" s="1"/>
  <c r="C109" i="76"/>
  <c r="C29" i="28"/>
  <c r="C99" i="53"/>
  <c r="C109" i="33"/>
  <c r="C89" i="64"/>
  <c r="C49" i="76"/>
  <c r="G49" i="76" s="1"/>
  <c r="C49" i="27"/>
  <c r="C109" i="54"/>
  <c r="C79" i="68"/>
  <c r="C99" i="33"/>
  <c r="C79" i="70"/>
  <c r="C49" i="28"/>
  <c r="C39" i="53"/>
  <c r="G39" i="53" s="1"/>
  <c r="C59" i="35"/>
  <c r="G59" i="35" s="1"/>
  <c r="C79" i="41"/>
  <c r="C99" i="49"/>
  <c r="C89" i="58"/>
  <c r="C59" i="41"/>
  <c r="G59" i="41" s="1"/>
  <c r="C99" i="37"/>
  <c r="C50" i="30"/>
  <c r="G51" i="30" s="1"/>
  <c r="C79" i="42"/>
  <c r="C79" i="60"/>
  <c r="C59" i="28"/>
  <c r="C69" i="38"/>
  <c r="C89" i="43"/>
  <c r="C69" i="76"/>
  <c r="C49" i="43"/>
  <c r="G49" i="43" s="1"/>
  <c r="C49" i="38"/>
  <c r="G49" i="38" s="1"/>
  <c r="C79" i="50"/>
  <c r="C69" i="72"/>
  <c r="C39" i="64"/>
  <c r="G39" i="64" s="1"/>
  <c r="C69" i="31"/>
  <c r="C79" i="40"/>
  <c r="C49" i="64"/>
  <c r="G49" i="64" s="1"/>
  <c r="C89" i="38"/>
  <c r="C29" i="43"/>
  <c r="G29" i="43" s="1"/>
  <c r="C59" i="43"/>
  <c r="G59" i="43" s="1"/>
  <c r="C109" i="35"/>
  <c r="C79" i="31"/>
  <c r="C89" i="70"/>
  <c r="C29" i="73"/>
  <c r="G29" i="73" s="1"/>
  <c r="C89" i="60"/>
  <c r="C49" i="73"/>
  <c r="G49" i="73" s="1"/>
  <c r="C99" i="34"/>
  <c r="C39" i="69"/>
  <c r="G39" i="69" s="1"/>
  <c r="C109" i="34"/>
  <c r="C79" i="28"/>
  <c r="C39" i="49"/>
  <c r="G39" i="49" s="1"/>
  <c r="C39" i="30"/>
  <c r="G39" i="30" s="1"/>
  <c r="C99" i="50"/>
  <c r="C79" i="49"/>
  <c r="C59" i="31"/>
  <c r="G59" i="31" s="1"/>
  <c r="C99" i="60"/>
  <c r="C89" i="42"/>
  <c r="C49" i="72"/>
  <c r="G49" i="72" s="1"/>
  <c r="C89" i="53"/>
  <c r="C109" i="31"/>
  <c r="C59" i="48"/>
  <c r="G59" i="48" s="1"/>
  <c r="C99" i="29"/>
  <c r="C79" i="9"/>
  <c r="C109" i="55"/>
  <c r="C49" i="71"/>
  <c r="G49" i="71" s="1"/>
  <c r="C79" i="53"/>
  <c r="C59" i="67"/>
  <c r="G59" i="67" s="1"/>
  <c r="C29" i="32"/>
  <c r="G29" i="32" s="1"/>
  <c r="C59" i="9"/>
  <c r="C39" i="39"/>
  <c r="G39" i="39" s="1"/>
  <c r="C39" i="27"/>
  <c r="C39" i="63"/>
  <c r="G39" i="63" s="1"/>
  <c r="C109" i="59"/>
  <c r="C79" i="33"/>
  <c r="C69" i="28"/>
  <c r="C39" i="50"/>
  <c r="G39" i="50" s="1"/>
  <c r="C69" i="70"/>
  <c r="C89" i="41"/>
  <c r="C29" i="29"/>
  <c r="C49" i="63"/>
  <c r="G49" i="63" s="1"/>
  <c r="C59" i="29"/>
  <c r="C109" i="72"/>
  <c r="C69" i="68"/>
  <c r="C99" i="67"/>
  <c r="C49" i="40"/>
  <c r="G49" i="40" s="1"/>
  <c r="C69" i="42"/>
  <c r="C59" i="42"/>
  <c r="G59" i="42" s="1"/>
  <c r="C109" i="27"/>
  <c r="C29" i="31"/>
  <c r="G29" i="31" s="1"/>
  <c r="C49" i="60"/>
  <c r="G49" i="60" s="1"/>
  <c r="C69" i="74"/>
  <c r="C49" i="48"/>
  <c r="G49" i="48" s="1"/>
  <c r="C99" i="40"/>
  <c r="C29" i="35"/>
  <c r="G29" i="35" s="1"/>
  <c r="C69" i="39"/>
  <c r="C29" i="59"/>
  <c r="G29" i="59" s="1"/>
  <c r="C89" i="76"/>
  <c r="C89" i="34"/>
  <c r="C99" i="69"/>
  <c r="C39" i="9"/>
  <c r="C59" i="30"/>
  <c r="G59" i="30" s="1"/>
  <c r="C79" i="72"/>
  <c r="C59" i="34"/>
  <c r="G59" i="34" s="1"/>
  <c r="C59" i="74"/>
  <c r="G59" i="74" s="1"/>
  <c r="C109" i="30"/>
  <c r="C89" i="27"/>
  <c r="C39" i="68"/>
  <c r="G39" i="68" s="1"/>
  <c r="C49" i="34"/>
  <c r="G49" i="34" s="1"/>
  <c r="C99" i="73"/>
  <c r="C29" i="64"/>
  <c r="G29" i="64" s="1"/>
  <c r="C39" i="67"/>
  <c r="G39" i="67" s="1"/>
  <c r="C69" i="64"/>
  <c r="C49" i="69"/>
  <c r="G49" i="69" s="1"/>
  <c r="B110" i="36"/>
  <c r="E109" i="36"/>
  <c r="D109" i="36"/>
  <c r="C99" i="43"/>
  <c r="C59" i="49"/>
  <c r="G59" i="49" s="1"/>
  <c r="C69" i="50"/>
  <c r="C49" i="67"/>
  <c r="G49" i="67" s="1"/>
  <c r="C69" i="67"/>
  <c r="C109" i="73"/>
  <c r="C109" i="71"/>
  <c r="C109" i="67"/>
  <c r="C69" i="32"/>
  <c r="C29" i="42"/>
  <c r="G29" i="42" s="1"/>
  <c r="C69" i="54"/>
  <c r="C29" i="49"/>
  <c r="G29" i="49" s="1"/>
  <c r="C59" i="69"/>
  <c r="G59" i="69" s="1"/>
  <c r="C39" i="42"/>
  <c r="G39" i="42" s="1"/>
  <c r="C69" i="69"/>
  <c r="C29" i="37"/>
  <c r="G29" i="37" s="1"/>
  <c r="C99" i="72"/>
  <c r="C79" i="48"/>
  <c r="C69" i="40"/>
  <c r="C99" i="59"/>
  <c r="C29" i="76"/>
  <c r="G29" i="76" s="1"/>
  <c r="C59" i="55"/>
  <c r="G59" i="55" s="1"/>
  <c r="C59" i="76"/>
  <c r="G59" i="76" s="1"/>
  <c r="C29" i="74"/>
  <c r="G29" i="74" s="1"/>
  <c r="C79" i="73"/>
  <c r="C49" i="31"/>
  <c r="G49" i="31" s="1"/>
  <c r="C59" i="33"/>
  <c r="G59" i="33" s="1"/>
  <c r="C99" i="68"/>
  <c r="C39" i="74"/>
  <c r="G39" i="74" s="1"/>
  <c r="C69" i="30"/>
  <c r="C89" i="29"/>
  <c r="C29" i="63"/>
  <c r="G29" i="63" s="1"/>
  <c r="C79" i="43"/>
  <c r="C59" i="32"/>
  <c r="G59" i="32" s="1"/>
  <c r="C29" i="71"/>
  <c r="G29" i="71" s="1"/>
  <c r="C49" i="41"/>
  <c r="G49" i="41" s="1"/>
  <c r="C59" i="53"/>
  <c r="G59" i="53" s="1"/>
  <c r="C79" i="35"/>
  <c r="C39" i="55"/>
  <c r="G39" i="55" s="1"/>
  <c r="C89" i="28"/>
  <c r="C109" i="38"/>
  <c r="C109" i="63"/>
  <c r="C89" i="68"/>
  <c r="C29" i="9"/>
  <c r="C69" i="60"/>
  <c r="C69" i="58"/>
  <c r="C59" i="73"/>
  <c r="G59" i="73" s="1"/>
  <c r="C89" i="49"/>
  <c r="C109" i="37"/>
  <c r="C69" i="9"/>
  <c r="C59" i="59"/>
  <c r="G59" i="59" s="1"/>
  <c r="C29" i="41"/>
  <c r="G29" i="41" s="1"/>
  <c r="C79" i="55"/>
  <c r="C69" i="71"/>
  <c r="C59" i="64"/>
  <c r="G59" i="64" s="1"/>
  <c r="C29" i="50"/>
  <c r="G29" i="50" s="1"/>
  <c r="C99" i="31"/>
  <c r="C89" i="67"/>
  <c r="C109" i="69"/>
  <c r="C89" i="50"/>
  <c r="C59" i="60"/>
  <c r="G59" i="60" s="1"/>
  <c r="C69" i="49"/>
  <c r="C109" i="53"/>
  <c r="C59" i="70"/>
  <c r="G59" i="70" s="1"/>
  <c r="C99" i="55"/>
  <c r="C89" i="30"/>
  <c r="C79" i="76"/>
  <c r="C39" i="38"/>
  <c r="G39" i="38" s="1"/>
  <c r="C99" i="38"/>
  <c r="C109" i="48"/>
  <c r="C39" i="73"/>
  <c r="G39" i="73" s="1"/>
  <c r="C29" i="38"/>
  <c r="G29" i="38" s="1"/>
  <c r="C39" i="34"/>
  <c r="G39" i="34" s="1"/>
  <c r="C39" i="28"/>
  <c r="C49" i="49"/>
  <c r="G49" i="49" s="1"/>
  <c r="C39" i="40"/>
  <c r="G39" i="40" s="1"/>
  <c r="C79" i="63"/>
  <c r="C109" i="43"/>
  <c r="C69" i="48"/>
  <c r="C49" i="42"/>
  <c r="G49" i="42" s="1"/>
  <c r="C39" i="35"/>
  <c r="G39" i="35" s="1"/>
  <c r="C59" i="38"/>
  <c r="G59" i="38" s="1"/>
  <c r="C39" i="31"/>
  <c r="G39" i="31" s="1"/>
  <c r="C29" i="55"/>
  <c r="G29" i="55" s="1"/>
  <c r="C79" i="64"/>
  <c r="C59" i="63"/>
  <c r="G59" i="63" s="1"/>
  <c r="C59" i="39"/>
  <c r="G59" i="39" s="1"/>
  <c r="C29" i="60"/>
  <c r="G29" i="60" s="1"/>
  <c r="C89" i="59"/>
  <c r="C39" i="37"/>
  <c r="G39" i="37" s="1"/>
  <c r="C89" i="72"/>
  <c r="C49" i="9"/>
  <c r="C99" i="64"/>
  <c r="C39" i="59"/>
  <c r="G39" i="59" s="1"/>
  <c r="C69" i="41"/>
  <c r="C89" i="74"/>
  <c r="C79" i="27"/>
  <c r="C49" i="29"/>
  <c r="C69" i="33"/>
  <c r="C89" i="71"/>
  <c r="C49" i="32"/>
  <c r="G49" i="32" s="1"/>
  <c r="C49" i="53"/>
  <c r="G49" i="53" s="1"/>
  <c r="C99" i="41"/>
  <c r="C49" i="39"/>
  <c r="G49" i="39" s="1"/>
  <c r="C59" i="72"/>
  <c r="G59" i="72" s="1"/>
  <c r="C79" i="67"/>
  <c r="C49" i="35"/>
  <c r="G49" i="35" s="1"/>
  <c r="C59" i="68"/>
  <c r="G59" i="68" s="1"/>
  <c r="C89" i="39"/>
  <c r="C89" i="31"/>
  <c r="C99" i="74"/>
  <c r="C79" i="38"/>
  <c r="C79" i="71"/>
  <c r="C79" i="34"/>
  <c r="C49" i="37"/>
  <c r="G49" i="37" s="1"/>
  <c r="C89" i="33"/>
  <c r="C49" i="33"/>
  <c r="G49" i="33" s="1"/>
  <c r="C89" i="32"/>
  <c r="C69" i="43"/>
  <c r="D69" i="36"/>
  <c r="B70" i="36"/>
  <c r="E69" i="36"/>
  <c r="D24" i="36"/>
  <c r="E24" i="36"/>
  <c r="B25" i="36"/>
  <c r="D79" i="36"/>
  <c r="B80" i="36"/>
  <c r="E79" i="36"/>
  <c r="B60" i="36"/>
  <c r="D59" i="36"/>
  <c r="E59" i="36"/>
  <c r="E104" i="36"/>
  <c r="B105" i="36"/>
  <c r="D104" i="36"/>
  <c r="B55" i="36"/>
  <c r="D54" i="36"/>
  <c r="E54" i="36"/>
  <c r="B75" i="36"/>
  <c r="E74" i="36"/>
  <c r="D74" i="36"/>
  <c r="E99" i="36"/>
  <c r="B100" i="36"/>
  <c r="D99" i="36"/>
  <c r="B40" i="36"/>
  <c r="E39" i="36"/>
  <c r="D39" i="36"/>
  <c r="E45" i="36"/>
  <c r="D45" i="36"/>
  <c r="E46" i="36"/>
  <c r="E34" i="36"/>
  <c r="D34" i="36"/>
  <c r="B35" i="36"/>
  <c r="A111" i="36"/>
  <c r="C25" i="36"/>
  <c r="B30" i="36"/>
  <c r="E29" i="36"/>
  <c r="D29" i="36"/>
  <c r="C55" i="36"/>
  <c r="B65" i="36"/>
  <c r="E64" i="36"/>
  <c r="D64" i="36"/>
  <c r="B95" i="36"/>
  <c r="D94" i="36"/>
  <c r="E94" i="36"/>
  <c r="D50" i="36"/>
  <c r="E51" i="36"/>
  <c r="E50" i="36"/>
  <c r="C75" i="36"/>
  <c r="C65" i="36"/>
  <c r="E84" i="36"/>
  <c r="B85" i="36"/>
  <c r="D84" i="36"/>
  <c r="E89" i="36"/>
  <c r="B90" i="36"/>
  <c r="D89" i="36"/>
  <c r="C35" i="36"/>
  <c r="C95" i="36"/>
  <c r="C85" i="36"/>
  <c r="C39" i="7"/>
  <c r="G39" i="7" s="1"/>
  <c r="C59" i="7"/>
  <c r="G59" i="7" s="1"/>
  <c r="C79" i="7"/>
  <c r="C49" i="7"/>
  <c r="G49" i="7" s="1"/>
  <c r="C109" i="7"/>
  <c r="C89" i="7"/>
  <c r="C69" i="7"/>
  <c r="C29" i="7"/>
  <c r="G29" i="7" s="1"/>
  <c r="C99" i="7"/>
  <c r="E118" i="43"/>
  <c r="B119" i="43"/>
  <c r="D118" i="43"/>
  <c r="E108" i="72"/>
  <c r="B109" i="72"/>
  <c r="D108" i="72"/>
  <c r="B59" i="7"/>
  <c r="E58" i="7"/>
  <c r="D58" i="7"/>
  <c r="E28" i="31"/>
  <c r="B29" i="31"/>
  <c r="D28" i="31"/>
  <c r="E28" i="67"/>
  <c r="B29" i="67"/>
  <c r="D28" i="67"/>
  <c r="E98" i="72"/>
  <c r="B99" i="72"/>
  <c r="D98" i="72"/>
  <c r="E58" i="42"/>
  <c r="B59" i="42"/>
  <c r="D58" i="42"/>
  <c r="E138" i="7"/>
  <c r="B139" i="7"/>
  <c r="D138" i="7"/>
  <c r="E68" i="76"/>
  <c r="B69" i="76"/>
  <c r="D68" i="76"/>
  <c r="B29" i="69"/>
  <c r="E28" i="69"/>
  <c r="D28" i="69"/>
  <c r="B59" i="70"/>
  <c r="E58" i="70"/>
  <c r="D58" i="70"/>
  <c r="E88" i="72"/>
  <c r="B89" i="72"/>
  <c r="D88" i="72"/>
  <c r="E98" i="54"/>
  <c r="B99" i="54"/>
  <c r="D98" i="54"/>
  <c r="E118" i="38"/>
  <c r="B119" i="38"/>
  <c r="D118" i="38"/>
  <c r="E28" i="71"/>
  <c r="B29" i="71"/>
  <c r="D28" i="71"/>
  <c r="E58" i="31"/>
  <c r="B59" i="31"/>
  <c r="D58" i="31"/>
  <c r="E48" i="28"/>
  <c r="B49" i="28"/>
  <c r="D48" i="28"/>
  <c r="E128" i="58"/>
  <c r="B129" i="58"/>
  <c r="D128" i="58"/>
  <c r="B109" i="33"/>
  <c r="E108" i="33"/>
  <c r="D108" i="33"/>
  <c r="B139" i="69"/>
  <c r="E138" i="69"/>
  <c r="D138" i="69"/>
  <c r="E48" i="34"/>
  <c r="B49" i="34"/>
  <c r="D48" i="34"/>
  <c r="B99" i="29"/>
  <c r="E98" i="29"/>
  <c r="D98" i="29"/>
  <c r="E68" i="27"/>
  <c r="B69" i="27"/>
  <c r="D68" i="27"/>
  <c r="E48" i="60"/>
  <c r="B49" i="60"/>
  <c r="D48" i="60"/>
  <c r="E38" i="48"/>
  <c r="B39" i="48"/>
  <c r="D38" i="48"/>
  <c r="B119" i="55"/>
  <c r="E118" i="55"/>
  <c r="D118" i="55"/>
  <c r="B49" i="35"/>
  <c r="E48" i="35"/>
  <c r="D48" i="35"/>
  <c r="E58" i="48"/>
  <c r="B59" i="48"/>
  <c r="D58" i="48"/>
  <c r="B139" i="41"/>
  <c r="E138" i="41"/>
  <c r="D138" i="41"/>
  <c r="E78" i="39"/>
  <c r="B79" i="39"/>
  <c r="D78" i="39"/>
  <c r="E78" i="40"/>
  <c r="B79" i="40"/>
  <c r="D78" i="40"/>
  <c r="E118" i="64"/>
  <c r="B119" i="64"/>
  <c r="D118" i="64"/>
  <c r="E28" i="64"/>
  <c r="B29" i="64"/>
  <c r="D28" i="64"/>
  <c r="E78" i="28"/>
  <c r="B79" i="28"/>
  <c r="D78" i="28"/>
  <c r="E48" i="43"/>
  <c r="B49" i="43"/>
  <c r="D48" i="43"/>
  <c r="B119" i="33"/>
  <c r="E118" i="33"/>
  <c r="D118" i="33"/>
  <c r="E98" i="58"/>
  <c r="B99" i="58"/>
  <c r="D98" i="58"/>
  <c r="B129" i="49"/>
  <c r="E128" i="49"/>
  <c r="D128" i="49"/>
  <c r="E68" i="38"/>
  <c r="B69" i="38"/>
  <c r="D68" i="38"/>
  <c r="E88" i="64"/>
  <c r="B89" i="64"/>
  <c r="D88" i="64"/>
  <c r="B119" i="35"/>
  <c r="E118" i="35"/>
  <c r="D118" i="35"/>
  <c r="E118" i="39"/>
  <c r="B119" i="39"/>
  <c r="D118" i="39"/>
  <c r="E108" i="40"/>
  <c r="B109" i="40"/>
  <c r="D108" i="40"/>
  <c r="E68" i="39"/>
  <c r="B69" i="39"/>
  <c r="D68" i="39"/>
  <c r="E128" i="39"/>
  <c r="B129" i="39"/>
  <c r="D128" i="39"/>
  <c r="B29" i="49"/>
  <c r="E28" i="49"/>
  <c r="D28" i="49"/>
  <c r="E78" i="71"/>
  <c r="B79" i="71"/>
  <c r="D78" i="71"/>
  <c r="E88" i="40"/>
  <c r="B89" i="40"/>
  <c r="D88" i="40"/>
  <c r="B119" i="29"/>
  <c r="E118" i="29"/>
  <c r="D118" i="29"/>
  <c r="E88" i="27"/>
  <c r="B89" i="27"/>
  <c r="D88" i="27"/>
  <c r="E118" i="72"/>
  <c r="B119" i="72"/>
  <c r="D118" i="72"/>
  <c r="E128" i="30"/>
  <c r="B129" i="30"/>
  <c r="D128" i="30"/>
  <c r="E48" i="53"/>
  <c r="B49" i="53"/>
  <c r="D48" i="53"/>
  <c r="E38" i="50"/>
  <c r="B39" i="50"/>
  <c r="D38" i="50"/>
  <c r="B129" i="55"/>
  <c r="E128" i="55"/>
  <c r="D128" i="55"/>
  <c r="E138" i="73"/>
  <c r="B139" i="73"/>
  <c r="D138" i="73"/>
  <c r="E78" i="7"/>
  <c r="B79" i="7"/>
  <c r="D78" i="7"/>
  <c r="E108" i="9"/>
  <c r="B109" i="9"/>
  <c r="D108" i="9"/>
  <c r="E78" i="70"/>
  <c r="B79" i="70"/>
  <c r="D78" i="70"/>
  <c r="E38" i="59"/>
  <c r="B39" i="59"/>
  <c r="D38" i="59"/>
  <c r="E68" i="54"/>
  <c r="B69" i="54"/>
  <c r="D68" i="54"/>
  <c r="E108" i="38"/>
  <c r="B109" i="38"/>
  <c r="D108" i="38"/>
  <c r="E98" i="39"/>
  <c r="B99" i="39"/>
  <c r="D98" i="39"/>
  <c r="E138" i="54"/>
  <c r="B139" i="54"/>
  <c r="D138" i="54"/>
  <c r="E48" i="31"/>
  <c r="B49" i="31"/>
  <c r="D48" i="31"/>
  <c r="E48" i="32"/>
  <c r="B49" i="32"/>
  <c r="D48" i="32"/>
  <c r="E38" i="31"/>
  <c r="B39" i="31"/>
  <c r="D38" i="31"/>
  <c r="E128" i="7"/>
  <c r="B129" i="7"/>
  <c r="D128" i="7"/>
  <c r="E78" i="32"/>
  <c r="B79" i="32"/>
  <c r="D78" i="32"/>
  <c r="E58" i="32"/>
  <c r="B59" i="32"/>
  <c r="D58" i="32"/>
  <c r="E58" i="76"/>
  <c r="B59" i="76"/>
  <c r="D58" i="76"/>
  <c r="E128" i="50"/>
  <c r="B129" i="50"/>
  <c r="D128" i="50"/>
  <c r="E38" i="28"/>
  <c r="B39" i="28"/>
  <c r="D38" i="28"/>
  <c r="E118" i="30"/>
  <c r="B119" i="30"/>
  <c r="D118" i="30"/>
  <c r="E68" i="70"/>
  <c r="B69" i="70"/>
  <c r="D68" i="70"/>
  <c r="B79" i="29"/>
  <c r="E78" i="29"/>
  <c r="D78" i="29"/>
  <c r="E68" i="67"/>
  <c r="B69" i="67"/>
  <c r="D68" i="67"/>
  <c r="E68" i="73"/>
  <c r="B69" i="73"/>
  <c r="D68" i="73"/>
  <c r="B39" i="33"/>
  <c r="E38" i="33"/>
  <c r="D38" i="33"/>
  <c r="E68" i="31"/>
  <c r="B69" i="31"/>
  <c r="D68" i="31"/>
  <c r="E108" i="32"/>
  <c r="B109" i="32"/>
  <c r="D108" i="32"/>
  <c r="E128" i="67"/>
  <c r="B129" i="67"/>
  <c r="D128" i="67"/>
  <c r="E48" i="50"/>
  <c r="B49" i="50"/>
  <c r="D48" i="50"/>
  <c r="E38" i="27"/>
  <c r="B39" i="27"/>
  <c r="D38" i="27"/>
  <c r="E108" i="64"/>
  <c r="B109" i="64"/>
  <c r="D108" i="64"/>
  <c r="E138" i="60"/>
  <c r="B139" i="60"/>
  <c r="D138" i="60"/>
  <c r="E138" i="9"/>
  <c r="B139" i="9"/>
  <c r="D138" i="9"/>
  <c r="E58" i="73"/>
  <c r="B59" i="73"/>
  <c r="D58" i="73"/>
  <c r="E138" i="76"/>
  <c r="B139" i="76"/>
  <c r="D138" i="76"/>
  <c r="B59" i="63"/>
  <c r="E58" i="63"/>
  <c r="D58" i="63"/>
  <c r="B49" i="41"/>
  <c r="E48" i="41"/>
  <c r="D48" i="41"/>
  <c r="E138" i="53"/>
  <c r="B139" i="53"/>
  <c r="D138" i="53"/>
  <c r="B39" i="70"/>
  <c r="E38" i="70"/>
  <c r="D38" i="70"/>
  <c r="B79" i="41"/>
  <c r="E78" i="41"/>
  <c r="D78" i="41"/>
  <c r="E48" i="38"/>
  <c r="B49" i="38"/>
  <c r="D48" i="38"/>
  <c r="B29" i="41"/>
  <c r="E28" i="41"/>
  <c r="D28" i="41"/>
  <c r="E88" i="68"/>
  <c r="B89" i="68"/>
  <c r="D88" i="68"/>
  <c r="E108" i="67"/>
  <c r="B109" i="67"/>
  <c r="D108" i="67"/>
  <c r="E108" i="70"/>
  <c r="B109" i="70"/>
  <c r="D108" i="70"/>
  <c r="E58" i="30"/>
  <c r="B59" i="30"/>
  <c r="D58" i="30"/>
  <c r="E58" i="38"/>
  <c r="B59" i="38"/>
  <c r="D58" i="38"/>
  <c r="E118" i="7"/>
  <c r="B119" i="7"/>
  <c r="D118" i="7"/>
  <c r="E128" i="42"/>
  <c r="B129" i="42"/>
  <c r="D128" i="42"/>
  <c r="E128" i="68"/>
  <c r="B129" i="68"/>
  <c r="D128" i="68"/>
  <c r="E28" i="39"/>
  <c r="B29" i="39"/>
  <c r="D28" i="39"/>
  <c r="E28" i="60"/>
  <c r="B29" i="60"/>
  <c r="D28" i="60"/>
  <c r="E38" i="71"/>
  <c r="B39" i="71"/>
  <c r="D38" i="71"/>
  <c r="B129" i="29"/>
  <c r="E128" i="29"/>
  <c r="D128" i="29"/>
  <c r="B109" i="37"/>
  <c r="E108" i="37"/>
  <c r="D108" i="37"/>
  <c r="E128" i="31"/>
  <c r="B129" i="31"/>
  <c r="D128" i="31"/>
  <c r="E88" i="60"/>
  <c r="B89" i="60"/>
  <c r="D88" i="60"/>
  <c r="B89" i="63"/>
  <c r="E88" i="63"/>
  <c r="D88" i="63"/>
  <c r="E108" i="60"/>
  <c r="B109" i="60"/>
  <c r="D108" i="60"/>
  <c r="E28" i="54"/>
  <c r="B29" i="54"/>
  <c r="D28" i="54"/>
  <c r="E68" i="59"/>
  <c r="B69" i="59"/>
  <c r="D68" i="59"/>
  <c r="E48" i="73"/>
  <c r="B49" i="73"/>
  <c r="D48" i="73"/>
  <c r="E138" i="30"/>
  <c r="B139" i="30"/>
  <c r="D138" i="30"/>
  <c r="B59" i="29"/>
  <c r="E58" i="29"/>
  <c r="D58" i="29"/>
  <c r="E58" i="53"/>
  <c r="B59" i="53"/>
  <c r="D58" i="53"/>
  <c r="E48" i="40"/>
  <c r="B49" i="40"/>
  <c r="D48" i="40"/>
  <c r="B29" i="29"/>
  <c r="E28" i="29"/>
  <c r="D28" i="29"/>
  <c r="E78" i="34"/>
  <c r="B79" i="34"/>
  <c r="D78" i="34"/>
  <c r="B69" i="37"/>
  <c r="E68" i="37"/>
  <c r="D68" i="37"/>
  <c r="E48" i="39"/>
  <c r="B49" i="39"/>
  <c r="D48" i="39"/>
  <c r="B139" i="29"/>
  <c r="E138" i="29"/>
  <c r="D138" i="29"/>
  <c r="E28" i="38"/>
  <c r="B29" i="38"/>
  <c r="D28" i="38"/>
  <c r="E98" i="32"/>
  <c r="B99" i="32"/>
  <c r="D98" i="32"/>
  <c r="E98" i="38"/>
  <c r="B99" i="38"/>
  <c r="D98" i="38"/>
  <c r="B69" i="7"/>
  <c r="E68" i="7"/>
  <c r="D68" i="7"/>
  <c r="B99" i="48"/>
  <c r="E98" i="48"/>
  <c r="D98" i="48"/>
  <c r="E108" i="73"/>
  <c r="B109" i="73"/>
  <c r="D108" i="73"/>
  <c r="E78" i="38"/>
  <c r="B79" i="38"/>
  <c r="D78" i="38"/>
  <c r="B79" i="33"/>
  <c r="E78" i="33"/>
  <c r="D78" i="33"/>
  <c r="E98" i="30"/>
  <c r="B99" i="30"/>
  <c r="D98" i="30"/>
  <c r="E108" i="39"/>
  <c r="B109" i="39"/>
  <c r="D108" i="39"/>
  <c r="B99" i="69"/>
  <c r="E98" i="69"/>
  <c r="D98" i="69"/>
  <c r="B49" i="7"/>
  <c r="E48" i="7"/>
  <c r="D48" i="7"/>
  <c r="E138" i="27"/>
  <c r="B139" i="27"/>
  <c r="D138" i="27"/>
  <c r="E128" i="70"/>
  <c r="B129" i="70"/>
  <c r="D128" i="70"/>
  <c r="E68" i="60"/>
  <c r="B69" i="60"/>
  <c r="D68" i="60"/>
  <c r="B79" i="37"/>
  <c r="E78" i="37"/>
  <c r="D78" i="37"/>
  <c r="B119" i="63"/>
  <c r="E118" i="63"/>
  <c r="D118" i="63"/>
  <c r="E38" i="68"/>
  <c r="B39" i="68"/>
  <c r="D38" i="68"/>
  <c r="B109" i="29"/>
  <c r="E108" i="29"/>
  <c r="D108" i="29"/>
  <c r="E138" i="58"/>
  <c r="B139" i="58"/>
  <c r="D138" i="58"/>
  <c r="E108" i="42"/>
  <c r="B109" i="42"/>
  <c r="D108" i="42"/>
  <c r="E58" i="64"/>
  <c r="B59" i="64"/>
  <c r="D58" i="64"/>
  <c r="E118" i="73"/>
  <c r="B119" i="73"/>
  <c r="D118" i="73"/>
  <c r="E48" i="54"/>
  <c r="B49" i="54"/>
  <c r="D48" i="54"/>
  <c r="B59" i="55"/>
  <c r="E58" i="55"/>
  <c r="D58" i="55"/>
  <c r="E138" i="63"/>
  <c r="B139" i="63"/>
  <c r="D138" i="63"/>
  <c r="E28" i="59"/>
  <c r="B29" i="59"/>
  <c r="D28" i="59"/>
  <c r="B79" i="49"/>
  <c r="E78" i="49"/>
  <c r="D78" i="49"/>
  <c r="E68" i="53"/>
  <c r="B69" i="53"/>
  <c r="D68" i="53"/>
  <c r="B129" i="37"/>
  <c r="E128" i="37"/>
  <c r="D128" i="37"/>
  <c r="B49" i="69"/>
  <c r="E48" i="69"/>
  <c r="D48" i="69"/>
  <c r="E48" i="30"/>
  <c r="B49" i="30"/>
  <c r="D48" i="30"/>
  <c r="E78" i="30"/>
  <c r="B79" i="30"/>
  <c r="D78" i="30"/>
  <c r="B89" i="33"/>
  <c r="E88" i="33"/>
  <c r="D88" i="33"/>
  <c r="E28" i="34"/>
  <c r="B29" i="34"/>
  <c r="D28" i="34"/>
  <c r="E108" i="34"/>
  <c r="B109" i="34"/>
  <c r="D108" i="34"/>
  <c r="B109" i="55"/>
  <c r="E108" i="55"/>
  <c r="D108" i="55"/>
  <c r="B39" i="29"/>
  <c r="E38" i="29"/>
  <c r="D38" i="29"/>
  <c r="E88" i="59"/>
  <c r="B89" i="59"/>
  <c r="D88" i="59"/>
  <c r="B69" i="55"/>
  <c r="E68" i="55"/>
  <c r="D68" i="55"/>
  <c r="B49" i="49"/>
  <c r="E48" i="49"/>
  <c r="D48" i="49"/>
  <c r="E118" i="53"/>
  <c r="B119" i="53"/>
  <c r="D118" i="53"/>
  <c r="B39" i="35"/>
  <c r="E38" i="35"/>
  <c r="D38" i="35"/>
  <c r="E118" i="67"/>
  <c r="B119" i="67"/>
  <c r="D118" i="67"/>
  <c r="E58" i="71"/>
  <c r="B59" i="71"/>
  <c r="D58" i="71"/>
  <c r="E138" i="34"/>
  <c r="B139" i="34"/>
  <c r="D138" i="34"/>
  <c r="E68" i="43"/>
  <c r="B69" i="43"/>
  <c r="D68" i="43"/>
  <c r="E48" i="58"/>
  <c r="B49" i="58"/>
  <c r="D48" i="58"/>
  <c r="E138" i="72"/>
  <c r="B139" i="72"/>
  <c r="D138" i="72"/>
  <c r="E118" i="31"/>
  <c r="B119" i="31"/>
  <c r="D118" i="31"/>
  <c r="B49" i="55"/>
  <c r="E48" i="55"/>
  <c r="D48" i="55"/>
  <c r="E118" i="60"/>
  <c r="B119" i="60"/>
  <c r="D118" i="60"/>
  <c r="E88" i="34"/>
  <c r="B89" i="34"/>
  <c r="D88" i="34"/>
  <c r="E58" i="50"/>
  <c r="B59" i="50"/>
  <c r="D58" i="50"/>
  <c r="E38" i="53"/>
  <c r="B39" i="53"/>
  <c r="D38" i="53"/>
  <c r="E38" i="34"/>
  <c r="B39" i="34"/>
  <c r="D38" i="34"/>
  <c r="E98" i="31"/>
  <c r="B99" i="31"/>
  <c r="D98" i="31"/>
  <c r="B39" i="55"/>
  <c r="E38" i="55"/>
  <c r="D38" i="55"/>
  <c r="E108" i="31"/>
  <c r="B109" i="31"/>
  <c r="D108" i="31"/>
  <c r="E28" i="76"/>
  <c r="B29" i="76"/>
  <c r="D28" i="76"/>
  <c r="B29" i="7"/>
  <c r="E28" i="7"/>
  <c r="D28" i="7"/>
  <c r="E138" i="38"/>
  <c r="B139" i="38"/>
  <c r="D138" i="38"/>
  <c r="E38" i="64"/>
  <c r="B39" i="64"/>
  <c r="D38" i="64"/>
  <c r="B39" i="41"/>
  <c r="E38" i="41"/>
  <c r="D38" i="41"/>
  <c r="E98" i="53"/>
  <c r="B99" i="53"/>
  <c r="D98" i="53"/>
  <c r="B69" i="41"/>
  <c r="E68" i="41"/>
  <c r="D68" i="41"/>
  <c r="E38" i="58"/>
  <c r="B39" i="58"/>
  <c r="D38" i="58"/>
  <c r="E108" i="53"/>
  <c r="B109" i="53"/>
  <c r="D108" i="53"/>
  <c r="B139" i="33"/>
  <c r="E138" i="33"/>
  <c r="D138" i="33"/>
  <c r="B49" i="29"/>
  <c r="E48" i="29"/>
  <c r="D48" i="29"/>
  <c r="E128" i="43"/>
  <c r="B129" i="43"/>
  <c r="D128" i="43"/>
  <c r="B99" i="55"/>
  <c r="E98" i="55"/>
  <c r="D98" i="55"/>
  <c r="E78" i="54"/>
  <c r="B79" i="54"/>
  <c r="D78" i="54"/>
  <c r="E78" i="76"/>
  <c r="B79" i="76"/>
  <c r="D78" i="76"/>
  <c r="B89" i="55"/>
  <c r="E88" i="55"/>
  <c r="D88" i="55"/>
  <c r="E78" i="58"/>
  <c r="B79" i="58"/>
  <c r="D78" i="58"/>
  <c r="E28" i="43"/>
  <c r="B29" i="43"/>
  <c r="D28" i="43"/>
  <c r="E28" i="73"/>
  <c r="B29" i="73"/>
  <c r="D28" i="73"/>
  <c r="E138" i="71"/>
  <c r="B139" i="71"/>
  <c r="D138" i="71"/>
  <c r="E98" i="67"/>
  <c r="B99" i="67"/>
  <c r="D98" i="67"/>
  <c r="B29" i="35"/>
  <c r="E28" i="35"/>
  <c r="D28" i="35"/>
  <c r="B119" i="69"/>
  <c r="E118" i="69"/>
  <c r="D118" i="69"/>
  <c r="E128" i="72"/>
  <c r="B129" i="72"/>
  <c r="D128" i="72"/>
  <c r="E98" i="28"/>
  <c r="B99" i="28"/>
  <c r="D98" i="28"/>
  <c r="B129" i="69"/>
  <c r="E128" i="69"/>
  <c r="D128" i="69"/>
  <c r="E38" i="73"/>
  <c r="B39" i="73"/>
  <c r="D38" i="73"/>
  <c r="E118" i="9"/>
  <c r="B119" i="9"/>
  <c r="D118" i="9"/>
  <c r="E38" i="72"/>
  <c r="B39" i="72"/>
  <c r="D38" i="72"/>
  <c r="E38" i="38"/>
  <c r="B39" i="38"/>
  <c r="D38" i="38"/>
  <c r="B89" i="37"/>
  <c r="E88" i="37"/>
  <c r="D88" i="37"/>
  <c r="E38" i="39"/>
  <c r="B39" i="39"/>
  <c r="D38" i="39"/>
  <c r="E98" i="9"/>
  <c r="B99" i="9"/>
  <c r="D98" i="9"/>
  <c r="E28" i="27"/>
  <c r="B29" i="27"/>
  <c r="D28" i="27"/>
  <c r="E98" i="70"/>
  <c r="B99" i="70"/>
  <c r="D98" i="70"/>
  <c r="B89" i="35"/>
  <c r="E88" i="35"/>
  <c r="D88" i="35"/>
  <c r="B99" i="35"/>
  <c r="E98" i="35"/>
  <c r="D98" i="35"/>
  <c r="E68" i="34"/>
  <c r="B69" i="34"/>
  <c r="D68" i="34"/>
  <c r="E98" i="27"/>
  <c r="B99" i="27"/>
  <c r="D98" i="27"/>
  <c r="B49" i="37"/>
  <c r="E48" i="37"/>
  <c r="D48" i="37"/>
  <c r="E58" i="43"/>
  <c r="B59" i="43"/>
  <c r="D58" i="43"/>
  <c r="E78" i="67"/>
  <c r="B79" i="67"/>
  <c r="D78" i="67"/>
  <c r="B89" i="41"/>
  <c r="E88" i="41"/>
  <c r="D88" i="41"/>
  <c r="E38" i="32"/>
  <c r="B39" i="32"/>
  <c r="D38" i="32"/>
  <c r="E78" i="68"/>
  <c r="B79" i="68"/>
  <c r="D78" i="68"/>
  <c r="B79" i="55"/>
  <c r="E78" i="55"/>
  <c r="D78" i="55"/>
  <c r="E58" i="59"/>
  <c r="B59" i="59"/>
  <c r="D58" i="59"/>
  <c r="B139" i="49"/>
  <c r="E138" i="49"/>
  <c r="D138" i="49"/>
  <c r="E88" i="31"/>
  <c r="B89" i="31"/>
  <c r="D88" i="31"/>
  <c r="B119" i="49"/>
  <c r="E118" i="49"/>
  <c r="D118" i="49"/>
  <c r="E78" i="31"/>
  <c r="B79" i="31"/>
  <c r="D78" i="31"/>
  <c r="E48" i="59"/>
  <c r="B49" i="59"/>
  <c r="D48" i="59"/>
  <c r="E98" i="59"/>
  <c r="B99" i="59"/>
  <c r="D98" i="59"/>
  <c r="E138" i="42"/>
  <c r="B139" i="42"/>
  <c r="D138" i="42"/>
  <c r="E68" i="32"/>
  <c r="B69" i="32"/>
  <c r="D68" i="32"/>
  <c r="E128" i="59"/>
  <c r="B129" i="59"/>
  <c r="D128" i="59"/>
  <c r="B69" i="29"/>
  <c r="E68" i="29"/>
  <c r="D68" i="29"/>
  <c r="E68" i="9"/>
  <c r="B69" i="9"/>
  <c r="D68" i="9"/>
  <c r="B29" i="37"/>
  <c r="E28" i="37"/>
  <c r="D28" i="37"/>
  <c r="B39" i="7"/>
  <c r="E38" i="7"/>
  <c r="D38" i="7"/>
  <c r="E28" i="9"/>
  <c r="B29" i="9"/>
  <c r="D28" i="9"/>
  <c r="E48" i="64"/>
  <c r="B49" i="64"/>
  <c r="D48" i="64"/>
  <c r="B129" i="48"/>
  <c r="E128" i="48"/>
  <c r="D128" i="48"/>
  <c r="B129" i="41"/>
  <c r="E128" i="41"/>
  <c r="D128" i="41"/>
  <c r="B139" i="35"/>
  <c r="E138" i="35"/>
  <c r="D138" i="35"/>
  <c r="E38" i="42"/>
  <c r="B39" i="42"/>
  <c r="D38" i="42"/>
  <c r="E38" i="43"/>
  <c r="B39" i="43"/>
  <c r="D38" i="43"/>
  <c r="E128" i="9"/>
  <c r="B129" i="9"/>
  <c r="D128" i="9"/>
  <c r="E98" i="64"/>
  <c r="B99" i="64"/>
  <c r="D98" i="64"/>
  <c r="E38" i="9"/>
  <c r="B39" i="9"/>
  <c r="D38" i="9"/>
  <c r="E118" i="28"/>
  <c r="B119" i="28"/>
  <c r="D118" i="28"/>
  <c r="B109" i="69"/>
  <c r="E108" i="69"/>
  <c r="D108" i="69"/>
  <c r="E128" i="53"/>
  <c r="B129" i="53"/>
  <c r="D128" i="53"/>
  <c r="B39" i="49"/>
  <c r="E38" i="49"/>
  <c r="D38" i="49"/>
  <c r="E78" i="27"/>
  <c r="B79" i="27"/>
  <c r="D78" i="27"/>
  <c r="B89" i="29"/>
  <c r="E88" i="29"/>
  <c r="D88" i="29"/>
  <c r="E78" i="53"/>
  <c r="B79" i="53"/>
  <c r="D78" i="53"/>
  <c r="E58" i="58"/>
  <c r="B59" i="58"/>
  <c r="D58" i="58"/>
  <c r="E28" i="48"/>
  <c r="B29" i="48"/>
  <c r="D28" i="48"/>
  <c r="E118" i="27"/>
  <c r="B119" i="27"/>
  <c r="D118" i="27"/>
  <c r="B99" i="49"/>
  <c r="E98" i="49"/>
  <c r="D98" i="49"/>
  <c r="E88" i="53"/>
  <c r="B89" i="53"/>
  <c r="D88" i="53"/>
  <c r="B79" i="69"/>
  <c r="E78" i="69"/>
  <c r="D78" i="69"/>
  <c r="E38" i="63"/>
  <c r="B39" i="63"/>
  <c r="D38" i="63"/>
  <c r="E118" i="34"/>
  <c r="B119" i="34"/>
  <c r="D118" i="34"/>
  <c r="E138" i="43"/>
  <c r="B139" i="43"/>
  <c r="D138" i="43"/>
  <c r="B69" i="63"/>
  <c r="E68" i="63"/>
  <c r="D68" i="63"/>
  <c r="E128" i="76"/>
  <c r="B129" i="76"/>
  <c r="D128" i="76"/>
  <c r="E88" i="42"/>
  <c r="B89" i="42"/>
  <c r="D88" i="42"/>
  <c r="E98" i="34"/>
  <c r="B99" i="34"/>
  <c r="D98" i="34"/>
  <c r="E78" i="50"/>
  <c r="B79" i="50"/>
  <c r="D78" i="50"/>
  <c r="E138" i="67"/>
  <c r="B139" i="67"/>
  <c r="D138" i="67"/>
  <c r="E28" i="72"/>
  <c r="B29" i="72"/>
  <c r="D28" i="72"/>
  <c r="B139" i="48"/>
  <c r="E138" i="48"/>
  <c r="D138" i="48"/>
  <c r="E138" i="40"/>
  <c r="B139" i="40"/>
  <c r="D138" i="40"/>
  <c r="E108" i="7"/>
  <c r="B109" i="7"/>
  <c r="D108" i="7"/>
  <c r="E28" i="68"/>
  <c r="B29" i="68"/>
  <c r="D28" i="68"/>
  <c r="E108" i="50"/>
  <c r="B109" i="50"/>
  <c r="D108" i="50"/>
  <c r="E118" i="32"/>
  <c r="B119" i="32"/>
  <c r="D118" i="32"/>
  <c r="E108" i="76"/>
  <c r="B109" i="76"/>
  <c r="D108" i="76"/>
  <c r="E68" i="64"/>
  <c r="B69" i="64"/>
  <c r="D68" i="64"/>
  <c r="B99" i="41"/>
  <c r="E98" i="41"/>
  <c r="D98" i="41"/>
  <c r="E58" i="67"/>
  <c r="B59" i="67"/>
  <c r="D58" i="67"/>
  <c r="E128" i="28"/>
  <c r="B129" i="28"/>
  <c r="D128" i="28"/>
  <c r="B59" i="35"/>
  <c r="E58" i="35"/>
  <c r="D58" i="35"/>
  <c r="E88" i="54"/>
  <c r="B89" i="54"/>
  <c r="D88" i="54"/>
  <c r="E108" i="71"/>
  <c r="B109" i="71"/>
  <c r="D108" i="71"/>
  <c r="B49" i="70"/>
  <c r="E48" i="70"/>
  <c r="D48" i="70"/>
  <c r="E128" i="38"/>
  <c r="B129" i="38"/>
  <c r="D128" i="38"/>
  <c r="E48" i="68"/>
  <c r="B49" i="68"/>
  <c r="D48" i="68"/>
  <c r="E28" i="42"/>
  <c r="B29" i="42"/>
  <c r="D28" i="42"/>
  <c r="E68" i="50"/>
  <c r="B69" i="50"/>
  <c r="D68" i="50"/>
  <c r="B59" i="69"/>
  <c r="E58" i="69"/>
  <c r="D58" i="69"/>
  <c r="E58" i="34"/>
  <c r="B59" i="34"/>
  <c r="D58" i="34"/>
  <c r="E28" i="50"/>
  <c r="B29" i="50"/>
  <c r="D28" i="50"/>
  <c r="E58" i="39"/>
  <c r="B59" i="39"/>
  <c r="D58" i="39"/>
  <c r="E28" i="32"/>
  <c r="B29" i="32"/>
  <c r="D28" i="32"/>
  <c r="E38" i="40"/>
  <c r="B39" i="40"/>
  <c r="D38" i="40"/>
  <c r="B109" i="63"/>
  <c r="E108" i="63"/>
  <c r="D108" i="63"/>
  <c r="E48" i="9"/>
  <c r="B49" i="9"/>
  <c r="D48" i="9"/>
  <c r="B109" i="48"/>
  <c r="E108" i="48"/>
  <c r="D108" i="48"/>
  <c r="B49" i="63"/>
  <c r="E48" i="63"/>
  <c r="D48" i="63"/>
  <c r="B59" i="33"/>
  <c r="E58" i="33"/>
  <c r="D58" i="33"/>
  <c r="E48" i="27"/>
  <c r="B49" i="27"/>
  <c r="D48" i="27"/>
  <c r="E108" i="28"/>
  <c r="B109" i="28"/>
  <c r="D108" i="28"/>
  <c r="B129" i="63"/>
  <c r="E128" i="63"/>
  <c r="D128" i="63"/>
  <c r="E98" i="68"/>
  <c r="B99" i="68"/>
  <c r="D98" i="68"/>
  <c r="E88" i="32"/>
  <c r="B89" i="32"/>
  <c r="D88" i="32"/>
  <c r="E138" i="31"/>
  <c r="B139" i="31"/>
  <c r="D138" i="31"/>
  <c r="B129" i="35"/>
  <c r="E128" i="35"/>
  <c r="D128" i="35"/>
  <c r="E98" i="73"/>
  <c r="B99" i="73"/>
  <c r="D98" i="73"/>
  <c r="E28" i="28"/>
  <c r="B29" i="28"/>
  <c r="D28" i="28"/>
  <c r="B69" i="33"/>
  <c r="E68" i="33"/>
  <c r="D68" i="33"/>
  <c r="E88" i="7"/>
  <c r="B89" i="7"/>
  <c r="D88" i="7"/>
  <c r="E68" i="40"/>
  <c r="B69" i="40"/>
  <c r="D68" i="40"/>
  <c r="E108" i="27"/>
  <c r="B109" i="27"/>
  <c r="D108" i="27"/>
  <c r="E118" i="40"/>
  <c r="B119" i="40"/>
  <c r="D118" i="40"/>
  <c r="E78" i="60"/>
  <c r="B79" i="60"/>
  <c r="D78" i="60"/>
  <c r="E108" i="68"/>
  <c r="B109" i="68"/>
  <c r="D108" i="68"/>
  <c r="E128" i="73"/>
  <c r="B129" i="73"/>
  <c r="D128" i="73"/>
  <c r="E88" i="71"/>
  <c r="B89" i="71"/>
  <c r="D88" i="71"/>
  <c r="E98" i="7"/>
  <c r="B99" i="7"/>
  <c r="D98" i="7"/>
  <c r="B29" i="33"/>
  <c r="E28" i="33"/>
  <c r="D28" i="33"/>
  <c r="E48" i="76"/>
  <c r="B49" i="76"/>
  <c r="D48" i="76"/>
  <c r="E48" i="42"/>
  <c r="B49" i="42"/>
  <c r="D48" i="42"/>
  <c r="E68" i="72"/>
  <c r="B69" i="72"/>
  <c r="D68" i="72"/>
  <c r="B79" i="35"/>
  <c r="E78" i="35"/>
  <c r="D78" i="35"/>
  <c r="E118" i="59"/>
  <c r="B119" i="59"/>
  <c r="D118" i="59"/>
  <c r="E58" i="60"/>
  <c r="B59" i="60"/>
  <c r="D58" i="60"/>
  <c r="B129" i="33"/>
  <c r="E128" i="33"/>
  <c r="D128" i="33"/>
  <c r="E98" i="60"/>
  <c r="B99" i="60"/>
  <c r="D98" i="60"/>
  <c r="E38" i="30"/>
  <c r="B39" i="30"/>
  <c r="D38" i="30"/>
  <c r="B109" i="35"/>
  <c r="E108" i="35"/>
  <c r="D108" i="35"/>
  <c r="E108" i="54"/>
  <c r="B109" i="54"/>
  <c r="D108" i="54"/>
  <c r="E128" i="64"/>
  <c r="B129" i="64"/>
  <c r="D128" i="64"/>
  <c r="B119" i="41"/>
  <c r="E118" i="41"/>
  <c r="D118" i="41"/>
  <c r="E128" i="54"/>
  <c r="B129" i="54"/>
  <c r="D128" i="54"/>
  <c r="B119" i="48"/>
  <c r="E118" i="48"/>
  <c r="D118" i="48"/>
  <c r="E98" i="42"/>
  <c r="B99" i="42"/>
  <c r="D98" i="42"/>
  <c r="E128" i="71"/>
  <c r="B129" i="71"/>
  <c r="D128" i="71"/>
  <c r="E98" i="71"/>
  <c r="B99" i="71"/>
  <c r="D98" i="71"/>
  <c r="E58" i="68"/>
  <c r="B59" i="68"/>
  <c r="D58" i="68"/>
  <c r="E88" i="43"/>
  <c r="B89" i="43"/>
  <c r="D88" i="43"/>
  <c r="E78" i="59"/>
  <c r="B79" i="59"/>
  <c r="D78" i="59"/>
  <c r="B59" i="37"/>
  <c r="E58" i="37"/>
  <c r="D58" i="37"/>
  <c r="E68" i="28"/>
  <c r="B69" i="28"/>
  <c r="D68" i="28"/>
  <c r="E48" i="71"/>
  <c r="B49" i="71"/>
  <c r="D48" i="71"/>
  <c r="E78" i="64"/>
  <c r="B79" i="64"/>
  <c r="D78" i="64"/>
  <c r="E128" i="34"/>
  <c r="B129" i="34"/>
  <c r="D128" i="34"/>
  <c r="B79" i="63"/>
  <c r="E78" i="63"/>
  <c r="D78" i="63"/>
  <c r="E118" i="50"/>
  <c r="B119" i="50"/>
  <c r="D118" i="50"/>
  <c r="B69" i="35"/>
  <c r="E68" i="35"/>
  <c r="D68" i="35"/>
  <c r="E88" i="70"/>
  <c r="B89" i="70"/>
  <c r="D88" i="70"/>
  <c r="E48" i="72"/>
  <c r="B49" i="72"/>
  <c r="D48" i="72"/>
  <c r="E58" i="40"/>
  <c r="B59" i="40"/>
  <c r="D58" i="40"/>
  <c r="E138" i="28"/>
  <c r="B139" i="28"/>
  <c r="D138" i="28"/>
  <c r="E28" i="63"/>
  <c r="B29" i="63"/>
  <c r="D28" i="63"/>
  <c r="E118" i="76"/>
  <c r="B119" i="76"/>
  <c r="D118" i="76"/>
  <c r="E68" i="30"/>
  <c r="B69" i="30"/>
  <c r="D68" i="30"/>
  <c r="E68" i="42"/>
  <c r="B69" i="42"/>
  <c r="D68" i="42"/>
  <c r="E58" i="9"/>
  <c r="B59" i="9"/>
  <c r="D58" i="9"/>
  <c r="E118" i="71"/>
  <c r="B119" i="71"/>
  <c r="D118" i="71"/>
  <c r="B99" i="63"/>
  <c r="E98" i="63"/>
  <c r="D98" i="63"/>
  <c r="E78" i="73"/>
  <c r="B79" i="73"/>
  <c r="D78" i="73"/>
  <c r="E58" i="28"/>
  <c r="B59" i="28"/>
  <c r="D58" i="28"/>
  <c r="E28" i="40"/>
  <c r="B29" i="40"/>
  <c r="D28" i="40"/>
  <c r="E78" i="42"/>
  <c r="B79" i="42"/>
  <c r="D78" i="42"/>
  <c r="E118" i="68"/>
  <c r="B119" i="68"/>
  <c r="D118" i="68"/>
  <c r="E58" i="72"/>
  <c r="B59" i="72"/>
  <c r="D58" i="72"/>
  <c r="E48" i="48"/>
  <c r="B49" i="48"/>
  <c r="D48" i="48"/>
  <c r="B139" i="37"/>
  <c r="E138" i="37"/>
  <c r="D138" i="37"/>
  <c r="E128" i="32"/>
  <c r="B129" i="32"/>
  <c r="D128" i="32"/>
  <c r="E118" i="70"/>
  <c r="B119" i="70"/>
  <c r="D118" i="70"/>
  <c r="B109" i="41"/>
  <c r="E108" i="41"/>
  <c r="D108" i="41"/>
  <c r="E98" i="76"/>
  <c r="B99" i="76"/>
  <c r="D98" i="76"/>
  <c r="B89" i="49"/>
  <c r="E88" i="49"/>
  <c r="D88" i="49"/>
  <c r="B139" i="55"/>
  <c r="E138" i="55"/>
  <c r="D138" i="55"/>
  <c r="E88" i="58"/>
  <c r="B89" i="58"/>
  <c r="D88" i="58"/>
  <c r="E88" i="9"/>
  <c r="B89" i="9"/>
  <c r="D88" i="9"/>
  <c r="E88" i="39"/>
  <c r="B89" i="39"/>
  <c r="D88" i="39"/>
  <c r="E118" i="54"/>
  <c r="B119" i="54"/>
  <c r="D118" i="54"/>
  <c r="E88" i="38"/>
  <c r="B89" i="38"/>
  <c r="D88" i="38"/>
  <c r="E98" i="50"/>
  <c r="B99" i="50"/>
  <c r="D98" i="50"/>
  <c r="E38" i="60"/>
  <c r="B39" i="60"/>
  <c r="D38" i="60"/>
  <c r="B99" i="37"/>
  <c r="E98" i="37"/>
  <c r="D98" i="37"/>
  <c r="B119" i="37"/>
  <c r="E118" i="37"/>
  <c r="D118" i="37"/>
  <c r="E88" i="50"/>
  <c r="B89" i="50"/>
  <c r="D88" i="50"/>
  <c r="E108" i="58"/>
  <c r="B109" i="58"/>
  <c r="D108" i="58"/>
  <c r="E68" i="68"/>
  <c r="B69" i="68"/>
  <c r="D68" i="68"/>
  <c r="E128" i="27"/>
  <c r="B129" i="27"/>
  <c r="D128" i="27"/>
  <c r="E138" i="32"/>
  <c r="B139" i="32"/>
  <c r="D138" i="32"/>
  <c r="E108" i="30"/>
  <c r="B109" i="30"/>
  <c r="D108" i="30"/>
  <c r="E108" i="59"/>
  <c r="B109" i="59"/>
  <c r="D108" i="59"/>
  <c r="E38" i="76"/>
  <c r="B39" i="76"/>
  <c r="D38" i="76"/>
  <c r="B59" i="41"/>
  <c r="E58" i="41"/>
  <c r="D58" i="41"/>
  <c r="B69" i="69"/>
  <c r="E68" i="69"/>
  <c r="D68" i="69"/>
  <c r="E68" i="58"/>
  <c r="B69" i="58"/>
  <c r="D68" i="58"/>
  <c r="B89" i="69"/>
  <c r="E88" i="69"/>
  <c r="D88" i="69"/>
  <c r="E128" i="60"/>
  <c r="B129" i="60"/>
  <c r="D128" i="60"/>
  <c r="E78" i="72"/>
  <c r="B79" i="72"/>
  <c r="D78" i="72"/>
  <c r="E78" i="43"/>
  <c r="B79" i="43"/>
  <c r="D78" i="43"/>
  <c r="E88" i="67"/>
  <c r="B89" i="67"/>
  <c r="D88" i="67"/>
  <c r="E138" i="64"/>
  <c r="B139" i="64"/>
  <c r="D138" i="64"/>
  <c r="E88" i="28"/>
  <c r="B89" i="28"/>
  <c r="D88" i="28"/>
  <c r="E78" i="48"/>
  <c r="B79" i="48"/>
  <c r="D78" i="48"/>
  <c r="E98" i="40"/>
  <c r="B99" i="40"/>
  <c r="D98" i="40"/>
  <c r="E38" i="54"/>
  <c r="B39" i="54"/>
  <c r="D38" i="54"/>
  <c r="E118" i="58"/>
  <c r="B119" i="58"/>
  <c r="D118" i="58"/>
  <c r="E28" i="30"/>
  <c r="B29" i="30"/>
  <c r="D28" i="30"/>
  <c r="E98" i="43"/>
  <c r="B99" i="43"/>
  <c r="D98" i="43"/>
  <c r="E88" i="30"/>
  <c r="B89" i="30"/>
  <c r="D88" i="30"/>
  <c r="E68" i="48"/>
  <c r="B69" i="48"/>
  <c r="D68" i="48"/>
  <c r="E138" i="59"/>
  <c r="B139" i="59"/>
  <c r="D138" i="59"/>
  <c r="E138" i="39"/>
  <c r="B139" i="39"/>
  <c r="D138" i="39"/>
  <c r="B39" i="37"/>
  <c r="E38" i="37"/>
  <c r="D38" i="37"/>
  <c r="B99" i="33"/>
  <c r="E98" i="33"/>
  <c r="D98" i="33"/>
  <c r="E138" i="68"/>
  <c r="B139" i="68"/>
  <c r="D138" i="68"/>
  <c r="B59" i="49"/>
  <c r="E58" i="49"/>
  <c r="D58" i="49"/>
  <c r="E88" i="73"/>
  <c r="B89" i="73"/>
  <c r="D88" i="73"/>
  <c r="E108" i="43"/>
  <c r="B109" i="43"/>
  <c r="D108" i="43"/>
  <c r="B29" i="70"/>
  <c r="E28" i="70"/>
  <c r="D28" i="70"/>
  <c r="E48" i="67"/>
  <c r="B49" i="67"/>
  <c r="D48" i="67"/>
  <c r="B69" i="49"/>
  <c r="E68" i="49"/>
  <c r="D68" i="49"/>
  <c r="E28" i="58"/>
  <c r="B29" i="58"/>
  <c r="D28" i="58"/>
  <c r="E128" i="40"/>
  <c r="B129" i="40"/>
  <c r="D128" i="40"/>
  <c r="B39" i="69"/>
  <c r="E38" i="69"/>
  <c r="D38" i="69"/>
  <c r="E28" i="53"/>
  <c r="B29" i="53"/>
  <c r="D28" i="53"/>
  <c r="E138" i="70"/>
  <c r="B139" i="70"/>
  <c r="D138" i="70"/>
  <c r="E88" i="48"/>
  <c r="B89" i="48"/>
  <c r="D88" i="48"/>
  <c r="B109" i="49"/>
  <c r="E108" i="49"/>
  <c r="D108" i="49"/>
  <c r="E68" i="71"/>
  <c r="B69" i="71"/>
  <c r="D68" i="71"/>
  <c r="E38" i="67"/>
  <c r="B39" i="67"/>
  <c r="D38" i="67"/>
  <c r="E88" i="76"/>
  <c r="B89" i="76"/>
  <c r="D88" i="76"/>
  <c r="E138" i="50"/>
  <c r="B139" i="50"/>
  <c r="D138" i="50"/>
  <c r="B49" i="33"/>
  <c r="E48" i="33"/>
  <c r="D48" i="33"/>
  <c r="B29" i="55"/>
  <c r="E28" i="55"/>
  <c r="D28" i="55"/>
  <c r="E58" i="54"/>
  <c r="B59" i="54"/>
  <c r="D58" i="54"/>
  <c r="E58" i="27"/>
  <c r="B59" i="27"/>
  <c r="D58" i="27"/>
  <c r="E118" i="42"/>
  <c r="B119" i="42"/>
  <c r="D118" i="42"/>
  <c r="E78" i="9"/>
  <c r="B79" i="9"/>
  <c r="D78" i="9"/>
  <c r="E69" i="74"/>
  <c r="B70" i="74"/>
  <c r="D69" i="74"/>
  <c r="D129" i="74"/>
  <c r="E129" i="74"/>
  <c r="B130" i="74"/>
  <c r="E59" i="74"/>
  <c r="B60" i="74"/>
  <c r="D59" i="74"/>
  <c r="D79" i="74"/>
  <c r="B80" i="74"/>
  <c r="E79" i="74"/>
  <c r="E99" i="74"/>
  <c r="B100" i="74"/>
  <c r="D99" i="74"/>
  <c r="E139" i="74"/>
  <c r="B140" i="74"/>
  <c r="D139" i="74"/>
  <c r="E119" i="74"/>
  <c r="B120" i="74"/>
  <c r="D119" i="74"/>
  <c r="B50" i="74"/>
  <c r="D49" i="74"/>
  <c r="E49" i="74"/>
  <c r="E91" i="74"/>
  <c r="D90" i="74"/>
  <c r="E90" i="74"/>
  <c r="E40" i="74"/>
  <c r="D40" i="74"/>
  <c r="E41" i="74"/>
  <c r="E29" i="74"/>
  <c r="B30" i="74"/>
  <c r="D29" i="74"/>
  <c r="G50" i="30" l="1"/>
  <c r="G55" i="36"/>
  <c r="G56" i="36"/>
  <c r="G65" i="36"/>
  <c r="G66" i="36"/>
  <c r="K111" i="36"/>
  <c r="G111" i="36"/>
  <c r="G25" i="36"/>
  <c r="G26" i="36"/>
  <c r="G35" i="36"/>
  <c r="G36" i="36"/>
  <c r="G35" i="44"/>
  <c r="G36" i="44"/>
  <c r="E81" i="44"/>
  <c r="E80" i="44"/>
  <c r="D80" i="44"/>
  <c r="E36" i="44"/>
  <c r="E35" i="44"/>
  <c r="D35" i="44"/>
  <c r="A112" i="44"/>
  <c r="K111" i="44"/>
  <c r="G111" i="44"/>
  <c r="D85" i="44"/>
  <c r="E86" i="44"/>
  <c r="E85" i="44"/>
  <c r="D65" i="44"/>
  <c r="E66" i="44"/>
  <c r="E65" i="44"/>
  <c r="G25" i="44"/>
  <c r="G26" i="44"/>
  <c r="G45" i="44"/>
  <c r="G46" i="44"/>
  <c r="D25" i="44"/>
  <c r="E26" i="44"/>
  <c r="E25" i="44"/>
  <c r="G65" i="44"/>
  <c r="G66" i="44"/>
  <c r="D60" i="44"/>
  <c r="E61" i="44"/>
  <c r="E60" i="44"/>
  <c r="E105" i="44"/>
  <c r="D105" i="44"/>
  <c r="E106" i="44"/>
  <c r="E91" i="44"/>
  <c r="D90" i="44"/>
  <c r="E90" i="44"/>
  <c r="E40" i="44"/>
  <c r="D40" i="44"/>
  <c r="E41" i="44"/>
  <c r="E30" i="44"/>
  <c r="D30" i="44"/>
  <c r="E31" i="44"/>
  <c r="E46" i="44"/>
  <c r="E45" i="44"/>
  <c r="D45" i="44"/>
  <c r="D100" i="44"/>
  <c r="E101" i="44"/>
  <c r="E100" i="44"/>
  <c r="E50" i="44"/>
  <c r="D50" i="44"/>
  <c r="E51" i="44"/>
  <c r="G55" i="44"/>
  <c r="G56" i="44"/>
  <c r="E56" i="44"/>
  <c r="E55" i="44"/>
  <c r="D55" i="44"/>
  <c r="E75" i="44"/>
  <c r="D75" i="44"/>
  <c r="E76" i="44"/>
  <c r="D95" i="44"/>
  <c r="E96" i="44"/>
  <c r="E95" i="44"/>
  <c r="C113" i="44"/>
  <c r="E110" i="44"/>
  <c r="D110" i="44"/>
  <c r="B111" i="44"/>
  <c r="E70" i="44"/>
  <c r="E71" i="44"/>
  <c r="D70" i="44"/>
  <c r="D85" i="45"/>
  <c r="E86" i="45"/>
  <c r="E85" i="45"/>
  <c r="G45" i="45"/>
  <c r="G46" i="45"/>
  <c r="E51" i="45"/>
  <c r="E50" i="45"/>
  <c r="D50" i="45"/>
  <c r="E90" i="45"/>
  <c r="D90" i="45"/>
  <c r="E91" i="45"/>
  <c r="D65" i="45"/>
  <c r="E66" i="45"/>
  <c r="E65" i="45"/>
  <c r="E110" i="45"/>
  <c r="D110" i="45"/>
  <c r="B111" i="45"/>
  <c r="E60" i="45"/>
  <c r="D60" i="45"/>
  <c r="E61" i="45"/>
  <c r="E45" i="45"/>
  <c r="D45" i="45"/>
  <c r="E46" i="45"/>
  <c r="E101" i="45"/>
  <c r="E100" i="45"/>
  <c r="D100" i="45"/>
  <c r="G35" i="45"/>
  <c r="G36" i="45"/>
  <c r="D95" i="45"/>
  <c r="E96" i="45"/>
  <c r="E95" i="45"/>
  <c r="G25" i="45"/>
  <c r="G26" i="45"/>
  <c r="E35" i="45"/>
  <c r="D35" i="45"/>
  <c r="E36" i="45"/>
  <c r="E106" i="45"/>
  <c r="E105" i="45"/>
  <c r="D105" i="45"/>
  <c r="E40" i="45"/>
  <c r="D40" i="45"/>
  <c r="E41" i="45"/>
  <c r="E30" i="45"/>
  <c r="D30" i="45"/>
  <c r="E31" i="45"/>
  <c r="G65" i="45"/>
  <c r="G66" i="45"/>
  <c r="E55" i="45"/>
  <c r="D55" i="45"/>
  <c r="E56" i="45"/>
  <c r="K111" i="45"/>
  <c r="G111" i="45"/>
  <c r="A112" i="45"/>
  <c r="G55" i="45"/>
  <c r="G56" i="45"/>
  <c r="E80" i="45"/>
  <c r="D80" i="45"/>
  <c r="E81" i="45"/>
  <c r="E25" i="45"/>
  <c r="D25" i="45"/>
  <c r="B4" i="45" s="1"/>
  <c r="E26" i="45"/>
  <c r="D75" i="45"/>
  <c r="E76" i="45"/>
  <c r="E75" i="45"/>
  <c r="E71" i="45"/>
  <c r="E70" i="45"/>
  <c r="D70" i="45"/>
  <c r="E75" i="46"/>
  <c r="D75" i="46"/>
  <c r="E76" i="46"/>
  <c r="D65" i="46"/>
  <c r="E66" i="46"/>
  <c r="E65" i="46"/>
  <c r="E50" i="46"/>
  <c r="D50" i="46"/>
  <c r="E51" i="46"/>
  <c r="E26" i="46"/>
  <c r="E25" i="46"/>
  <c r="D25" i="46"/>
  <c r="D110" i="46"/>
  <c r="E110" i="46"/>
  <c r="B111" i="46"/>
  <c r="G111" i="46"/>
  <c r="K111" i="46"/>
  <c r="A112" i="46"/>
  <c r="E36" i="46"/>
  <c r="E35" i="46"/>
  <c r="D35" i="46"/>
  <c r="E40" i="46"/>
  <c r="D40" i="46"/>
  <c r="E41" i="46"/>
  <c r="D105" i="46"/>
  <c r="B4" i="46" s="1"/>
  <c r="E106" i="46"/>
  <c r="E105" i="46"/>
  <c r="G55" i="46"/>
  <c r="G56" i="46"/>
  <c r="E45" i="46"/>
  <c r="D45" i="46"/>
  <c r="E46" i="46"/>
  <c r="G35" i="46"/>
  <c r="G36" i="46"/>
  <c r="G65" i="46"/>
  <c r="G66" i="46"/>
  <c r="D95" i="46"/>
  <c r="E96" i="46"/>
  <c r="E95" i="46"/>
  <c r="G45" i="46"/>
  <c r="G46" i="46"/>
  <c r="E55" i="46"/>
  <c r="D55" i="46"/>
  <c r="E56" i="46"/>
  <c r="E100" i="46"/>
  <c r="D100" i="46"/>
  <c r="E101" i="46"/>
  <c r="C112" i="46"/>
  <c r="C113" i="46" s="1"/>
  <c r="E30" i="46"/>
  <c r="D30" i="46"/>
  <c r="E31" i="46"/>
  <c r="D70" i="46"/>
  <c r="E71" i="46"/>
  <c r="E70" i="46"/>
  <c r="E80" i="46"/>
  <c r="D80" i="46"/>
  <c r="E81" i="46"/>
  <c r="G25" i="46"/>
  <c r="G26" i="46"/>
  <c r="E60" i="46"/>
  <c r="D60" i="46"/>
  <c r="E61" i="46"/>
  <c r="E51" i="47"/>
  <c r="E50" i="47"/>
  <c r="D50" i="47"/>
  <c r="E35" i="47"/>
  <c r="E36" i="47"/>
  <c r="D35" i="47"/>
  <c r="E86" i="47"/>
  <c r="E85" i="47"/>
  <c r="D85" i="47"/>
  <c r="E105" i="47"/>
  <c r="D105" i="47"/>
  <c r="B4" i="47" s="1"/>
  <c r="E106" i="47"/>
  <c r="A112" i="47"/>
  <c r="G111" i="47"/>
  <c r="K111" i="47"/>
  <c r="B111" i="47"/>
  <c r="E110" i="47"/>
  <c r="D110" i="47"/>
  <c r="G25" i="47"/>
  <c r="G26" i="47"/>
  <c r="E90" i="47"/>
  <c r="D90" i="47"/>
  <c r="E91" i="47"/>
  <c r="D25" i="47"/>
  <c r="E26" i="47"/>
  <c r="E25" i="47"/>
  <c r="E80" i="47"/>
  <c r="E81" i="47"/>
  <c r="D80" i="47"/>
  <c r="G35" i="47"/>
  <c r="G36" i="47"/>
  <c r="D75" i="47"/>
  <c r="E76" i="47"/>
  <c r="E75" i="47"/>
  <c r="G65" i="47"/>
  <c r="G66" i="47"/>
  <c r="E71" i="47"/>
  <c r="E70" i="47"/>
  <c r="D70" i="47"/>
  <c r="E40" i="47"/>
  <c r="D40" i="47"/>
  <c r="E41" i="47"/>
  <c r="E31" i="47"/>
  <c r="E30" i="47"/>
  <c r="D30" i="47"/>
  <c r="D65" i="47"/>
  <c r="E65" i="47"/>
  <c r="E66" i="47"/>
  <c r="D45" i="47"/>
  <c r="E46" i="47"/>
  <c r="E45" i="47"/>
  <c r="G45" i="47"/>
  <c r="G46" i="47"/>
  <c r="G45" i="51"/>
  <c r="G46" i="51"/>
  <c r="G25" i="51"/>
  <c r="G26" i="51"/>
  <c r="E46" i="51"/>
  <c r="D45" i="51"/>
  <c r="E45" i="51"/>
  <c r="E56" i="51"/>
  <c r="E55" i="51"/>
  <c r="D55" i="51"/>
  <c r="G65" i="51"/>
  <c r="G66" i="51"/>
  <c r="E110" i="51"/>
  <c r="D110" i="51"/>
  <c r="B111" i="51"/>
  <c r="E71" i="51"/>
  <c r="E70" i="51"/>
  <c r="D70" i="51"/>
  <c r="E90" i="51"/>
  <c r="D90" i="51"/>
  <c r="E91" i="51"/>
  <c r="E25" i="51"/>
  <c r="D25" i="51"/>
  <c r="B4" i="51" s="1"/>
  <c r="E26" i="51"/>
  <c r="E85" i="51"/>
  <c r="D85" i="51"/>
  <c r="E86" i="51"/>
  <c r="G35" i="51"/>
  <c r="G36" i="51"/>
  <c r="D65" i="51"/>
  <c r="E66" i="51"/>
  <c r="E65" i="51"/>
  <c r="D30" i="51"/>
  <c r="E31" i="51"/>
  <c r="E30" i="51"/>
  <c r="E80" i="51"/>
  <c r="D80" i="51"/>
  <c r="E81" i="51"/>
  <c r="E106" i="51"/>
  <c r="E105" i="51"/>
  <c r="D105" i="51"/>
  <c r="G55" i="51"/>
  <c r="G56" i="51"/>
  <c r="E100" i="51"/>
  <c r="E101" i="51"/>
  <c r="D100" i="51"/>
  <c r="E95" i="51"/>
  <c r="E96" i="51"/>
  <c r="D95" i="51"/>
  <c r="E76" i="51"/>
  <c r="E75" i="51"/>
  <c r="D75" i="51"/>
  <c r="A112" i="51"/>
  <c r="K111" i="51"/>
  <c r="G111" i="51"/>
  <c r="E36" i="51"/>
  <c r="E35" i="51"/>
  <c r="D35" i="51"/>
  <c r="E40" i="51"/>
  <c r="D40" i="51"/>
  <c r="E41" i="51"/>
  <c r="E60" i="51"/>
  <c r="D60" i="51"/>
  <c r="E61" i="51"/>
  <c r="E50" i="51"/>
  <c r="D50" i="51"/>
  <c r="E51" i="51"/>
  <c r="A112" i="52"/>
  <c r="K111" i="52"/>
  <c r="G111" i="52"/>
  <c r="G25" i="52"/>
  <c r="G26" i="52"/>
  <c r="G65" i="52"/>
  <c r="G66" i="52"/>
  <c r="E100" i="52"/>
  <c r="D100" i="52"/>
  <c r="E101" i="52"/>
  <c r="E75" i="52"/>
  <c r="E76" i="52"/>
  <c r="D75" i="52"/>
  <c r="E70" i="52"/>
  <c r="D70" i="52"/>
  <c r="E71" i="52"/>
  <c r="E85" i="52"/>
  <c r="D85" i="52"/>
  <c r="E86" i="52"/>
  <c r="D30" i="52"/>
  <c r="E31" i="52"/>
  <c r="E30" i="52"/>
  <c r="G35" i="52"/>
  <c r="G36" i="52"/>
  <c r="G45" i="52"/>
  <c r="G46" i="52"/>
  <c r="D65" i="52"/>
  <c r="E66" i="52"/>
  <c r="E65" i="52"/>
  <c r="E80" i="52"/>
  <c r="D80" i="52"/>
  <c r="E81" i="52"/>
  <c r="E41" i="52"/>
  <c r="E40" i="52"/>
  <c r="D40" i="52"/>
  <c r="E51" i="52"/>
  <c r="D50" i="52"/>
  <c r="E50" i="52"/>
  <c r="E46" i="52"/>
  <c r="D45" i="52"/>
  <c r="E45" i="52"/>
  <c r="G55" i="52"/>
  <c r="G56" i="52"/>
  <c r="D35" i="52"/>
  <c r="E35" i="52"/>
  <c r="E36" i="52"/>
  <c r="E90" i="52"/>
  <c r="D90" i="52"/>
  <c r="E91" i="52"/>
  <c r="E96" i="52"/>
  <c r="E95" i="52"/>
  <c r="D95" i="52"/>
  <c r="B111" i="52"/>
  <c r="E110" i="52"/>
  <c r="D110" i="52"/>
  <c r="D55" i="52"/>
  <c r="E55" i="52"/>
  <c r="E56" i="52"/>
  <c r="E25" i="52"/>
  <c r="D25" i="52"/>
  <c r="E26" i="52"/>
  <c r="D105" i="52"/>
  <c r="E106" i="52"/>
  <c r="E105" i="52"/>
  <c r="E61" i="52"/>
  <c r="D60" i="52"/>
  <c r="E60" i="52"/>
  <c r="C112" i="52"/>
  <c r="C113" i="52" s="1"/>
  <c r="E41" i="56"/>
  <c r="D40" i="56"/>
  <c r="E40" i="56"/>
  <c r="E95" i="56"/>
  <c r="D95" i="56"/>
  <c r="E96" i="56"/>
  <c r="E55" i="56"/>
  <c r="D55" i="56"/>
  <c r="E56" i="56"/>
  <c r="E81" i="56"/>
  <c r="D80" i="56"/>
  <c r="E80" i="56"/>
  <c r="G35" i="56"/>
  <c r="G36" i="56"/>
  <c r="E46" i="56"/>
  <c r="E45" i="56"/>
  <c r="D45" i="56"/>
  <c r="A113" i="56"/>
  <c r="G112" i="56"/>
  <c r="K112" i="56"/>
  <c r="G65" i="56"/>
  <c r="G66" i="56"/>
  <c r="D75" i="56"/>
  <c r="E76" i="56"/>
  <c r="E75" i="56"/>
  <c r="B112" i="56"/>
  <c r="E111" i="56"/>
  <c r="D111" i="56"/>
  <c r="G55" i="56"/>
  <c r="G56" i="56"/>
  <c r="G45" i="56"/>
  <c r="G46" i="56"/>
  <c r="E86" i="56"/>
  <c r="D85" i="56"/>
  <c r="E85" i="56"/>
  <c r="E101" i="56"/>
  <c r="D100" i="56"/>
  <c r="E100" i="56"/>
  <c r="E91" i="56"/>
  <c r="D90" i="56"/>
  <c r="E90" i="56"/>
  <c r="D65" i="56"/>
  <c r="E65" i="56"/>
  <c r="E66" i="56"/>
  <c r="E71" i="56"/>
  <c r="E70" i="56"/>
  <c r="D70" i="56"/>
  <c r="E51" i="56"/>
  <c r="E50" i="56"/>
  <c r="D50" i="56"/>
  <c r="E60" i="56"/>
  <c r="D60" i="56"/>
  <c r="E61" i="56"/>
  <c r="E36" i="56"/>
  <c r="E35" i="56"/>
  <c r="D35" i="56"/>
  <c r="B4" i="56" s="1"/>
  <c r="G45" i="57"/>
  <c r="G46" i="57"/>
  <c r="D70" i="57"/>
  <c r="E71" i="57"/>
  <c r="E70" i="57"/>
  <c r="G25" i="57"/>
  <c r="G26" i="57"/>
  <c r="E46" i="57"/>
  <c r="E45" i="57"/>
  <c r="D45" i="57"/>
  <c r="E105" i="57"/>
  <c r="D105" i="57"/>
  <c r="E106" i="57"/>
  <c r="D50" i="57"/>
  <c r="E51" i="57"/>
  <c r="E50" i="57"/>
  <c r="E81" i="57"/>
  <c r="E80" i="57"/>
  <c r="D80" i="57"/>
  <c r="G35" i="57"/>
  <c r="G36" i="57"/>
  <c r="B111" i="57"/>
  <c r="D110" i="57"/>
  <c r="E110" i="57"/>
  <c r="D60" i="57"/>
  <c r="E61" i="57"/>
  <c r="E60" i="57"/>
  <c r="A112" i="57"/>
  <c r="G111" i="57"/>
  <c r="K111" i="57"/>
  <c r="E75" i="57"/>
  <c r="D75" i="57"/>
  <c r="E76" i="57"/>
  <c r="G55" i="57"/>
  <c r="G56" i="57"/>
  <c r="E65" i="57"/>
  <c r="D65" i="57"/>
  <c r="E66" i="57"/>
  <c r="E91" i="57"/>
  <c r="E90" i="57"/>
  <c r="D90" i="57"/>
  <c r="D35" i="57"/>
  <c r="E36" i="57"/>
  <c r="E35" i="57"/>
  <c r="E56" i="57"/>
  <c r="E55" i="57"/>
  <c r="D55" i="57"/>
  <c r="E85" i="57"/>
  <c r="D85" i="57"/>
  <c r="E86" i="57"/>
  <c r="D95" i="57"/>
  <c r="E96" i="57"/>
  <c r="E95" i="57"/>
  <c r="G65" i="57"/>
  <c r="G66" i="57"/>
  <c r="E30" i="57"/>
  <c r="D30" i="57"/>
  <c r="E31" i="57"/>
  <c r="D100" i="57"/>
  <c r="E101" i="57"/>
  <c r="E100" i="57"/>
  <c r="E26" i="57"/>
  <c r="E25" i="57"/>
  <c r="D25" i="57"/>
  <c r="B4" i="57" s="1"/>
  <c r="D40" i="57"/>
  <c r="E41" i="57"/>
  <c r="E40" i="57"/>
  <c r="C112" i="57"/>
  <c r="C113" i="57" s="1"/>
  <c r="E65" i="61"/>
  <c r="D65" i="61"/>
  <c r="E66" i="61"/>
  <c r="G55" i="61"/>
  <c r="G56" i="61"/>
  <c r="E76" i="61"/>
  <c r="E75" i="61"/>
  <c r="D75" i="61"/>
  <c r="G45" i="61"/>
  <c r="G46" i="61"/>
  <c r="G35" i="61"/>
  <c r="G36" i="61"/>
  <c r="D80" i="61"/>
  <c r="E81" i="61"/>
  <c r="E80" i="61"/>
  <c r="D45" i="61"/>
  <c r="E46" i="61"/>
  <c r="E45" i="61"/>
  <c r="E100" i="61"/>
  <c r="D100" i="61"/>
  <c r="E101" i="61"/>
  <c r="D30" i="61"/>
  <c r="E31" i="61"/>
  <c r="E30" i="61"/>
  <c r="D35" i="61"/>
  <c r="E36" i="61"/>
  <c r="E35" i="61"/>
  <c r="G65" i="61"/>
  <c r="G66" i="61"/>
  <c r="D95" i="61"/>
  <c r="E96" i="61"/>
  <c r="E95" i="61"/>
  <c r="G25" i="61"/>
  <c r="G26" i="61"/>
  <c r="D50" i="61"/>
  <c r="E51" i="61"/>
  <c r="E50" i="61"/>
  <c r="D40" i="61"/>
  <c r="E41" i="61"/>
  <c r="E40" i="61"/>
  <c r="D60" i="61"/>
  <c r="E60" i="61"/>
  <c r="E61" i="61"/>
  <c r="C113" i="61"/>
  <c r="E105" i="61"/>
  <c r="D105" i="61"/>
  <c r="E106" i="61"/>
  <c r="E86" i="61"/>
  <c r="D85" i="61"/>
  <c r="E85" i="61"/>
  <c r="D25" i="61"/>
  <c r="B4" i="61" s="1"/>
  <c r="E26" i="61"/>
  <c r="E25" i="61"/>
  <c r="E70" i="61"/>
  <c r="D70" i="61"/>
  <c r="E71" i="61"/>
  <c r="A112" i="61"/>
  <c r="K111" i="61"/>
  <c r="G111" i="61"/>
  <c r="D110" i="61"/>
  <c r="E110" i="61"/>
  <c r="B111" i="61"/>
  <c r="E55" i="61"/>
  <c r="D55" i="61"/>
  <c r="E56" i="61"/>
  <c r="E90" i="61"/>
  <c r="D90" i="61"/>
  <c r="E91" i="61"/>
  <c r="E66" i="62"/>
  <c r="E65" i="62"/>
  <c r="D65" i="62"/>
  <c r="D70" i="62"/>
  <c r="E71" i="62"/>
  <c r="E70" i="62"/>
  <c r="E91" i="62"/>
  <c r="E90" i="62"/>
  <c r="D90" i="62"/>
  <c r="B111" i="62"/>
  <c r="D110" i="62"/>
  <c r="E110" i="62"/>
  <c r="E75" i="62"/>
  <c r="D75" i="62"/>
  <c r="E76" i="62"/>
  <c r="D95" i="62"/>
  <c r="E96" i="62"/>
  <c r="E95" i="62"/>
  <c r="G35" i="62"/>
  <c r="G36" i="62"/>
  <c r="E105" i="62"/>
  <c r="D105" i="62"/>
  <c r="E106" i="62"/>
  <c r="E35" i="62"/>
  <c r="D35" i="62"/>
  <c r="E36" i="62"/>
  <c r="E85" i="62"/>
  <c r="D85" i="62"/>
  <c r="E86" i="62"/>
  <c r="A112" i="62"/>
  <c r="G111" i="62"/>
  <c r="K111" i="62"/>
  <c r="D55" i="62"/>
  <c r="E56" i="62"/>
  <c r="E55" i="62"/>
  <c r="C113" i="62"/>
  <c r="G55" i="62"/>
  <c r="G56" i="62"/>
  <c r="E80" i="62"/>
  <c r="D80" i="62"/>
  <c r="E81" i="62"/>
  <c r="E60" i="62"/>
  <c r="D60" i="62"/>
  <c r="E61" i="62"/>
  <c r="G25" i="62"/>
  <c r="G26" i="62"/>
  <c r="E101" i="62"/>
  <c r="E100" i="62"/>
  <c r="D100" i="62"/>
  <c r="G65" i="62"/>
  <c r="G66" i="62"/>
  <c r="E40" i="62"/>
  <c r="D40" i="62"/>
  <c r="E41" i="62"/>
  <c r="E26" i="62"/>
  <c r="E25" i="62"/>
  <c r="D25" i="62"/>
  <c r="B4" i="62" s="1"/>
  <c r="D30" i="62"/>
  <c r="E31" i="62"/>
  <c r="E30" i="62"/>
  <c r="E90" i="65"/>
  <c r="D90" i="65"/>
  <c r="E91" i="65"/>
  <c r="E81" i="65"/>
  <c r="E80" i="65"/>
  <c r="D80" i="65"/>
  <c r="E50" i="65"/>
  <c r="D50" i="65"/>
  <c r="E51" i="65"/>
  <c r="E71" i="65"/>
  <c r="E70" i="65"/>
  <c r="D70" i="65"/>
  <c r="D105" i="65"/>
  <c r="E106" i="65"/>
  <c r="E105" i="65"/>
  <c r="E76" i="65"/>
  <c r="E75" i="65"/>
  <c r="D75" i="65"/>
  <c r="D85" i="65"/>
  <c r="E86" i="65"/>
  <c r="E85" i="65"/>
  <c r="E35" i="65"/>
  <c r="D35" i="65"/>
  <c r="E36" i="65"/>
  <c r="E101" i="65"/>
  <c r="E100" i="65"/>
  <c r="D100" i="65"/>
  <c r="D30" i="65"/>
  <c r="E31" i="65"/>
  <c r="E30" i="65"/>
  <c r="E46" i="65"/>
  <c r="E45" i="65"/>
  <c r="D45" i="65"/>
  <c r="E65" i="65"/>
  <c r="D65" i="65"/>
  <c r="E66" i="65"/>
  <c r="E25" i="65"/>
  <c r="D25" i="65"/>
  <c r="B4" i="65" s="1"/>
  <c r="E26" i="65"/>
  <c r="G45" i="65"/>
  <c r="G46" i="65"/>
  <c r="E40" i="65"/>
  <c r="D40" i="65"/>
  <c r="E41" i="65"/>
  <c r="G65" i="65"/>
  <c r="G66" i="65"/>
  <c r="E95" i="65"/>
  <c r="D95" i="65"/>
  <c r="E96" i="65"/>
  <c r="G25" i="65"/>
  <c r="G26" i="65"/>
  <c r="B111" i="65"/>
  <c r="E110" i="65"/>
  <c r="D110" i="65"/>
  <c r="C113" i="65"/>
  <c r="G35" i="65"/>
  <c r="G36" i="65"/>
  <c r="A112" i="65"/>
  <c r="G111" i="65"/>
  <c r="K111" i="65"/>
  <c r="G65" i="66"/>
  <c r="G66" i="66"/>
  <c r="E100" i="66"/>
  <c r="D100" i="66"/>
  <c r="E101" i="66"/>
  <c r="G55" i="66"/>
  <c r="G56" i="66"/>
  <c r="E40" i="66"/>
  <c r="D40" i="66"/>
  <c r="E41" i="66"/>
  <c r="E56" i="66"/>
  <c r="D55" i="66"/>
  <c r="E55" i="66"/>
  <c r="E96" i="66"/>
  <c r="E95" i="66"/>
  <c r="D95" i="66"/>
  <c r="E30" i="66"/>
  <c r="D30" i="66"/>
  <c r="E31" i="66"/>
  <c r="G25" i="66"/>
  <c r="G26" i="66"/>
  <c r="E26" i="66"/>
  <c r="E25" i="66"/>
  <c r="D25" i="66"/>
  <c r="B4" i="66" s="1"/>
  <c r="E45" i="66"/>
  <c r="E46" i="66"/>
  <c r="D45" i="66"/>
  <c r="E75" i="66"/>
  <c r="D75" i="66"/>
  <c r="E76" i="66"/>
  <c r="G45" i="66"/>
  <c r="G46" i="66"/>
  <c r="A112" i="66"/>
  <c r="K111" i="66"/>
  <c r="G111" i="66"/>
  <c r="E60" i="66"/>
  <c r="D60" i="66"/>
  <c r="E61" i="66"/>
  <c r="E81" i="66"/>
  <c r="D80" i="66"/>
  <c r="E80" i="66"/>
  <c r="D110" i="66"/>
  <c r="B111" i="66"/>
  <c r="E110" i="66"/>
  <c r="E106" i="66"/>
  <c r="D105" i="66"/>
  <c r="E105" i="66"/>
  <c r="E51" i="66"/>
  <c r="D50" i="66"/>
  <c r="E50" i="66"/>
  <c r="G35" i="66"/>
  <c r="G36" i="66"/>
  <c r="E66" i="66"/>
  <c r="E65" i="66"/>
  <c r="D65" i="66"/>
  <c r="E90" i="66"/>
  <c r="E91" i="66"/>
  <c r="D90" i="66"/>
  <c r="D70" i="66"/>
  <c r="E71" i="66"/>
  <c r="E70" i="66"/>
  <c r="E85" i="66"/>
  <c r="D85" i="66"/>
  <c r="E86" i="66"/>
  <c r="E35" i="66"/>
  <c r="D35" i="66"/>
  <c r="E36" i="66"/>
  <c r="I36" i="66"/>
  <c r="K35" i="66"/>
  <c r="I36" i="65"/>
  <c r="K35" i="65"/>
  <c r="I37" i="62"/>
  <c r="K36" i="62"/>
  <c r="I36" i="61"/>
  <c r="K35" i="61"/>
  <c r="I36" i="57"/>
  <c r="K35" i="57"/>
  <c r="I36" i="56"/>
  <c r="K35" i="56"/>
  <c r="I36" i="52"/>
  <c r="K35" i="52"/>
  <c r="I36" i="51"/>
  <c r="K35" i="51"/>
  <c r="I36" i="47"/>
  <c r="K35" i="47"/>
  <c r="I36" i="46"/>
  <c r="K35" i="46"/>
  <c r="I36" i="45"/>
  <c r="K35" i="45"/>
  <c r="I36" i="44"/>
  <c r="K35" i="44"/>
  <c r="I36" i="74"/>
  <c r="K35" i="74"/>
  <c r="K35" i="73"/>
  <c r="I36" i="73"/>
  <c r="K35" i="72"/>
  <c r="I36" i="72"/>
  <c r="I36" i="71"/>
  <c r="K35" i="71"/>
  <c r="K35" i="70"/>
  <c r="I36" i="70"/>
  <c r="I36" i="69"/>
  <c r="K35" i="69"/>
  <c r="K35" i="68"/>
  <c r="I36" i="68"/>
  <c r="I36" i="67"/>
  <c r="K35" i="67"/>
  <c r="I36" i="64"/>
  <c r="K35" i="64"/>
  <c r="I36" i="63"/>
  <c r="K35" i="63"/>
  <c r="I36" i="60"/>
  <c r="K35" i="60"/>
  <c r="I36" i="59"/>
  <c r="K35" i="59"/>
  <c r="I35" i="58"/>
  <c r="K34" i="58"/>
  <c r="I36" i="76"/>
  <c r="K35" i="76"/>
  <c r="I36" i="55"/>
  <c r="K35" i="55"/>
  <c r="K35" i="54"/>
  <c r="I36" i="54"/>
  <c r="K35" i="53"/>
  <c r="I36" i="53"/>
  <c r="K35" i="50"/>
  <c r="I36" i="50"/>
  <c r="I36" i="49"/>
  <c r="K35" i="49"/>
  <c r="I36" i="48"/>
  <c r="K35" i="48"/>
  <c r="K35" i="43"/>
  <c r="I36" i="43"/>
  <c r="I36" i="42"/>
  <c r="K35" i="42"/>
  <c r="I36" i="41"/>
  <c r="K35" i="41"/>
  <c r="I36" i="40"/>
  <c r="K35" i="40"/>
  <c r="I36" i="39"/>
  <c r="K35" i="39"/>
  <c r="I36" i="38"/>
  <c r="K35" i="38"/>
  <c r="I36" i="37"/>
  <c r="K35" i="37"/>
  <c r="I36" i="36"/>
  <c r="K35" i="36"/>
  <c r="I36" i="35"/>
  <c r="K35" i="35"/>
  <c r="I36" i="34"/>
  <c r="K35" i="34"/>
  <c r="K35" i="33"/>
  <c r="I36" i="33"/>
  <c r="I36" i="32"/>
  <c r="K35" i="32"/>
  <c r="I36" i="31"/>
  <c r="K35" i="31"/>
  <c r="I37" i="30"/>
  <c r="K36" i="30"/>
  <c r="I36" i="29"/>
  <c r="K35" i="29"/>
  <c r="I36" i="28"/>
  <c r="K35" i="28"/>
  <c r="I35" i="27"/>
  <c r="K34" i="27"/>
  <c r="I35" i="9"/>
  <c r="K34" i="9"/>
  <c r="C90" i="32"/>
  <c r="C90" i="33"/>
  <c r="C80" i="34"/>
  <c r="C80" i="38"/>
  <c r="C90" i="31"/>
  <c r="C60" i="68"/>
  <c r="C80" i="67"/>
  <c r="C50" i="39"/>
  <c r="C50" i="53"/>
  <c r="C90" i="71"/>
  <c r="C50" i="29"/>
  <c r="C90" i="74"/>
  <c r="C40" i="59"/>
  <c r="C50" i="9"/>
  <c r="C40" i="37"/>
  <c r="C30" i="60"/>
  <c r="C60" i="63"/>
  <c r="C30" i="55"/>
  <c r="C60" i="38"/>
  <c r="C50" i="42"/>
  <c r="C110" i="43"/>
  <c r="C110" i="37"/>
  <c r="C90" i="49"/>
  <c r="C70" i="58"/>
  <c r="C30" i="9"/>
  <c r="C110" i="63"/>
  <c r="C90" i="28"/>
  <c r="C80" i="35"/>
  <c r="C50" i="41"/>
  <c r="C60" i="32"/>
  <c r="C30" i="63"/>
  <c r="C70" i="30"/>
  <c r="C100" i="68"/>
  <c r="C50" i="31"/>
  <c r="C30" i="74"/>
  <c r="C60" i="55"/>
  <c r="C100" i="59"/>
  <c r="C80" i="48"/>
  <c r="C30" i="37"/>
  <c r="C40" i="42"/>
  <c r="C30" i="49"/>
  <c r="C30" i="42"/>
  <c r="C110" i="67"/>
  <c r="C110" i="73"/>
  <c r="C50" i="67"/>
  <c r="C60" i="49"/>
  <c r="B111" i="36"/>
  <c r="E110" i="36"/>
  <c r="D110" i="36"/>
  <c r="C60" i="34"/>
  <c r="C60" i="30"/>
  <c r="C60" i="41"/>
  <c r="C100" i="49"/>
  <c r="C60" i="35"/>
  <c r="C50" i="28"/>
  <c r="C100" i="33"/>
  <c r="C110" i="54"/>
  <c r="C50" i="76"/>
  <c r="C110" i="33"/>
  <c r="C30" i="28"/>
  <c r="C40" i="58"/>
  <c r="C90" i="9"/>
  <c r="C40" i="33"/>
  <c r="C30" i="58"/>
  <c r="C30" i="72"/>
  <c r="C90" i="40"/>
  <c r="C90" i="73"/>
  <c r="C90" i="37"/>
  <c r="C90" i="35"/>
  <c r="C110" i="41"/>
  <c r="C40" i="40"/>
  <c r="C40" i="28"/>
  <c r="C30" i="38"/>
  <c r="C110" i="48"/>
  <c r="C40" i="38"/>
  <c r="C90" i="30"/>
  <c r="C60" i="70"/>
  <c r="C70" i="49"/>
  <c r="C90" i="50"/>
  <c r="C90" i="67"/>
  <c r="C30" i="50"/>
  <c r="C70" i="71"/>
  <c r="C30" i="41"/>
  <c r="C40" i="67"/>
  <c r="C100" i="73"/>
  <c r="C40" i="68"/>
  <c r="C110" i="30"/>
  <c r="C90" i="34"/>
  <c r="C30" i="59"/>
  <c r="C30" i="35"/>
  <c r="C50" i="48"/>
  <c r="C50" i="60"/>
  <c r="C110" i="27"/>
  <c r="C70" i="42"/>
  <c r="C100" i="67"/>
  <c r="C110" i="72"/>
  <c r="C50" i="63"/>
  <c r="C90" i="41"/>
  <c r="C40" i="50"/>
  <c r="C80" i="33"/>
  <c r="C40" i="63"/>
  <c r="C40" i="39"/>
  <c r="C30" i="32"/>
  <c r="C80" i="53"/>
  <c r="C110" i="55"/>
  <c r="C110" i="31"/>
  <c r="C50" i="72"/>
  <c r="C100" i="60"/>
  <c r="C80" i="49"/>
  <c r="C40" i="30"/>
  <c r="C80" i="28"/>
  <c r="C40" i="69"/>
  <c r="C50" i="73"/>
  <c r="C30" i="73"/>
  <c r="C80" i="31"/>
  <c r="C60" i="43"/>
  <c r="C90" i="38"/>
  <c r="C80" i="40"/>
  <c r="C40" i="64"/>
  <c r="C80" i="50"/>
  <c r="C50" i="43"/>
  <c r="C90" i="43"/>
  <c r="C60" i="28"/>
  <c r="C80" i="42"/>
  <c r="C30" i="70"/>
  <c r="C70" i="63"/>
  <c r="C110" i="28"/>
  <c r="C110" i="29"/>
  <c r="C80" i="54"/>
  <c r="C100" i="63"/>
  <c r="C110" i="40"/>
  <c r="C80" i="39"/>
  <c r="C100" i="42"/>
  <c r="C110" i="39"/>
  <c r="C60" i="58"/>
  <c r="C40" i="72"/>
  <c r="C80" i="30"/>
  <c r="C80" i="37"/>
  <c r="C80" i="32"/>
  <c r="C110" i="9"/>
  <c r="C70" i="37"/>
  <c r="C100" i="39"/>
  <c r="C80" i="74"/>
  <c r="C70" i="73"/>
  <c r="C100" i="30"/>
  <c r="C30" i="40"/>
  <c r="C70" i="27"/>
  <c r="C40" i="32"/>
  <c r="C110" i="58"/>
  <c r="C100" i="35"/>
  <c r="C100" i="58"/>
  <c r="C50" i="68"/>
  <c r="C30" i="69"/>
  <c r="C90" i="55"/>
  <c r="C110" i="74"/>
  <c r="C90" i="63"/>
  <c r="C110" i="68"/>
  <c r="C100" i="70"/>
  <c r="C90" i="69"/>
  <c r="C110" i="60"/>
  <c r="C90" i="48"/>
  <c r="C50" i="74"/>
  <c r="C30" i="27"/>
  <c r="C30" i="48"/>
  <c r="C50" i="55"/>
  <c r="C100" i="54"/>
  <c r="C40" i="29"/>
  <c r="C70" i="43"/>
  <c r="C50" i="33"/>
  <c r="C50" i="37"/>
  <c r="C80" i="71"/>
  <c r="C100" i="74"/>
  <c r="C90" i="39"/>
  <c r="C50" i="35"/>
  <c r="C60" i="72"/>
  <c r="C100" i="41"/>
  <c r="C50" i="32"/>
  <c r="C70" i="33"/>
  <c r="C80" i="27"/>
  <c r="C70" i="41"/>
  <c r="C100" i="64"/>
  <c r="C90" i="72"/>
  <c r="C90" i="59"/>
  <c r="C60" i="39"/>
  <c r="C80" i="64"/>
  <c r="C40" i="31"/>
  <c r="C40" i="35"/>
  <c r="C70" i="48"/>
  <c r="C80" i="63"/>
  <c r="C70" i="9"/>
  <c r="C60" i="73"/>
  <c r="C70" i="60"/>
  <c r="C90" i="68"/>
  <c r="C110" i="38"/>
  <c r="C40" i="55"/>
  <c r="C60" i="53"/>
  <c r="C30" i="71"/>
  <c r="C80" i="43"/>
  <c r="C90" i="29"/>
  <c r="C40" i="74"/>
  <c r="C60" i="33"/>
  <c r="C80" i="73"/>
  <c r="C60" i="76"/>
  <c r="C30" i="76"/>
  <c r="C70" i="40"/>
  <c r="C100" i="72"/>
  <c r="C70" i="69"/>
  <c r="C60" i="69"/>
  <c r="C70" i="54"/>
  <c r="C70" i="32"/>
  <c r="C110" i="71"/>
  <c r="C70" i="67"/>
  <c r="C70" i="50"/>
  <c r="C100" i="43"/>
  <c r="C60" i="74"/>
  <c r="C80" i="72"/>
  <c r="C40" i="9"/>
  <c r="C100" i="37"/>
  <c r="C90" i="58"/>
  <c r="C80" i="41"/>
  <c r="C40" i="53"/>
  <c r="C80" i="70"/>
  <c r="C80" i="68"/>
  <c r="C50" i="27"/>
  <c r="C90" i="64"/>
  <c r="C100" i="53"/>
  <c r="C110" i="76"/>
  <c r="C60" i="71"/>
  <c r="C40" i="71"/>
  <c r="C40" i="54"/>
  <c r="C70" i="34"/>
  <c r="C40" i="70"/>
  <c r="C30" i="30"/>
  <c r="C110" i="49"/>
  <c r="C70" i="53"/>
  <c r="C40" i="41"/>
  <c r="C50" i="49"/>
  <c r="C40" i="34"/>
  <c r="C40" i="73"/>
  <c r="C100" i="38"/>
  <c r="C80" i="76"/>
  <c r="C100" i="55"/>
  <c r="C110" i="53"/>
  <c r="C60" i="60"/>
  <c r="C110" i="69"/>
  <c r="C100" i="31"/>
  <c r="C60" i="64"/>
  <c r="C80" i="55"/>
  <c r="C60" i="59"/>
  <c r="C50" i="69"/>
  <c r="C70" i="64"/>
  <c r="C30" i="64"/>
  <c r="C50" i="34"/>
  <c r="C90" i="27"/>
  <c r="C100" i="69"/>
  <c r="C90" i="76"/>
  <c r="C70" i="39"/>
  <c r="C100" i="40"/>
  <c r="C70" i="74"/>
  <c r="C30" i="31"/>
  <c r="C60" i="42"/>
  <c r="C50" i="40"/>
  <c r="C70" i="68"/>
  <c r="C60" i="29"/>
  <c r="C30" i="29"/>
  <c r="C70" i="70"/>
  <c r="C70" i="28"/>
  <c r="C110" i="59"/>
  <c r="C40" i="27"/>
  <c r="C60" i="9"/>
  <c r="C60" i="67"/>
  <c r="C50" i="71"/>
  <c r="C80" i="9"/>
  <c r="C100" i="29"/>
  <c r="C60" i="48"/>
  <c r="C90" i="53"/>
  <c r="C90" i="42"/>
  <c r="C60" i="31"/>
  <c r="C100" i="50"/>
  <c r="C40" i="49"/>
  <c r="C110" i="34"/>
  <c r="C100" i="34"/>
  <c r="C90" i="60"/>
  <c r="C90" i="70"/>
  <c r="C110" i="35"/>
  <c r="C30" i="43"/>
  <c r="C50" i="64"/>
  <c r="C70" i="31"/>
  <c r="C70" i="72"/>
  <c r="C50" i="38"/>
  <c r="C70" i="76"/>
  <c r="C70" i="38"/>
  <c r="C80" i="60"/>
  <c r="C70" i="29"/>
  <c r="C50" i="54"/>
  <c r="C60" i="50"/>
  <c r="C110" i="64"/>
  <c r="C50" i="50"/>
  <c r="C100" i="71"/>
  <c r="C60" i="37"/>
  <c r="C100" i="76"/>
  <c r="C30" i="33"/>
  <c r="C80" i="59"/>
  <c r="C70" i="59"/>
  <c r="C30" i="39"/>
  <c r="C100" i="27"/>
  <c r="C110" i="42"/>
  <c r="C30" i="68"/>
  <c r="C40" i="76"/>
  <c r="C50" i="58"/>
  <c r="C100" i="48"/>
  <c r="C90" i="54"/>
  <c r="C60" i="40"/>
  <c r="C40" i="48"/>
  <c r="C110" i="50"/>
  <c r="C60" i="54"/>
  <c r="C70" i="55"/>
  <c r="C110" i="70"/>
  <c r="C70" i="35"/>
  <c r="C110" i="32"/>
  <c r="C50" i="59"/>
  <c r="C100" i="9"/>
  <c r="C40" i="43"/>
  <c r="C80" i="69"/>
  <c r="C50" i="70"/>
  <c r="C100" i="32"/>
  <c r="C30" i="53"/>
  <c r="C100" i="28"/>
  <c r="C80" i="58"/>
  <c r="C80" i="29"/>
  <c r="C60" i="27"/>
  <c r="C30" i="54"/>
  <c r="C30" i="34"/>
  <c r="C40" i="60"/>
  <c r="C30" i="67"/>
  <c r="E36" i="36"/>
  <c r="E35" i="36"/>
  <c r="D35" i="36"/>
  <c r="E41" i="36"/>
  <c r="D40" i="36"/>
  <c r="E40" i="36"/>
  <c r="E56" i="36"/>
  <c r="E55" i="36"/>
  <c r="D55" i="36"/>
  <c r="E71" i="36"/>
  <c r="E70" i="36"/>
  <c r="D70" i="36"/>
  <c r="E65" i="36"/>
  <c r="D65" i="36"/>
  <c r="E66" i="36"/>
  <c r="E101" i="36"/>
  <c r="E100" i="36"/>
  <c r="D100" i="36"/>
  <c r="E75" i="36"/>
  <c r="D75" i="36"/>
  <c r="E76" i="36"/>
  <c r="E91" i="36"/>
  <c r="E90" i="36"/>
  <c r="D90" i="36"/>
  <c r="D25" i="36"/>
  <c r="E25" i="36"/>
  <c r="E26" i="36"/>
  <c r="E86" i="36"/>
  <c r="D85" i="36"/>
  <c r="E85" i="36"/>
  <c r="E96" i="36"/>
  <c r="E95" i="36"/>
  <c r="D95" i="36"/>
  <c r="E30" i="36"/>
  <c r="D30" i="36"/>
  <c r="E31" i="36"/>
  <c r="A112" i="36"/>
  <c r="E105" i="36"/>
  <c r="D105" i="36"/>
  <c r="E106" i="36"/>
  <c r="D60" i="36"/>
  <c r="E61" i="36"/>
  <c r="E60" i="36"/>
  <c r="E80" i="36"/>
  <c r="D80" i="36"/>
  <c r="E81" i="36"/>
  <c r="C30" i="7"/>
  <c r="C90" i="7"/>
  <c r="C50" i="7"/>
  <c r="C60" i="7"/>
  <c r="C100" i="7"/>
  <c r="C70" i="7"/>
  <c r="C110" i="7"/>
  <c r="C80" i="7"/>
  <c r="C40" i="7"/>
  <c r="E69" i="71"/>
  <c r="B70" i="71"/>
  <c r="D69" i="71"/>
  <c r="B30" i="53"/>
  <c r="E29" i="53"/>
  <c r="D29" i="53"/>
  <c r="B90" i="73"/>
  <c r="E89" i="73"/>
  <c r="D89" i="73"/>
  <c r="E59" i="49"/>
  <c r="B60" i="49"/>
  <c r="D59" i="49"/>
  <c r="E89" i="30"/>
  <c r="B90" i="30"/>
  <c r="D89" i="30"/>
  <c r="E39" i="54"/>
  <c r="B40" i="54"/>
  <c r="D39" i="54"/>
  <c r="B90" i="67"/>
  <c r="E89" i="67"/>
  <c r="D89" i="67"/>
  <c r="E109" i="59"/>
  <c r="B110" i="59"/>
  <c r="D109" i="59"/>
  <c r="E69" i="68"/>
  <c r="B70" i="68"/>
  <c r="D69" i="68"/>
  <c r="E119" i="54"/>
  <c r="B120" i="54"/>
  <c r="D119" i="54"/>
  <c r="E89" i="49"/>
  <c r="B90" i="49"/>
  <c r="D89" i="49"/>
  <c r="E129" i="32"/>
  <c r="B130" i="32"/>
  <c r="D129" i="32"/>
  <c r="E139" i="37"/>
  <c r="B140" i="37"/>
  <c r="D139" i="37"/>
  <c r="B80" i="42"/>
  <c r="E79" i="42"/>
  <c r="D79" i="42"/>
  <c r="E69" i="30"/>
  <c r="B70" i="30"/>
  <c r="D69" i="30"/>
  <c r="E59" i="40"/>
  <c r="B60" i="40"/>
  <c r="D59" i="40"/>
  <c r="E79" i="64"/>
  <c r="B80" i="64"/>
  <c r="D79" i="64"/>
  <c r="E89" i="43"/>
  <c r="B90" i="43"/>
  <c r="D89" i="43"/>
  <c r="B100" i="42"/>
  <c r="E99" i="42"/>
  <c r="D99" i="42"/>
  <c r="E119" i="48"/>
  <c r="B120" i="48"/>
  <c r="D119" i="48"/>
  <c r="E129" i="64"/>
  <c r="B130" i="64"/>
  <c r="D129" i="64"/>
  <c r="E109" i="35"/>
  <c r="B110" i="35"/>
  <c r="D109" i="35"/>
  <c r="E69" i="72"/>
  <c r="B70" i="72"/>
  <c r="D69" i="72"/>
  <c r="E89" i="71"/>
  <c r="B90" i="71"/>
  <c r="D89" i="71"/>
  <c r="E119" i="40"/>
  <c r="B120" i="40"/>
  <c r="D119" i="40"/>
  <c r="B140" i="31"/>
  <c r="E139" i="31"/>
  <c r="D139" i="31"/>
  <c r="B130" i="63"/>
  <c r="E129" i="63"/>
  <c r="D129" i="63"/>
  <c r="B50" i="63"/>
  <c r="E49" i="63"/>
  <c r="D49" i="63"/>
  <c r="E29" i="50"/>
  <c r="B30" i="50"/>
  <c r="D29" i="50"/>
  <c r="B30" i="42"/>
  <c r="E29" i="42"/>
  <c r="D29" i="42"/>
  <c r="E109" i="71"/>
  <c r="B110" i="71"/>
  <c r="D109" i="71"/>
  <c r="B60" i="67"/>
  <c r="E59" i="67"/>
  <c r="D59" i="67"/>
  <c r="E99" i="41"/>
  <c r="B100" i="41"/>
  <c r="D99" i="41"/>
  <c r="E119" i="32"/>
  <c r="B120" i="32"/>
  <c r="D119" i="32"/>
  <c r="E109" i="50"/>
  <c r="B110" i="50"/>
  <c r="D109" i="50"/>
  <c r="E99" i="34"/>
  <c r="B100" i="34"/>
  <c r="D99" i="34"/>
  <c r="E139" i="43"/>
  <c r="B140" i="43"/>
  <c r="D139" i="43"/>
  <c r="B90" i="53"/>
  <c r="E89" i="53"/>
  <c r="D89" i="53"/>
  <c r="E99" i="49"/>
  <c r="B100" i="49"/>
  <c r="D99" i="49"/>
  <c r="B60" i="58"/>
  <c r="E59" i="58"/>
  <c r="D59" i="58"/>
  <c r="E39" i="9"/>
  <c r="B40" i="9"/>
  <c r="D39" i="9"/>
  <c r="B40" i="42"/>
  <c r="E39" i="42"/>
  <c r="D39" i="42"/>
  <c r="E139" i="35"/>
  <c r="B140" i="35"/>
  <c r="D139" i="35"/>
  <c r="E29" i="9"/>
  <c r="B30" i="9"/>
  <c r="D29" i="9"/>
  <c r="E39" i="7"/>
  <c r="B40" i="7"/>
  <c r="D39" i="7"/>
  <c r="E29" i="37"/>
  <c r="B30" i="37"/>
  <c r="D29" i="37"/>
  <c r="E129" i="59"/>
  <c r="B130" i="59"/>
  <c r="D129" i="59"/>
  <c r="E69" i="32"/>
  <c r="B70" i="32"/>
  <c r="D69" i="32"/>
  <c r="B80" i="31"/>
  <c r="E79" i="31"/>
  <c r="D79" i="31"/>
  <c r="E119" i="49"/>
  <c r="B120" i="49"/>
  <c r="D119" i="49"/>
  <c r="E59" i="59"/>
  <c r="B60" i="59"/>
  <c r="D59" i="59"/>
  <c r="E79" i="55"/>
  <c r="B80" i="55"/>
  <c r="D79" i="55"/>
  <c r="B100" i="27"/>
  <c r="E99" i="27"/>
  <c r="D99" i="27"/>
  <c r="E99" i="70"/>
  <c r="B100" i="70"/>
  <c r="D99" i="70"/>
  <c r="B40" i="73"/>
  <c r="E39" i="73"/>
  <c r="D39" i="73"/>
  <c r="E129" i="69"/>
  <c r="B130" i="69"/>
  <c r="D129" i="69"/>
  <c r="E29" i="35"/>
  <c r="B30" i="35"/>
  <c r="D29" i="35"/>
  <c r="B30" i="73"/>
  <c r="E29" i="73"/>
  <c r="D29" i="73"/>
  <c r="E79" i="76"/>
  <c r="B80" i="76"/>
  <c r="D79" i="76"/>
  <c r="E139" i="33"/>
  <c r="B140" i="33"/>
  <c r="D139" i="33"/>
  <c r="E139" i="38"/>
  <c r="B140" i="38"/>
  <c r="D139" i="38"/>
  <c r="E29" i="7"/>
  <c r="B30" i="7"/>
  <c r="D29" i="7"/>
  <c r="E59" i="50"/>
  <c r="B60" i="50"/>
  <c r="D59" i="50"/>
  <c r="B120" i="31"/>
  <c r="E119" i="31"/>
  <c r="D119" i="31"/>
  <c r="E139" i="34"/>
  <c r="B140" i="34"/>
  <c r="D139" i="34"/>
  <c r="E59" i="71"/>
  <c r="B60" i="71"/>
  <c r="D59" i="71"/>
  <c r="E69" i="55"/>
  <c r="B70" i="55"/>
  <c r="D69" i="55"/>
  <c r="E79" i="30"/>
  <c r="B80" i="30"/>
  <c r="D79" i="30"/>
  <c r="E49" i="30"/>
  <c r="B50" i="30"/>
  <c r="D49" i="30"/>
  <c r="E49" i="69"/>
  <c r="B50" i="69"/>
  <c r="D49" i="69"/>
  <c r="E49" i="54"/>
  <c r="B50" i="54"/>
  <c r="D49" i="54"/>
  <c r="B140" i="58"/>
  <c r="E139" i="58"/>
  <c r="D139" i="58"/>
  <c r="E109" i="29"/>
  <c r="B110" i="29"/>
  <c r="D109" i="29"/>
  <c r="E99" i="69"/>
  <c r="B100" i="69"/>
  <c r="D99" i="69"/>
  <c r="E139" i="30"/>
  <c r="B140" i="30"/>
  <c r="D139" i="30"/>
  <c r="B110" i="60"/>
  <c r="E109" i="60"/>
  <c r="D109" i="60"/>
  <c r="B90" i="63"/>
  <c r="E89" i="63"/>
  <c r="D89" i="63"/>
  <c r="E129" i="29"/>
  <c r="B130" i="29"/>
  <c r="D129" i="29"/>
  <c r="B30" i="39"/>
  <c r="E29" i="39"/>
  <c r="D29" i="39"/>
  <c r="E59" i="38"/>
  <c r="B60" i="38"/>
  <c r="D59" i="38"/>
  <c r="E89" i="68"/>
  <c r="B90" i="68"/>
  <c r="D89" i="68"/>
  <c r="E29" i="41"/>
  <c r="B30" i="41"/>
  <c r="D29" i="41"/>
  <c r="E139" i="76"/>
  <c r="B140" i="76"/>
  <c r="D139" i="76"/>
  <c r="E109" i="64"/>
  <c r="B110" i="64"/>
  <c r="D109" i="64"/>
  <c r="E109" i="32"/>
  <c r="B110" i="32"/>
  <c r="D109" i="32"/>
  <c r="B70" i="67"/>
  <c r="E69" i="67"/>
  <c r="D69" i="67"/>
  <c r="E79" i="29"/>
  <c r="B80" i="29"/>
  <c r="D79" i="29"/>
  <c r="E129" i="50"/>
  <c r="B130" i="50"/>
  <c r="D129" i="50"/>
  <c r="E129" i="7"/>
  <c r="B130" i="7"/>
  <c r="D129" i="7"/>
  <c r="E139" i="54"/>
  <c r="B140" i="54"/>
  <c r="D139" i="54"/>
  <c r="E39" i="59"/>
  <c r="B40" i="59"/>
  <c r="D39" i="59"/>
  <c r="B140" i="73"/>
  <c r="E139" i="73"/>
  <c r="D139" i="73"/>
  <c r="E129" i="55"/>
  <c r="B130" i="55"/>
  <c r="D129" i="55"/>
  <c r="E129" i="30"/>
  <c r="B130" i="30"/>
  <c r="D129" i="30"/>
  <c r="E89" i="40"/>
  <c r="B90" i="40"/>
  <c r="D89" i="40"/>
  <c r="B70" i="39"/>
  <c r="E69" i="39"/>
  <c r="D69" i="39"/>
  <c r="E89" i="64"/>
  <c r="B90" i="64"/>
  <c r="D89" i="64"/>
  <c r="E119" i="64"/>
  <c r="B120" i="64"/>
  <c r="D119" i="64"/>
  <c r="E59" i="48"/>
  <c r="B60" i="48"/>
  <c r="D59" i="48"/>
  <c r="E49" i="35"/>
  <c r="B50" i="35"/>
  <c r="D49" i="35"/>
  <c r="B50" i="60"/>
  <c r="E49" i="60"/>
  <c r="D49" i="60"/>
  <c r="B30" i="71"/>
  <c r="E29" i="71"/>
  <c r="D29" i="71"/>
  <c r="E29" i="69"/>
  <c r="B30" i="69"/>
  <c r="D29" i="69"/>
  <c r="B60" i="42"/>
  <c r="E59" i="42"/>
  <c r="D59" i="42"/>
  <c r="E109" i="49"/>
  <c r="B110" i="49"/>
  <c r="D109" i="49"/>
  <c r="E39" i="69"/>
  <c r="B40" i="69"/>
  <c r="D39" i="69"/>
  <c r="E59" i="54"/>
  <c r="B60" i="54"/>
  <c r="D59" i="54"/>
  <c r="E49" i="33"/>
  <c r="B50" i="33"/>
  <c r="D49" i="33"/>
  <c r="B40" i="67"/>
  <c r="E39" i="67"/>
  <c r="D39" i="67"/>
  <c r="E139" i="70"/>
  <c r="B140" i="70"/>
  <c r="D139" i="70"/>
  <c r="B30" i="58"/>
  <c r="E29" i="58"/>
  <c r="D29" i="58"/>
  <c r="E69" i="49"/>
  <c r="B70" i="49"/>
  <c r="D69" i="49"/>
  <c r="E109" i="43"/>
  <c r="B110" i="43"/>
  <c r="D109" i="43"/>
  <c r="E39" i="37"/>
  <c r="B40" i="37"/>
  <c r="D39" i="37"/>
  <c r="B70" i="48"/>
  <c r="E69" i="48"/>
  <c r="D69" i="48"/>
  <c r="B120" i="58"/>
  <c r="E119" i="58"/>
  <c r="D119" i="58"/>
  <c r="E139" i="64"/>
  <c r="B140" i="64"/>
  <c r="D139" i="64"/>
  <c r="B130" i="60"/>
  <c r="E129" i="60"/>
  <c r="D129" i="60"/>
  <c r="E89" i="69"/>
  <c r="B90" i="69"/>
  <c r="D89" i="69"/>
  <c r="E39" i="76"/>
  <c r="B40" i="76"/>
  <c r="D39" i="76"/>
  <c r="B130" i="27"/>
  <c r="E129" i="27"/>
  <c r="D129" i="27"/>
  <c r="E99" i="37"/>
  <c r="B100" i="37"/>
  <c r="D99" i="37"/>
  <c r="E89" i="38"/>
  <c r="B90" i="38"/>
  <c r="D89" i="38"/>
  <c r="B90" i="58"/>
  <c r="E89" i="58"/>
  <c r="D89" i="58"/>
  <c r="E139" i="55"/>
  <c r="B140" i="55"/>
  <c r="D139" i="55"/>
  <c r="E119" i="70"/>
  <c r="B120" i="70"/>
  <c r="D119" i="70"/>
  <c r="E59" i="72"/>
  <c r="B60" i="72"/>
  <c r="D59" i="72"/>
  <c r="E119" i="68"/>
  <c r="B120" i="68"/>
  <c r="D119" i="68"/>
  <c r="B80" i="73"/>
  <c r="E79" i="73"/>
  <c r="D79" i="73"/>
  <c r="B100" i="63"/>
  <c r="E99" i="63"/>
  <c r="D99" i="63"/>
  <c r="B70" i="42"/>
  <c r="E69" i="42"/>
  <c r="D69" i="42"/>
  <c r="E139" i="28"/>
  <c r="B140" i="28"/>
  <c r="D139" i="28"/>
  <c r="E119" i="50"/>
  <c r="B120" i="50"/>
  <c r="D119" i="50"/>
  <c r="E129" i="34"/>
  <c r="B130" i="34"/>
  <c r="D129" i="34"/>
  <c r="B80" i="59"/>
  <c r="E79" i="59"/>
  <c r="D79" i="59"/>
  <c r="E129" i="71"/>
  <c r="B130" i="71"/>
  <c r="D129" i="71"/>
  <c r="B100" i="60"/>
  <c r="E99" i="60"/>
  <c r="D99" i="60"/>
  <c r="E129" i="33"/>
  <c r="B130" i="33"/>
  <c r="D129" i="33"/>
  <c r="E99" i="7"/>
  <c r="B100" i="7"/>
  <c r="D99" i="7"/>
  <c r="B80" i="60"/>
  <c r="E79" i="60"/>
  <c r="D79" i="60"/>
  <c r="E89" i="7"/>
  <c r="B90" i="7"/>
  <c r="D89" i="7"/>
  <c r="E69" i="33"/>
  <c r="B70" i="33"/>
  <c r="D69" i="33"/>
  <c r="B50" i="27"/>
  <c r="E49" i="27"/>
  <c r="D49" i="27"/>
  <c r="E59" i="33"/>
  <c r="B60" i="33"/>
  <c r="D59" i="33"/>
  <c r="E49" i="9"/>
  <c r="B50" i="9"/>
  <c r="D49" i="9"/>
  <c r="B110" i="63"/>
  <c r="E109" i="63"/>
  <c r="D109" i="63"/>
  <c r="B60" i="39"/>
  <c r="E59" i="39"/>
  <c r="D59" i="39"/>
  <c r="E69" i="50"/>
  <c r="B70" i="50"/>
  <c r="D69" i="50"/>
  <c r="E129" i="28"/>
  <c r="B130" i="28"/>
  <c r="D129" i="28"/>
  <c r="E109" i="76"/>
  <c r="B110" i="76"/>
  <c r="D109" i="76"/>
  <c r="E139" i="40"/>
  <c r="B140" i="40"/>
  <c r="D139" i="40"/>
  <c r="E139" i="48"/>
  <c r="B140" i="48"/>
  <c r="D139" i="48"/>
  <c r="E79" i="50"/>
  <c r="B80" i="50"/>
  <c r="D79" i="50"/>
  <c r="E29" i="48"/>
  <c r="B30" i="48"/>
  <c r="D29" i="48"/>
  <c r="B80" i="27"/>
  <c r="E79" i="27"/>
  <c r="D79" i="27"/>
  <c r="E39" i="49"/>
  <c r="B40" i="49"/>
  <c r="D39" i="49"/>
  <c r="E119" i="28"/>
  <c r="B120" i="28"/>
  <c r="D119" i="28"/>
  <c r="E39" i="43"/>
  <c r="B40" i="43"/>
  <c r="D39" i="43"/>
  <c r="E49" i="64"/>
  <c r="B50" i="64"/>
  <c r="D49" i="64"/>
  <c r="E49" i="59"/>
  <c r="B50" i="59"/>
  <c r="D49" i="59"/>
  <c r="E39" i="32"/>
  <c r="B40" i="32"/>
  <c r="D39" i="32"/>
  <c r="E89" i="41"/>
  <c r="B90" i="41"/>
  <c r="D89" i="41"/>
  <c r="B40" i="39"/>
  <c r="E39" i="39"/>
  <c r="D39" i="39"/>
  <c r="E89" i="37"/>
  <c r="B90" i="37"/>
  <c r="D89" i="37"/>
  <c r="E119" i="9"/>
  <c r="B120" i="9"/>
  <c r="D119" i="9"/>
  <c r="E129" i="72"/>
  <c r="B130" i="72"/>
  <c r="D129" i="72"/>
  <c r="E119" i="69"/>
  <c r="B120" i="69"/>
  <c r="D119" i="69"/>
  <c r="E139" i="71"/>
  <c r="B140" i="71"/>
  <c r="D139" i="71"/>
  <c r="E129" i="43"/>
  <c r="B130" i="43"/>
  <c r="D129" i="43"/>
  <c r="E49" i="29"/>
  <c r="B50" i="29"/>
  <c r="D49" i="29"/>
  <c r="B40" i="58"/>
  <c r="E39" i="58"/>
  <c r="D39" i="58"/>
  <c r="E69" i="41"/>
  <c r="B70" i="41"/>
  <c r="D69" i="41"/>
  <c r="E39" i="64"/>
  <c r="B40" i="64"/>
  <c r="D39" i="64"/>
  <c r="B110" i="31"/>
  <c r="E109" i="31"/>
  <c r="D109" i="31"/>
  <c r="E39" i="55"/>
  <c r="B40" i="55"/>
  <c r="D39" i="55"/>
  <c r="B40" i="53"/>
  <c r="E39" i="53"/>
  <c r="D39" i="53"/>
  <c r="E69" i="43"/>
  <c r="B70" i="43"/>
  <c r="D69" i="43"/>
  <c r="B120" i="53"/>
  <c r="E119" i="53"/>
  <c r="D119" i="53"/>
  <c r="E49" i="49"/>
  <c r="B50" i="49"/>
  <c r="D49" i="49"/>
  <c r="E109" i="55"/>
  <c r="B110" i="55"/>
  <c r="D109" i="55"/>
  <c r="B70" i="53"/>
  <c r="E69" i="53"/>
  <c r="D69" i="53"/>
  <c r="E79" i="49"/>
  <c r="B80" i="49"/>
  <c r="D79" i="49"/>
  <c r="B110" i="42"/>
  <c r="E109" i="42"/>
  <c r="D109" i="42"/>
  <c r="E79" i="37"/>
  <c r="B80" i="37"/>
  <c r="D79" i="37"/>
  <c r="B140" i="27"/>
  <c r="E139" i="27"/>
  <c r="D139" i="27"/>
  <c r="E49" i="7"/>
  <c r="B50" i="7"/>
  <c r="D49" i="7"/>
  <c r="E99" i="30"/>
  <c r="B100" i="30"/>
  <c r="D99" i="30"/>
  <c r="E79" i="33"/>
  <c r="B80" i="33"/>
  <c r="D79" i="33"/>
  <c r="B70" i="7"/>
  <c r="E69" i="7"/>
  <c r="D69" i="7"/>
  <c r="E29" i="38"/>
  <c r="B30" i="38"/>
  <c r="D29" i="38"/>
  <c r="E139" i="29"/>
  <c r="B140" i="29"/>
  <c r="D139" i="29"/>
  <c r="E79" i="34"/>
  <c r="B80" i="34"/>
  <c r="D79" i="34"/>
  <c r="E29" i="29"/>
  <c r="B30" i="29"/>
  <c r="D29" i="29"/>
  <c r="E29" i="54"/>
  <c r="B30" i="54"/>
  <c r="D29" i="54"/>
  <c r="B130" i="31"/>
  <c r="E129" i="31"/>
  <c r="D129" i="31"/>
  <c r="E109" i="37"/>
  <c r="B110" i="37"/>
  <c r="D109" i="37"/>
  <c r="B30" i="60"/>
  <c r="E29" i="60"/>
  <c r="D29" i="60"/>
  <c r="E119" i="7"/>
  <c r="B120" i="7"/>
  <c r="D119" i="7"/>
  <c r="B110" i="67"/>
  <c r="E109" i="67"/>
  <c r="D109" i="67"/>
  <c r="E39" i="70"/>
  <c r="B40" i="70"/>
  <c r="D39" i="70"/>
  <c r="B140" i="60"/>
  <c r="E139" i="60"/>
  <c r="D139" i="60"/>
  <c r="B130" i="67"/>
  <c r="E129" i="67"/>
  <c r="D129" i="67"/>
  <c r="B70" i="73"/>
  <c r="E69" i="73"/>
  <c r="D69" i="73"/>
  <c r="E39" i="28"/>
  <c r="B40" i="28"/>
  <c r="D39" i="28"/>
  <c r="E79" i="32"/>
  <c r="B80" i="32"/>
  <c r="D79" i="32"/>
  <c r="B50" i="31"/>
  <c r="E49" i="31"/>
  <c r="D49" i="31"/>
  <c r="E69" i="54"/>
  <c r="B70" i="54"/>
  <c r="D69" i="54"/>
  <c r="B80" i="7"/>
  <c r="E79" i="7"/>
  <c r="D79" i="7"/>
  <c r="B50" i="53"/>
  <c r="E49" i="53"/>
  <c r="D49" i="53"/>
  <c r="B130" i="39"/>
  <c r="E129" i="39"/>
  <c r="D129" i="39"/>
  <c r="B100" i="58"/>
  <c r="E99" i="58"/>
  <c r="D99" i="58"/>
  <c r="E119" i="33"/>
  <c r="B120" i="33"/>
  <c r="D119" i="33"/>
  <c r="E29" i="64"/>
  <c r="B30" i="64"/>
  <c r="D29" i="64"/>
  <c r="E39" i="48"/>
  <c r="B40" i="48"/>
  <c r="D39" i="48"/>
  <c r="E49" i="34"/>
  <c r="B50" i="34"/>
  <c r="D49" i="34"/>
  <c r="E109" i="33"/>
  <c r="B110" i="33"/>
  <c r="D109" i="33"/>
  <c r="B60" i="31"/>
  <c r="E59" i="31"/>
  <c r="D59" i="31"/>
  <c r="E89" i="72"/>
  <c r="B90" i="72"/>
  <c r="D89" i="72"/>
  <c r="E59" i="70"/>
  <c r="B60" i="70"/>
  <c r="D59" i="70"/>
  <c r="E139" i="7"/>
  <c r="B140" i="7"/>
  <c r="D139" i="7"/>
  <c r="B30" i="31"/>
  <c r="E29" i="31"/>
  <c r="D29" i="31"/>
  <c r="E59" i="7"/>
  <c r="B60" i="7"/>
  <c r="D59" i="7"/>
  <c r="B120" i="42"/>
  <c r="E119" i="42"/>
  <c r="D119" i="42"/>
  <c r="E79" i="9"/>
  <c r="B80" i="9"/>
  <c r="D79" i="9"/>
  <c r="B60" i="27"/>
  <c r="E59" i="27"/>
  <c r="D59" i="27"/>
  <c r="E29" i="55"/>
  <c r="B30" i="55"/>
  <c r="D29" i="55"/>
  <c r="E89" i="76"/>
  <c r="B90" i="76"/>
  <c r="D89" i="76"/>
  <c r="B90" i="48"/>
  <c r="E89" i="48"/>
  <c r="D89" i="48"/>
  <c r="E129" i="40"/>
  <c r="B130" i="40"/>
  <c r="D129" i="40"/>
  <c r="E139" i="68"/>
  <c r="B140" i="68"/>
  <c r="D139" i="68"/>
  <c r="E99" i="33"/>
  <c r="B100" i="33"/>
  <c r="D99" i="33"/>
  <c r="E139" i="59"/>
  <c r="B140" i="59"/>
  <c r="D139" i="59"/>
  <c r="E29" i="30"/>
  <c r="B30" i="30"/>
  <c r="D29" i="30"/>
  <c r="E89" i="28"/>
  <c r="B90" i="28"/>
  <c r="D89" i="28"/>
  <c r="E79" i="72"/>
  <c r="B80" i="72"/>
  <c r="D79" i="72"/>
  <c r="E139" i="32"/>
  <c r="B140" i="32"/>
  <c r="D139" i="32"/>
  <c r="E89" i="50"/>
  <c r="B90" i="50"/>
  <c r="D89" i="50"/>
  <c r="E119" i="37"/>
  <c r="B120" i="37"/>
  <c r="D119" i="37"/>
  <c r="E99" i="50"/>
  <c r="B100" i="50"/>
  <c r="D99" i="50"/>
  <c r="E89" i="9"/>
  <c r="B90" i="9"/>
  <c r="D89" i="9"/>
  <c r="E99" i="76"/>
  <c r="B100" i="76"/>
  <c r="D99" i="76"/>
  <c r="E49" i="48"/>
  <c r="B50" i="48"/>
  <c r="D49" i="48"/>
  <c r="E59" i="28"/>
  <c r="B60" i="28"/>
  <c r="D59" i="28"/>
  <c r="E59" i="9"/>
  <c r="B60" i="9"/>
  <c r="D59" i="9"/>
  <c r="B30" i="63"/>
  <c r="E29" i="63"/>
  <c r="D29" i="63"/>
  <c r="E89" i="70"/>
  <c r="B90" i="70"/>
  <c r="D89" i="70"/>
  <c r="E69" i="35"/>
  <c r="B70" i="35"/>
  <c r="D69" i="35"/>
  <c r="E69" i="28"/>
  <c r="B70" i="28"/>
  <c r="D69" i="28"/>
  <c r="E99" i="71"/>
  <c r="B100" i="71"/>
  <c r="D99" i="71"/>
  <c r="E129" i="54"/>
  <c r="B130" i="54"/>
  <c r="D129" i="54"/>
  <c r="E119" i="41"/>
  <c r="B120" i="41"/>
  <c r="D119" i="41"/>
  <c r="E39" i="30"/>
  <c r="B40" i="30"/>
  <c r="D39" i="30"/>
  <c r="E119" i="59"/>
  <c r="B120" i="59"/>
  <c r="D119" i="59"/>
  <c r="E79" i="35"/>
  <c r="B80" i="35"/>
  <c r="D79" i="35"/>
  <c r="E49" i="76"/>
  <c r="B50" i="76"/>
  <c r="D49" i="76"/>
  <c r="E29" i="33"/>
  <c r="B30" i="33"/>
  <c r="D29" i="33"/>
  <c r="E109" i="68"/>
  <c r="B110" i="68"/>
  <c r="D109" i="68"/>
  <c r="E69" i="40"/>
  <c r="B70" i="40"/>
  <c r="D69" i="40"/>
  <c r="B100" i="73"/>
  <c r="E99" i="73"/>
  <c r="D99" i="73"/>
  <c r="E129" i="35"/>
  <c r="B130" i="35"/>
  <c r="D129" i="35"/>
  <c r="E99" i="68"/>
  <c r="B100" i="68"/>
  <c r="D99" i="68"/>
  <c r="E109" i="28"/>
  <c r="B110" i="28"/>
  <c r="D109" i="28"/>
  <c r="E29" i="32"/>
  <c r="B30" i="32"/>
  <c r="D29" i="32"/>
  <c r="E129" i="38"/>
  <c r="B130" i="38"/>
  <c r="D129" i="38"/>
  <c r="B50" i="70"/>
  <c r="E49" i="70"/>
  <c r="D49" i="70"/>
  <c r="E69" i="64"/>
  <c r="B70" i="64"/>
  <c r="D69" i="64"/>
  <c r="E109" i="7"/>
  <c r="B110" i="7"/>
  <c r="D109" i="7"/>
  <c r="B140" i="67"/>
  <c r="E139" i="67"/>
  <c r="D139" i="67"/>
  <c r="E129" i="76"/>
  <c r="B130" i="76"/>
  <c r="D129" i="76"/>
  <c r="B70" i="63"/>
  <c r="E69" i="63"/>
  <c r="D69" i="63"/>
  <c r="B40" i="63"/>
  <c r="E39" i="63"/>
  <c r="D39" i="63"/>
  <c r="E79" i="69"/>
  <c r="B80" i="69"/>
  <c r="D79" i="69"/>
  <c r="B120" i="27"/>
  <c r="E119" i="27"/>
  <c r="D119" i="27"/>
  <c r="E129" i="9"/>
  <c r="B130" i="9"/>
  <c r="D129" i="9"/>
  <c r="E69" i="9"/>
  <c r="B70" i="9"/>
  <c r="D69" i="9"/>
  <c r="E69" i="29"/>
  <c r="B70" i="29"/>
  <c r="D69" i="29"/>
  <c r="B100" i="59"/>
  <c r="E99" i="59"/>
  <c r="D99" i="59"/>
  <c r="B90" i="31"/>
  <c r="E89" i="31"/>
  <c r="D89" i="31"/>
  <c r="E139" i="49"/>
  <c r="B140" i="49"/>
  <c r="D139" i="49"/>
  <c r="E79" i="68"/>
  <c r="B80" i="68"/>
  <c r="D79" i="68"/>
  <c r="E59" i="43"/>
  <c r="B60" i="43"/>
  <c r="D59" i="43"/>
  <c r="E49" i="37"/>
  <c r="B50" i="37"/>
  <c r="D49" i="37"/>
  <c r="E89" i="35"/>
  <c r="B90" i="35"/>
  <c r="D89" i="35"/>
  <c r="E99" i="9"/>
  <c r="B100" i="9"/>
  <c r="D99" i="9"/>
  <c r="E39" i="72"/>
  <c r="B40" i="72"/>
  <c r="D39" i="72"/>
  <c r="E99" i="28"/>
  <c r="B100" i="28"/>
  <c r="D99" i="28"/>
  <c r="B100" i="67"/>
  <c r="E99" i="67"/>
  <c r="D99" i="67"/>
  <c r="B80" i="58"/>
  <c r="E79" i="58"/>
  <c r="D79" i="58"/>
  <c r="E89" i="55"/>
  <c r="B90" i="55"/>
  <c r="D89" i="55"/>
  <c r="B110" i="53"/>
  <c r="E109" i="53"/>
  <c r="D109" i="53"/>
  <c r="E29" i="76"/>
  <c r="B30" i="76"/>
  <c r="D29" i="76"/>
  <c r="E39" i="34"/>
  <c r="B40" i="34"/>
  <c r="D39" i="34"/>
  <c r="B120" i="60"/>
  <c r="E119" i="60"/>
  <c r="D119" i="60"/>
  <c r="E49" i="55"/>
  <c r="B50" i="55"/>
  <c r="D49" i="55"/>
  <c r="B50" i="58"/>
  <c r="E49" i="58"/>
  <c r="D49" i="58"/>
  <c r="B90" i="59"/>
  <c r="E89" i="59"/>
  <c r="D89" i="59"/>
  <c r="E39" i="29"/>
  <c r="B40" i="29"/>
  <c r="D39" i="29"/>
  <c r="E29" i="34"/>
  <c r="B30" i="34"/>
  <c r="D29" i="34"/>
  <c r="E89" i="33"/>
  <c r="B90" i="33"/>
  <c r="D89" i="33"/>
  <c r="B140" i="63"/>
  <c r="E139" i="63"/>
  <c r="D139" i="63"/>
  <c r="E59" i="55"/>
  <c r="B60" i="55"/>
  <c r="D59" i="55"/>
  <c r="E59" i="64"/>
  <c r="B60" i="64"/>
  <c r="D59" i="64"/>
  <c r="E39" i="68"/>
  <c r="B40" i="68"/>
  <c r="D39" i="68"/>
  <c r="B120" i="63"/>
  <c r="E119" i="63"/>
  <c r="D119" i="63"/>
  <c r="E129" i="70"/>
  <c r="B130" i="70"/>
  <c r="D129" i="70"/>
  <c r="B110" i="39"/>
  <c r="E109" i="39"/>
  <c r="D109" i="39"/>
  <c r="B110" i="73"/>
  <c r="E109" i="73"/>
  <c r="D109" i="73"/>
  <c r="E99" i="48"/>
  <c r="B100" i="48"/>
  <c r="D99" i="48"/>
  <c r="E99" i="32"/>
  <c r="B100" i="32"/>
  <c r="D99" i="32"/>
  <c r="B60" i="53"/>
  <c r="E59" i="53"/>
  <c r="D59" i="53"/>
  <c r="E59" i="29"/>
  <c r="B60" i="29"/>
  <c r="D59" i="29"/>
  <c r="E69" i="59"/>
  <c r="B70" i="59"/>
  <c r="D69" i="59"/>
  <c r="B90" i="60"/>
  <c r="E89" i="60"/>
  <c r="D89" i="60"/>
  <c r="B40" i="71"/>
  <c r="E39" i="71"/>
  <c r="D39" i="71"/>
  <c r="B130" i="42"/>
  <c r="E129" i="42"/>
  <c r="D129" i="42"/>
  <c r="E109" i="70"/>
  <c r="B110" i="70"/>
  <c r="D109" i="70"/>
  <c r="E49" i="38"/>
  <c r="B50" i="38"/>
  <c r="D49" i="38"/>
  <c r="E79" i="41"/>
  <c r="B80" i="41"/>
  <c r="D79" i="41"/>
  <c r="B60" i="63"/>
  <c r="E59" i="63"/>
  <c r="D59" i="63"/>
  <c r="E139" i="9"/>
  <c r="B140" i="9"/>
  <c r="D139" i="9"/>
  <c r="E49" i="50"/>
  <c r="B50" i="50"/>
  <c r="D49" i="50"/>
  <c r="E119" i="30"/>
  <c r="B120" i="30"/>
  <c r="D119" i="30"/>
  <c r="E59" i="32"/>
  <c r="B60" i="32"/>
  <c r="D59" i="32"/>
  <c r="E49" i="32"/>
  <c r="B50" i="32"/>
  <c r="D49" i="32"/>
  <c r="E109" i="38"/>
  <c r="B110" i="38"/>
  <c r="D109" i="38"/>
  <c r="E109" i="9"/>
  <c r="B110" i="9"/>
  <c r="D109" i="9"/>
  <c r="E39" i="50"/>
  <c r="B40" i="50"/>
  <c r="D39" i="50"/>
  <c r="B90" i="27"/>
  <c r="E89" i="27"/>
  <c r="D89" i="27"/>
  <c r="E119" i="29"/>
  <c r="B120" i="29"/>
  <c r="D119" i="29"/>
  <c r="B120" i="39"/>
  <c r="E119" i="39"/>
  <c r="D119" i="39"/>
  <c r="E119" i="35"/>
  <c r="B120" i="35"/>
  <c r="D119" i="35"/>
  <c r="E79" i="28"/>
  <c r="B80" i="28"/>
  <c r="D79" i="28"/>
  <c r="B80" i="39"/>
  <c r="E79" i="39"/>
  <c r="D79" i="39"/>
  <c r="E139" i="41"/>
  <c r="B140" i="41"/>
  <c r="D139" i="41"/>
  <c r="E139" i="69"/>
  <c r="B140" i="69"/>
  <c r="D139" i="69"/>
  <c r="E49" i="28"/>
  <c r="B50" i="28"/>
  <c r="D49" i="28"/>
  <c r="E99" i="54"/>
  <c r="B100" i="54"/>
  <c r="D99" i="54"/>
  <c r="E69" i="76"/>
  <c r="B70" i="76"/>
  <c r="D69" i="76"/>
  <c r="B30" i="67"/>
  <c r="E29" i="67"/>
  <c r="D29" i="67"/>
  <c r="E119" i="43"/>
  <c r="B120" i="43"/>
  <c r="D119" i="43"/>
  <c r="E139" i="50"/>
  <c r="B140" i="50"/>
  <c r="D139" i="50"/>
  <c r="B50" i="67"/>
  <c r="E49" i="67"/>
  <c r="D49" i="67"/>
  <c r="E29" i="70"/>
  <c r="B30" i="70"/>
  <c r="D29" i="70"/>
  <c r="B140" i="39"/>
  <c r="E139" i="39"/>
  <c r="D139" i="39"/>
  <c r="E99" i="43"/>
  <c r="B100" i="43"/>
  <c r="D99" i="43"/>
  <c r="E99" i="40"/>
  <c r="B100" i="40"/>
  <c r="D99" i="40"/>
  <c r="E79" i="48"/>
  <c r="B80" i="48"/>
  <c r="D79" i="48"/>
  <c r="E79" i="43"/>
  <c r="B80" i="43"/>
  <c r="D79" i="43"/>
  <c r="B70" i="58"/>
  <c r="E69" i="58"/>
  <c r="D69" i="58"/>
  <c r="E69" i="69"/>
  <c r="B70" i="69"/>
  <c r="D69" i="69"/>
  <c r="E59" i="41"/>
  <c r="B60" i="41"/>
  <c r="D59" i="41"/>
  <c r="E109" i="30"/>
  <c r="B110" i="30"/>
  <c r="D109" i="30"/>
  <c r="B110" i="58"/>
  <c r="E109" i="58"/>
  <c r="D109" i="58"/>
  <c r="B40" i="60"/>
  <c r="E39" i="60"/>
  <c r="D39" i="60"/>
  <c r="B90" i="39"/>
  <c r="E89" i="39"/>
  <c r="D89" i="39"/>
  <c r="E109" i="41"/>
  <c r="B110" i="41"/>
  <c r="D109" i="41"/>
  <c r="E29" i="40"/>
  <c r="B30" i="40"/>
  <c r="D29" i="40"/>
  <c r="E119" i="71"/>
  <c r="B120" i="71"/>
  <c r="D119" i="71"/>
  <c r="E119" i="76"/>
  <c r="B120" i="76"/>
  <c r="D119" i="76"/>
  <c r="B50" i="72"/>
  <c r="E49" i="72"/>
  <c r="D49" i="72"/>
  <c r="B80" i="63"/>
  <c r="E79" i="63"/>
  <c r="D79" i="63"/>
  <c r="B50" i="71"/>
  <c r="E49" i="71"/>
  <c r="D49" i="71"/>
  <c r="E59" i="37"/>
  <c r="B60" i="37"/>
  <c r="D59" i="37"/>
  <c r="E59" i="68"/>
  <c r="B60" i="68"/>
  <c r="D59" i="68"/>
  <c r="E109" i="54"/>
  <c r="B110" i="54"/>
  <c r="D109" i="54"/>
  <c r="B60" i="60"/>
  <c r="E59" i="60"/>
  <c r="D59" i="60"/>
  <c r="B50" i="42"/>
  <c r="E49" i="42"/>
  <c r="D49" i="42"/>
  <c r="B130" i="73"/>
  <c r="E129" i="73"/>
  <c r="D129" i="73"/>
  <c r="B110" i="27"/>
  <c r="E109" i="27"/>
  <c r="D109" i="27"/>
  <c r="E29" i="28"/>
  <c r="B30" i="28"/>
  <c r="D29" i="28"/>
  <c r="E89" i="32"/>
  <c r="B90" i="32"/>
  <c r="D89" i="32"/>
  <c r="E109" i="48"/>
  <c r="B110" i="48"/>
  <c r="D109" i="48"/>
  <c r="E39" i="40"/>
  <c r="B40" i="40"/>
  <c r="D39" i="40"/>
  <c r="E59" i="34"/>
  <c r="B60" i="34"/>
  <c r="D59" i="34"/>
  <c r="E59" i="69"/>
  <c r="B60" i="69"/>
  <c r="D59" i="69"/>
  <c r="E49" i="68"/>
  <c r="B50" i="68"/>
  <c r="D49" i="68"/>
  <c r="B90" i="54"/>
  <c r="E89" i="54"/>
  <c r="D89" i="54"/>
  <c r="E59" i="35"/>
  <c r="B60" i="35"/>
  <c r="D59" i="35"/>
  <c r="E29" i="68"/>
  <c r="B30" i="68"/>
  <c r="D29" i="68"/>
  <c r="E29" i="72"/>
  <c r="B30" i="72"/>
  <c r="D29" i="72"/>
  <c r="B90" i="42"/>
  <c r="E89" i="42"/>
  <c r="D89" i="42"/>
  <c r="E119" i="34"/>
  <c r="B120" i="34"/>
  <c r="D119" i="34"/>
  <c r="B80" i="53"/>
  <c r="E79" i="53"/>
  <c r="D79" i="53"/>
  <c r="E89" i="29"/>
  <c r="B90" i="29"/>
  <c r="D89" i="29"/>
  <c r="B130" i="53"/>
  <c r="E129" i="53"/>
  <c r="D129" i="53"/>
  <c r="E109" i="69"/>
  <c r="B110" i="69"/>
  <c r="D109" i="69"/>
  <c r="E99" i="64"/>
  <c r="B100" i="64"/>
  <c r="D99" i="64"/>
  <c r="E129" i="41"/>
  <c r="B130" i="41"/>
  <c r="D129" i="41"/>
  <c r="E129" i="48"/>
  <c r="B130" i="48"/>
  <c r="D129" i="48"/>
  <c r="B140" i="42"/>
  <c r="E139" i="42"/>
  <c r="D139" i="42"/>
  <c r="B80" i="67"/>
  <c r="E79" i="67"/>
  <c r="D79" i="67"/>
  <c r="E69" i="34"/>
  <c r="B70" i="34"/>
  <c r="D69" i="34"/>
  <c r="E99" i="35"/>
  <c r="B100" i="35"/>
  <c r="D99" i="35"/>
  <c r="B30" i="27"/>
  <c r="E29" i="27"/>
  <c r="D29" i="27"/>
  <c r="E39" i="38"/>
  <c r="B40" i="38"/>
  <c r="D39" i="38"/>
  <c r="E29" i="43"/>
  <c r="B30" i="43"/>
  <c r="D29" i="43"/>
  <c r="B80" i="54"/>
  <c r="E79" i="54"/>
  <c r="D79" i="54"/>
  <c r="E99" i="55"/>
  <c r="B100" i="55"/>
  <c r="D99" i="55"/>
  <c r="B100" i="53"/>
  <c r="E99" i="53"/>
  <c r="D99" i="53"/>
  <c r="E39" i="41"/>
  <c r="B40" i="41"/>
  <c r="D39" i="41"/>
  <c r="B100" i="31"/>
  <c r="E99" i="31"/>
  <c r="D99" i="31"/>
  <c r="E89" i="34"/>
  <c r="B90" i="34"/>
  <c r="D89" i="34"/>
  <c r="B140" i="72"/>
  <c r="E139" i="72"/>
  <c r="D139" i="72"/>
  <c r="B120" i="67"/>
  <c r="E119" i="67"/>
  <c r="D119" i="67"/>
  <c r="E39" i="35"/>
  <c r="B40" i="35"/>
  <c r="D39" i="35"/>
  <c r="E109" i="34"/>
  <c r="B110" i="34"/>
  <c r="D109" i="34"/>
  <c r="E129" i="37"/>
  <c r="B130" i="37"/>
  <c r="D129" i="37"/>
  <c r="E29" i="59"/>
  <c r="B30" i="59"/>
  <c r="D29" i="59"/>
  <c r="B120" i="73"/>
  <c r="E119" i="73"/>
  <c r="D119" i="73"/>
  <c r="B70" i="60"/>
  <c r="E69" i="60"/>
  <c r="D69" i="60"/>
  <c r="E79" i="38"/>
  <c r="B80" i="38"/>
  <c r="D79" i="38"/>
  <c r="E99" i="38"/>
  <c r="B100" i="38"/>
  <c r="D99" i="38"/>
  <c r="B50" i="39"/>
  <c r="E49" i="39"/>
  <c r="D49" i="39"/>
  <c r="E69" i="37"/>
  <c r="B70" i="37"/>
  <c r="D69" i="37"/>
  <c r="E49" i="40"/>
  <c r="B50" i="40"/>
  <c r="D49" i="40"/>
  <c r="B50" i="73"/>
  <c r="E49" i="73"/>
  <c r="D49" i="73"/>
  <c r="E129" i="68"/>
  <c r="B130" i="68"/>
  <c r="D129" i="68"/>
  <c r="E59" i="30"/>
  <c r="B60" i="30"/>
  <c r="D59" i="30"/>
  <c r="B140" i="53"/>
  <c r="E139" i="53"/>
  <c r="D139" i="53"/>
  <c r="E49" i="41"/>
  <c r="B50" i="41"/>
  <c r="D49" i="41"/>
  <c r="B60" i="73"/>
  <c r="E59" i="73"/>
  <c r="D59" i="73"/>
  <c r="B40" i="27"/>
  <c r="E39" i="27"/>
  <c r="D39" i="27"/>
  <c r="B70" i="31"/>
  <c r="E69" i="31"/>
  <c r="D69" i="31"/>
  <c r="E39" i="33"/>
  <c r="B40" i="33"/>
  <c r="D39" i="33"/>
  <c r="E69" i="70"/>
  <c r="B70" i="70"/>
  <c r="D69" i="70"/>
  <c r="E59" i="76"/>
  <c r="B60" i="76"/>
  <c r="D59" i="76"/>
  <c r="B40" i="31"/>
  <c r="E39" i="31"/>
  <c r="D39" i="31"/>
  <c r="B100" i="39"/>
  <c r="E99" i="39"/>
  <c r="D99" i="39"/>
  <c r="E79" i="70"/>
  <c r="B80" i="70"/>
  <c r="D79" i="70"/>
  <c r="E119" i="72"/>
  <c r="B120" i="72"/>
  <c r="D119" i="72"/>
  <c r="E79" i="71"/>
  <c r="B80" i="71"/>
  <c r="D79" i="71"/>
  <c r="E29" i="49"/>
  <c r="B30" i="49"/>
  <c r="D29" i="49"/>
  <c r="E109" i="40"/>
  <c r="B110" i="40"/>
  <c r="D109" i="40"/>
  <c r="E69" i="38"/>
  <c r="B70" i="38"/>
  <c r="D69" i="38"/>
  <c r="E129" i="49"/>
  <c r="B130" i="49"/>
  <c r="D129" i="49"/>
  <c r="E49" i="43"/>
  <c r="B50" i="43"/>
  <c r="D49" i="43"/>
  <c r="E79" i="40"/>
  <c r="B80" i="40"/>
  <c r="D79" i="40"/>
  <c r="E119" i="55"/>
  <c r="B120" i="55"/>
  <c r="D119" i="55"/>
  <c r="B70" i="27"/>
  <c r="E69" i="27"/>
  <c r="D69" i="27"/>
  <c r="E99" i="29"/>
  <c r="B100" i="29"/>
  <c r="D99" i="29"/>
  <c r="B130" i="58"/>
  <c r="E129" i="58"/>
  <c r="D129" i="58"/>
  <c r="E119" i="38"/>
  <c r="B120" i="38"/>
  <c r="D119" i="38"/>
  <c r="E99" i="72"/>
  <c r="B100" i="72"/>
  <c r="D99" i="72"/>
  <c r="E109" i="72"/>
  <c r="B110" i="72"/>
  <c r="D109" i="72"/>
  <c r="E70" i="74"/>
  <c r="E71" i="74"/>
  <c r="D70" i="74"/>
  <c r="E131" i="74"/>
  <c r="D130" i="74"/>
  <c r="E130" i="74"/>
  <c r="E60" i="74"/>
  <c r="D60" i="74"/>
  <c r="E61" i="74"/>
  <c r="E140" i="74"/>
  <c r="D140" i="74"/>
  <c r="E141" i="74"/>
  <c r="E120" i="74"/>
  <c r="E121" i="74"/>
  <c r="D120" i="74"/>
  <c r="E80" i="74"/>
  <c r="E81" i="74"/>
  <c r="D80" i="74"/>
  <c r="D50" i="74"/>
  <c r="E51" i="74"/>
  <c r="E50" i="74"/>
  <c r="B5" i="74" s="1"/>
  <c r="D100" i="74"/>
  <c r="E101" i="74"/>
  <c r="E100" i="74"/>
  <c r="D30" i="74"/>
  <c r="E30" i="74"/>
  <c r="E31" i="74"/>
  <c r="G31" i="30" l="1"/>
  <c r="G30" i="30"/>
  <c r="G41" i="30"/>
  <c r="G40" i="30"/>
  <c r="G61" i="30"/>
  <c r="G60" i="30"/>
  <c r="G41" i="31"/>
  <c r="G40" i="31"/>
  <c r="G51" i="31"/>
  <c r="G50" i="31"/>
  <c r="G31" i="31"/>
  <c r="G30" i="31"/>
  <c r="G61" i="31"/>
  <c r="G60" i="31"/>
  <c r="G51" i="32"/>
  <c r="G50" i="32"/>
  <c r="G41" i="32"/>
  <c r="G40" i="32"/>
  <c r="G31" i="32"/>
  <c r="G30" i="32"/>
  <c r="G61" i="32"/>
  <c r="G60" i="32"/>
  <c r="G41" i="33"/>
  <c r="G40" i="33"/>
  <c r="G31" i="33"/>
  <c r="G30" i="33"/>
  <c r="G61" i="33"/>
  <c r="G60" i="33"/>
  <c r="G51" i="33"/>
  <c r="G50" i="33"/>
  <c r="G41" i="34"/>
  <c r="G40" i="34"/>
  <c r="G61" i="34"/>
  <c r="G60" i="34"/>
  <c r="G31" i="34"/>
  <c r="G30" i="34"/>
  <c r="G51" i="34"/>
  <c r="G50" i="34"/>
  <c r="G51" i="35"/>
  <c r="G50" i="35"/>
  <c r="G31" i="35"/>
  <c r="G30" i="35"/>
  <c r="G61" i="35"/>
  <c r="G60" i="35"/>
  <c r="G41" i="35"/>
  <c r="G40" i="35"/>
  <c r="K112" i="36"/>
  <c r="G112" i="36"/>
  <c r="G51" i="37"/>
  <c r="G50" i="37"/>
  <c r="G61" i="37"/>
  <c r="G60" i="37"/>
  <c r="G31" i="37"/>
  <c r="G30" i="37"/>
  <c r="G41" i="37"/>
  <c r="G40" i="37"/>
  <c r="G31" i="38"/>
  <c r="G30" i="38"/>
  <c r="G41" i="38"/>
  <c r="G40" i="38"/>
  <c r="G61" i="38"/>
  <c r="G60" i="38"/>
  <c r="G51" i="38"/>
  <c r="G50" i="38"/>
  <c r="G61" i="39"/>
  <c r="G60" i="39"/>
  <c r="G51" i="39"/>
  <c r="G50" i="39"/>
  <c r="G41" i="39"/>
  <c r="G40" i="39"/>
  <c r="G31" i="39"/>
  <c r="G30" i="39"/>
  <c r="G41" i="40"/>
  <c r="G40" i="40"/>
  <c r="G51" i="40"/>
  <c r="G50" i="40"/>
  <c r="G31" i="40"/>
  <c r="G30" i="40"/>
  <c r="G61" i="40"/>
  <c r="G60" i="40"/>
  <c r="G51" i="41"/>
  <c r="G50" i="41"/>
  <c r="G41" i="41"/>
  <c r="G40" i="41"/>
  <c r="G61" i="41"/>
  <c r="G60" i="41"/>
  <c r="G31" i="41"/>
  <c r="G30" i="41"/>
  <c r="G61" i="42"/>
  <c r="G60" i="42"/>
  <c r="G41" i="42"/>
  <c r="G40" i="42"/>
  <c r="G51" i="42"/>
  <c r="G50" i="42"/>
  <c r="G31" i="42"/>
  <c r="G30" i="42"/>
  <c r="G41" i="43"/>
  <c r="G40" i="43"/>
  <c r="G31" i="43"/>
  <c r="G30" i="43"/>
  <c r="G61" i="43"/>
  <c r="G60" i="43"/>
  <c r="G51" i="43"/>
  <c r="G50" i="43"/>
  <c r="B4" i="44"/>
  <c r="E111" i="44"/>
  <c r="D111" i="44"/>
  <c r="B112" i="44"/>
  <c r="A113" i="44"/>
  <c r="K112" i="44"/>
  <c r="G112" i="44"/>
  <c r="A113" i="45"/>
  <c r="K112" i="45"/>
  <c r="G112" i="45"/>
  <c r="B112" i="45"/>
  <c r="E111" i="45"/>
  <c r="D111" i="45"/>
  <c r="C113" i="45"/>
  <c r="C114" i="45" s="1"/>
  <c r="E111" i="46"/>
  <c r="B112" i="46"/>
  <c r="D111" i="46"/>
  <c r="C114" i="46"/>
  <c r="A113" i="46"/>
  <c r="G112" i="46"/>
  <c r="K112" i="46"/>
  <c r="A113" i="47"/>
  <c r="G112" i="47"/>
  <c r="K112" i="47"/>
  <c r="D111" i="47"/>
  <c r="E111" i="47"/>
  <c r="B112" i="47"/>
  <c r="C113" i="47"/>
  <c r="C114" i="47" s="1"/>
  <c r="G51" i="48"/>
  <c r="G50" i="48"/>
  <c r="G61" i="48"/>
  <c r="G60" i="48"/>
  <c r="G31" i="48"/>
  <c r="G30" i="48"/>
  <c r="G41" i="48"/>
  <c r="G40" i="48"/>
  <c r="G31" i="49"/>
  <c r="G30" i="49"/>
  <c r="G51" i="49"/>
  <c r="G50" i="49"/>
  <c r="G41" i="49"/>
  <c r="G40" i="49"/>
  <c r="G61" i="49"/>
  <c r="G60" i="49"/>
  <c r="G51" i="50"/>
  <c r="G50" i="50"/>
  <c r="G31" i="50"/>
  <c r="G30" i="50"/>
  <c r="G41" i="50"/>
  <c r="G40" i="50"/>
  <c r="G61" i="50"/>
  <c r="G60" i="50"/>
  <c r="A113" i="51"/>
  <c r="K112" i="51"/>
  <c r="G112" i="51"/>
  <c r="C113" i="51"/>
  <c r="C114" i="51" s="1"/>
  <c r="B112" i="51"/>
  <c r="E111" i="51"/>
  <c r="D111" i="51"/>
  <c r="D111" i="52"/>
  <c r="B112" i="52"/>
  <c r="E111" i="52"/>
  <c r="C114" i="52"/>
  <c r="B4" i="52"/>
  <c r="A113" i="52"/>
  <c r="K112" i="52"/>
  <c r="G112" i="52"/>
  <c r="G31" i="53"/>
  <c r="G30" i="53"/>
  <c r="G41" i="53"/>
  <c r="G40" i="53"/>
  <c r="G61" i="53"/>
  <c r="G60" i="53"/>
  <c r="G51" i="53"/>
  <c r="G50" i="53"/>
  <c r="G31" i="54"/>
  <c r="G30" i="54"/>
  <c r="G61" i="54"/>
  <c r="G60" i="54"/>
  <c r="G51" i="54"/>
  <c r="G50" i="54"/>
  <c r="G41" i="54"/>
  <c r="G40" i="54"/>
  <c r="G41" i="55"/>
  <c r="G40" i="55"/>
  <c r="G61" i="55"/>
  <c r="G60" i="55"/>
  <c r="G51" i="55"/>
  <c r="G50" i="55"/>
  <c r="G31" i="55"/>
  <c r="G30" i="55"/>
  <c r="G51" i="76"/>
  <c r="G50" i="76"/>
  <c r="G61" i="76"/>
  <c r="G60" i="76"/>
  <c r="G41" i="76"/>
  <c r="G40" i="76"/>
  <c r="G31" i="76"/>
  <c r="G30" i="76"/>
  <c r="G113" i="56"/>
  <c r="K113" i="56"/>
  <c r="A114" i="56"/>
  <c r="C114" i="56"/>
  <c r="C115" i="56" s="1"/>
  <c r="B113" i="56"/>
  <c r="D112" i="56"/>
  <c r="E112" i="56"/>
  <c r="E111" i="57"/>
  <c r="D111" i="57"/>
  <c r="B112" i="57"/>
  <c r="A113" i="57"/>
  <c r="G112" i="57"/>
  <c r="K112" i="57"/>
  <c r="G51" i="58"/>
  <c r="G50" i="58"/>
  <c r="G61" i="58"/>
  <c r="G60" i="58"/>
  <c r="G41" i="58"/>
  <c r="G40" i="58"/>
  <c r="G31" i="58"/>
  <c r="G30" i="58"/>
  <c r="G51" i="59"/>
  <c r="G50" i="59"/>
  <c r="G61" i="59"/>
  <c r="G60" i="59"/>
  <c r="G31" i="59"/>
  <c r="G30" i="59"/>
  <c r="G41" i="59"/>
  <c r="G40" i="59"/>
  <c r="G41" i="60"/>
  <c r="G40" i="60"/>
  <c r="G61" i="60"/>
  <c r="G60" i="60"/>
  <c r="G51" i="60"/>
  <c r="G50" i="60"/>
  <c r="G31" i="60"/>
  <c r="G30" i="60"/>
  <c r="A113" i="61"/>
  <c r="K112" i="61"/>
  <c r="G112" i="61"/>
  <c r="D111" i="61"/>
  <c r="B112" i="61"/>
  <c r="E111" i="61"/>
  <c r="C114" i="61"/>
  <c r="A113" i="62"/>
  <c r="K112" i="62"/>
  <c r="G112" i="62"/>
  <c r="D111" i="62"/>
  <c r="E111" i="62"/>
  <c r="B112" i="62"/>
  <c r="G41" i="63"/>
  <c r="G40" i="63"/>
  <c r="G31" i="63"/>
  <c r="G30" i="63"/>
  <c r="G51" i="63"/>
  <c r="G50" i="63"/>
  <c r="G61" i="63"/>
  <c r="G60" i="63"/>
  <c r="G61" i="64"/>
  <c r="G60" i="64"/>
  <c r="G41" i="64"/>
  <c r="G40" i="64"/>
  <c r="G31" i="64"/>
  <c r="G30" i="64"/>
  <c r="G51" i="64"/>
  <c r="G50" i="64"/>
  <c r="A113" i="65"/>
  <c r="G112" i="65"/>
  <c r="K112" i="65"/>
  <c r="C114" i="65"/>
  <c r="E111" i="65"/>
  <c r="D111" i="65"/>
  <c r="B112" i="65"/>
  <c r="E111" i="66"/>
  <c r="D111" i="66"/>
  <c r="B112" i="66"/>
  <c r="A113" i="66"/>
  <c r="K112" i="66"/>
  <c r="G112" i="66"/>
  <c r="C113" i="66"/>
  <c r="C114" i="66" s="1"/>
  <c r="G41" i="67"/>
  <c r="G40" i="67"/>
  <c r="G31" i="67"/>
  <c r="G30" i="67"/>
  <c r="G61" i="67"/>
  <c r="G60" i="67"/>
  <c r="G51" i="67"/>
  <c r="G50" i="67"/>
  <c r="G31" i="68"/>
  <c r="G30" i="68"/>
  <c r="G51" i="68"/>
  <c r="G50" i="68"/>
  <c r="G61" i="68"/>
  <c r="G60" i="68"/>
  <c r="G41" i="68"/>
  <c r="G40" i="68"/>
  <c r="G61" i="69"/>
  <c r="G60" i="69"/>
  <c r="G41" i="69"/>
  <c r="G40" i="69"/>
  <c r="G51" i="69"/>
  <c r="G50" i="69"/>
  <c r="G31" i="69"/>
  <c r="G30" i="69"/>
  <c r="G51" i="70"/>
  <c r="G50" i="70"/>
  <c r="G41" i="70"/>
  <c r="G40" i="70"/>
  <c r="G31" i="70"/>
  <c r="G30" i="70"/>
  <c r="G61" i="70"/>
  <c r="G60" i="70"/>
  <c r="G31" i="71"/>
  <c r="G30" i="71"/>
  <c r="G51" i="71"/>
  <c r="G50" i="71"/>
  <c r="G41" i="71"/>
  <c r="G40" i="71"/>
  <c r="G61" i="71"/>
  <c r="G60" i="71"/>
  <c r="G61" i="72"/>
  <c r="G60" i="72"/>
  <c r="G51" i="72"/>
  <c r="G50" i="72"/>
  <c r="G41" i="72"/>
  <c r="G40" i="72"/>
  <c r="G31" i="72"/>
  <c r="G30" i="72"/>
  <c r="G61" i="73"/>
  <c r="G60" i="73"/>
  <c r="G41" i="73"/>
  <c r="G40" i="73"/>
  <c r="G31" i="73"/>
  <c r="G30" i="73"/>
  <c r="G51" i="73"/>
  <c r="G50" i="73"/>
  <c r="G51" i="74"/>
  <c r="G50" i="74"/>
  <c r="G61" i="74"/>
  <c r="G60" i="74"/>
  <c r="G31" i="74"/>
  <c r="G30" i="74"/>
  <c r="G41" i="74"/>
  <c r="G40" i="74"/>
  <c r="I37" i="66"/>
  <c r="K36" i="66"/>
  <c r="I37" i="65"/>
  <c r="K36" i="65"/>
  <c r="I38" i="62"/>
  <c r="K37" i="62"/>
  <c r="I37" i="61"/>
  <c r="K36" i="61"/>
  <c r="I37" i="57"/>
  <c r="K36" i="57"/>
  <c r="I37" i="56"/>
  <c r="K36" i="56"/>
  <c r="I37" i="52"/>
  <c r="K36" i="52"/>
  <c r="I37" i="51"/>
  <c r="K36" i="51"/>
  <c r="I37" i="47"/>
  <c r="K36" i="47"/>
  <c r="I37" i="46"/>
  <c r="K36" i="46"/>
  <c r="I37" i="45"/>
  <c r="K36" i="45"/>
  <c r="I37" i="44"/>
  <c r="K36" i="44"/>
  <c r="I37" i="74"/>
  <c r="K36" i="74"/>
  <c r="I37" i="73"/>
  <c r="K36" i="73"/>
  <c r="I37" i="72"/>
  <c r="K36" i="72"/>
  <c r="I37" i="71"/>
  <c r="K36" i="71"/>
  <c r="I37" i="70"/>
  <c r="K36" i="70"/>
  <c r="I37" i="69"/>
  <c r="K36" i="69"/>
  <c r="I37" i="68"/>
  <c r="K36" i="68"/>
  <c r="I37" i="67"/>
  <c r="K36" i="67"/>
  <c r="I37" i="64"/>
  <c r="K36" i="64"/>
  <c r="I37" i="63"/>
  <c r="K36" i="63"/>
  <c r="I37" i="60"/>
  <c r="K36" i="60"/>
  <c r="I37" i="59"/>
  <c r="K36" i="59"/>
  <c r="K35" i="58"/>
  <c r="I36" i="58"/>
  <c r="I37" i="76"/>
  <c r="K36" i="76"/>
  <c r="I37" i="55"/>
  <c r="K36" i="55"/>
  <c r="I37" i="54"/>
  <c r="K36" i="54"/>
  <c r="I37" i="53"/>
  <c r="K36" i="53"/>
  <c r="I37" i="50"/>
  <c r="K36" i="50"/>
  <c r="I37" i="49"/>
  <c r="K36" i="49"/>
  <c r="I37" i="48"/>
  <c r="K36" i="48"/>
  <c r="I37" i="43"/>
  <c r="K36" i="43"/>
  <c r="I37" i="42"/>
  <c r="K36" i="42"/>
  <c r="I37" i="41"/>
  <c r="K36" i="41"/>
  <c r="I37" i="40"/>
  <c r="K36" i="40"/>
  <c r="I37" i="39"/>
  <c r="K36" i="39"/>
  <c r="I37" i="38"/>
  <c r="K36" i="38"/>
  <c r="I37" i="37"/>
  <c r="K36" i="37"/>
  <c r="I37" i="36"/>
  <c r="K36" i="36"/>
  <c r="I37" i="35"/>
  <c r="K36" i="35"/>
  <c r="I37" i="34"/>
  <c r="K36" i="34"/>
  <c r="I37" i="33"/>
  <c r="K36" i="33"/>
  <c r="I37" i="32"/>
  <c r="K36" i="32"/>
  <c r="I37" i="31"/>
  <c r="K36" i="31"/>
  <c r="I38" i="30"/>
  <c r="K37" i="30"/>
  <c r="I37" i="29"/>
  <c r="K36" i="29"/>
  <c r="I37" i="28"/>
  <c r="K36" i="28"/>
  <c r="B8" i="28"/>
  <c r="G7" i="6" s="1"/>
  <c r="I36" i="27"/>
  <c r="K35" i="27"/>
  <c r="K35" i="9"/>
  <c r="I36" i="9"/>
  <c r="G61" i="7"/>
  <c r="G60" i="7"/>
  <c r="G41" i="7"/>
  <c r="G40" i="7"/>
  <c r="G31" i="7"/>
  <c r="G30" i="7"/>
  <c r="G51" i="7"/>
  <c r="G50" i="7"/>
  <c r="B4" i="74"/>
  <c r="B3" i="74" s="1"/>
  <c r="C54" i="6" s="1"/>
  <c r="B112" i="36"/>
  <c r="D111" i="36"/>
  <c r="E111" i="36"/>
  <c r="B4" i="36"/>
  <c r="A113" i="36"/>
  <c r="E110" i="72"/>
  <c r="D110" i="72"/>
  <c r="E111" i="72"/>
  <c r="E100" i="29"/>
  <c r="D100" i="29"/>
  <c r="E101" i="29"/>
  <c r="E70" i="27"/>
  <c r="D70" i="27"/>
  <c r="E71" i="27"/>
  <c r="E50" i="43"/>
  <c r="D50" i="43"/>
  <c r="E51" i="43"/>
  <c r="E30" i="49"/>
  <c r="D30" i="49"/>
  <c r="E31" i="49"/>
  <c r="E40" i="31"/>
  <c r="D40" i="31"/>
  <c r="E41" i="31"/>
  <c r="E40" i="33"/>
  <c r="D40" i="33"/>
  <c r="E41" i="33"/>
  <c r="E70" i="31"/>
  <c r="D70" i="31"/>
  <c r="E71" i="31"/>
  <c r="E50" i="41"/>
  <c r="D50" i="41"/>
  <c r="E51" i="41"/>
  <c r="E140" i="53"/>
  <c r="D140" i="53"/>
  <c r="E141" i="53"/>
  <c r="E100" i="38"/>
  <c r="D100" i="38"/>
  <c r="E101" i="38"/>
  <c r="E30" i="59"/>
  <c r="D30" i="59"/>
  <c r="E31" i="59"/>
  <c r="E140" i="72"/>
  <c r="D140" i="72"/>
  <c r="E141" i="72"/>
  <c r="E40" i="41"/>
  <c r="D40" i="41"/>
  <c r="E41" i="41"/>
  <c r="E100" i="53"/>
  <c r="D100" i="53"/>
  <c r="E101" i="53"/>
  <c r="E30" i="43"/>
  <c r="D30" i="43"/>
  <c r="E31" i="43"/>
  <c r="E70" i="34"/>
  <c r="D70" i="34"/>
  <c r="E71" i="34"/>
  <c r="E80" i="67"/>
  <c r="D80" i="67"/>
  <c r="E81" i="67"/>
  <c r="E130" i="41"/>
  <c r="D130" i="41"/>
  <c r="E131" i="41"/>
  <c r="E90" i="29"/>
  <c r="D90" i="29"/>
  <c r="E91" i="29"/>
  <c r="E80" i="53"/>
  <c r="D80" i="53"/>
  <c r="E81" i="53"/>
  <c r="E30" i="72"/>
  <c r="D30" i="72"/>
  <c r="E31" i="72"/>
  <c r="E50" i="68"/>
  <c r="D50" i="68"/>
  <c r="E51" i="68"/>
  <c r="E110" i="48"/>
  <c r="D110" i="48"/>
  <c r="E111" i="48"/>
  <c r="E50" i="42"/>
  <c r="D50" i="42"/>
  <c r="E51" i="42"/>
  <c r="E60" i="68"/>
  <c r="D60" i="68"/>
  <c r="E61" i="68"/>
  <c r="E110" i="41"/>
  <c r="D110" i="41"/>
  <c r="E111" i="41"/>
  <c r="E90" i="39"/>
  <c r="D90" i="39"/>
  <c r="E91" i="39"/>
  <c r="E110" i="30"/>
  <c r="D110" i="30"/>
  <c r="E111" i="30"/>
  <c r="E80" i="43"/>
  <c r="D80" i="43"/>
  <c r="E81" i="43"/>
  <c r="E120" i="43"/>
  <c r="D120" i="43"/>
  <c r="E121" i="43"/>
  <c r="E30" i="67"/>
  <c r="D30" i="67"/>
  <c r="E31" i="67"/>
  <c r="E50" i="28"/>
  <c r="D50" i="28"/>
  <c r="E51" i="28"/>
  <c r="E80" i="28"/>
  <c r="D80" i="28"/>
  <c r="E81" i="28"/>
  <c r="E50" i="32"/>
  <c r="D50" i="32"/>
  <c r="E51" i="32"/>
  <c r="E140" i="9"/>
  <c r="D140" i="9"/>
  <c r="E141" i="9"/>
  <c r="E60" i="63"/>
  <c r="D60" i="63"/>
  <c r="E61" i="63"/>
  <c r="E110" i="70"/>
  <c r="D110" i="70"/>
  <c r="E111" i="70"/>
  <c r="E130" i="42"/>
  <c r="D130" i="42"/>
  <c r="E131" i="42"/>
  <c r="E70" i="59"/>
  <c r="D70" i="59"/>
  <c r="E71" i="59"/>
  <c r="E100" i="48"/>
  <c r="D100" i="48"/>
  <c r="E101" i="48"/>
  <c r="E110" i="73"/>
  <c r="D110" i="73"/>
  <c r="E111" i="73"/>
  <c r="E50" i="58"/>
  <c r="D50" i="58"/>
  <c r="E51" i="58"/>
  <c r="E40" i="34"/>
  <c r="D40" i="34"/>
  <c r="E41" i="34"/>
  <c r="E100" i="67"/>
  <c r="D100" i="67"/>
  <c r="E101" i="67"/>
  <c r="E100" i="9"/>
  <c r="D100" i="9"/>
  <c r="E101" i="9"/>
  <c r="E80" i="68"/>
  <c r="D80" i="68"/>
  <c r="E81" i="68"/>
  <c r="E70" i="29"/>
  <c r="D70" i="29"/>
  <c r="E71" i="29"/>
  <c r="E80" i="69"/>
  <c r="D80" i="69"/>
  <c r="E81" i="69"/>
  <c r="E40" i="63"/>
  <c r="D40" i="63"/>
  <c r="E41" i="63"/>
  <c r="E130" i="38"/>
  <c r="D130" i="38"/>
  <c r="E131" i="38"/>
  <c r="E130" i="35"/>
  <c r="D130" i="35"/>
  <c r="E131" i="35"/>
  <c r="E100" i="73"/>
  <c r="D100" i="73"/>
  <c r="E101" i="73"/>
  <c r="E30" i="33"/>
  <c r="D30" i="33"/>
  <c r="E31" i="33"/>
  <c r="E40" i="30"/>
  <c r="D40" i="30"/>
  <c r="E41" i="30"/>
  <c r="E70" i="28"/>
  <c r="D70" i="28"/>
  <c r="E71" i="28"/>
  <c r="E60" i="9"/>
  <c r="D60" i="9"/>
  <c r="E61" i="9"/>
  <c r="E90" i="9"/>
  <c r="D90" i="9"/>
  <c r="E91" i="9"/>
  <c r="E140" i="32"/>
  <c r="D140" i="32"/>
  <c r="E141" i="32"/>
  <c r="E140" i="59"/>
  <c r="D140" i="59"/>
  <c r="E141" i="59"/>
  <c r="E80" i="9"/>
  <c r="D80" i="9"/>
  <c r="E81" i="9"/>
  <c r="E120" i="42"/>
  <c r="D120" i="42"/>
  <c r="E121" i="42"/>
  <c r="E140" i="7"/>
  <c r="D140" i="7"/>
  <c r="E141" i="7"/>
  <c r="E110" i="33"/>
  <c r="D110" i="33"/>
  <c r="E111" i="33"/>
  <c r="E120" i="33"/>
  <c r="D120" i="33"/>
  <c r="E121" i="33"/>
  <c r="E100" i="58"/>
  <c r="D100" i="58"/>
  <c r="E101" i="58"/>
  <c r="E40" i="28"/>
  <c r="D40" i="28"/>
  <c r="E41" i="28"/>
  <c r="E70" i="73"/>
  <c r="D70" i="73"/>
  <c r="E71" i="73"/>
  <c r="E40" i="70"/>
  <c r="D40" i="70"/>
  <c r="E41" i="70"/>
  <c r="E110" i="67"/>
  <c r="D110" i="67"/>
  <c r="E111" i="67"/>
  <c r="E110" i="37"/>
  <c r="D110" i="37"/>
  <c r="E111" i="37"/>
  <c r="E130" i="31"/>
  <c r="D130" i="31"/>
  <c r="E131" i="31"/>
  <c r="E80" i="34"/>
  <c r="D80" i="34"/>
  <c r="E81" i="34"/>
  <c r="E80" i="33"/>
  <c r="D80" i="33"/>
  <c r="E81" i="33"/>
  <c r="E80" i="37"/>
  <c r="D80" i="37"/>
  <c r="E81" i="37"/>
  <c r="E110" i="42"/>
  <c r="D110" i="42"/>
  <c r="E111" i="42"/>
  <c r="E110" i="55"/>
  <c r="D110" i="55"/>
  <c r="E111" i="55"/>
  <c r="E70" i="41"/>
  <c r="D70" i="41"/>
  <c r="E71" i="41"/>
  <c r="E40" i="58"/>
  <c r="D40" i="58"/>
  <c r="E41" i="58"/>
  <c r="E140" i="71"/>
  <c r="D140" i="71"/>
  <c r="E141" i="71"/>
  <c r="E90" i="37"/>
  <c r="D90" i="37"/>
  <c r="E91" i="37"/>
  <c r="E40" i="39"/>
  <c r="D40" i="39"/>
  <c r="E41" i="39"/>
  <c r="E50" i="59"/>
  <c r="D50" i="59"/>
  <c r="E51" i="59"/>
  <c r="E40" i="49"/>
  <c r="D40" i="49"/>
  <c r="E41" i="49"/>
  <c r="E80" i="27"/>
  <c r="D80" i="27"/>
  <c r="E81" i="27"/>
  <c r="E140" i="48"/>
  <c r="D140" i="48"/>
  <c r="E141" i="48"/>
  <c r="E70" i="50"/>
  <c r="D70" i="50"/>
  <c r="E71" i="50"/>
  <c r="E60" i="39"/>
  <c r="D60" i="39"/>
  <c r="E61" i="39"/>
  <c r="E60" i="33"/>
  <c r="D60" i="33"/>
  <c r="E61" i="33"/>
  <c r="E50" i="27"/>
  <c r="D50" i="27"/>
  <c r="E51" i="27"/>
  <c r="E100" i="63"/>
  <c r="D100" i="63"/>
  <c r="E101" i="63"/>
  <c r="E60" i="72"/>
  <c r="D60" i="72"/>
  <c r="E61" i="72"/>
  <c r="E90" i="38"/>
  <c r="D90" i="38"/>
  <c r="E91" i="38"/>
  <c r="E90" i="69"/>
  <c r="D90" i="69"/>
  <c r="E91" i="69"/>
  <c r="E130" i="60"/>
  <c r="D130" i="60"/>
  <c r="E131" i="60"/>
  <c r="E60" i="54"/>
  <c r="D60" i="54"/>
  <c r="E61" i="54"/>
  <c r="E30" i="69"/>
  <c r="D30" i="69"/>
  <c r="E31" i="69"/>
  <c r="E30" i="71"/>
  <c r="D30" i="71"/>
  <c r="E31" i="71"/>
  <c r="E60" i="48"/>
  <c r="D60" i="48"/>
  <c r="E61" i="48"/>
  <c r="E90" i="40"/>
  <c r="D90" i="40"/>
  <c r="E91" i="40"/>
  <c r="E40" i="59"/>
  <c r="D40" i="59"/>
  <c r="E41" i="59"/>
  <c r="E80" i="29"/>
  <c r="D80" i="29"/>
  <c r="E81" i="29"/>
  <c r="E70" i="67"/>
  <c r="D70" i="67"/>
  <c r="E71" i="67"/>
  <c r="E140" i="76"/>
  <c r="D140" i="76"/>
  <c r="E141" i="76"/>
  <c r="E140" i="30"/>
  <c r="D140" i="30"/>
  <c r="E141" i="30"/>
  <c r="E50" i="54"/>
  <c r="D50" i="54"/>
  <c r="E51" i="54"/>
  <c r="E70" i="55"/>
  <c r="D70" i="55"/>
  <c r="E71" i="55"/>
  <c r="E60" i="50"/>
  <c r="D60" i="50"/>
  <c r="E61" i="50"/>
  <c r="E80" i="76"/>
  <c r="D80" i="76"/>
  <c r="E81" i="76"/>
  <c r="E30" i="73"/>
  <c r="D30" i="73"/>
  <c r="E31" i="73"/>
  <c r="E60" i="59"/>
  <c r="D60" i="59"/>
  <c r="E61" i="59"/>
  <c r="E130" i="59"/>
  <c r="D130" i="59"/>
  <c r="E131" i="59"/>
  <c r="E140" i="35"/>
  <c r="D140" i="35"/>
  <c r="E141" i="35"/>
  <c r="E40" i="42"/>
  <c r="D40" i="42"/>
  <c r="E41" i="42"/>
  <c r="E100" i="49"/>
  <c r="D100" i="49"/>
  <c r="E101" i="49"/>
  <c r="E90" i="53"/>
  <c r="D90" i="53"/>
  <c r="E91" i="53"/>
  <c r="E110" i="50"/>
  <c r="D110" i="50"/>
  <c r="E111" i="50"/>
  <c r="E110" i="71"/>
  <c r="D110" i="71"/>
  <c r="E111" i="71"/>
  <c r="E30" i="42"/>
  <c r="D30" i="42"/>
  <c r="E31" i="42"/>
  <c r="E140" i="31"/>
  <c r="D140" i="31"/>
  <c r="E141" i="31"/>
  <c r="E70" i="72"/>
  <c r="D70" i="72"/>
  <c r="E71" i="72"/>
  <c r="E70" i="30"/>
  <c r="D70" i="30"/>
  <c r="E71" i="30"/>
  <c r="E80" i="42"/>
  <c r="D80" i="42"/>
  <c r="E81" i="42"/>
  <c r="E90" i="49"/>
  <c r="D90" i="49"/>
  <c r="E91" i="49"/>
  <c r="E30" i="53"/>
  <c r="D30" i="53"/>
  <c r="E31" i="53"/>
  <c r="E80" i="40"/>
  <c r="D80" i="40"/>
  <c r="E81" i="40"/>
  <c r="E110" i="40"/>
  <c r="D110" i="40"/>
  <c r="E111" i="40"/>
  <c r="E80" i="70"/>
  <c r="D80" i="70"/>
  <c r="E81" i="70"/>
  <c r="E100" i="39"/>
  <c r="D100" i="39"/>
  <c r="E101" i="39"/>
  <c r="E70" i="70"/>
  <c r="D70" i="70"/>
  <c r="E71" i="70"/>
  <c r="E130" i="68"/>
  <c r="D130" i="68"/>
  <c r="E131" i="68"/>
  <c r="E50" i="73"/>
  <c r="D50" i="73"/>
  <c r="E51" i="73"/>
  <c r="E40" i="35"/>
  <c r="D40" i="35"/>
  <c r="E41" i="35"/>
  <c r="E120" i="67"/>
  <c r="D120" i="67"/>
  <c r="E121" i="67"/>
  <c r="E100" i="35"/>
  <c r="D100" i="35"/>
  <c r="E101" i="35"/>
  <c r="E130" i="48"/>
  <c r="D130" i="48"/>
  <c r="E131" i="48"/>
  <c r="E40" i="40"/>
  <c r="D40" i="40"/>
  <c r="E41" i="40"/>
  <c r="E130" i="73"/>
  <c r="D130" i="73"/>
  <c r="E131" i="73"/>
  <c r="E110" i="54"/>
  <c r="D110" i="54"/>
  <c r="E111" i="54"/>
  <c r="E50" i="72"/>
  <c r="D50" i="72"/>
  <c r="E51" i="72"/>
  <c r="E30" i="40"/>
  <c r="D30" i="40"/>
  <c r="E31" i="40"/>
  <c r="E100" i="43"/>
  <c r="D100" i="43"/>
  <c r="E101" i="43"/>
  <c r="E140" i="39"/>
  <c r="D140" i="39"/>
  <c r="E141" i="39"/>
  <c r="E140" i="50"/>
  <c r="D140" i="50"/>
  <c r="E141" i="50"/>
  <c r="E100" i="54"/>
  <c r="D100" i="54"/>
  <c r="E101" i="54"/>
  <c r="E120" i="29"/>
  <c r="D120" i="29"/>
  <c r="E121" i="29"/>
  <c r="E90" i="27"/>
  <c r="D90" i="27"/>
  <c r="E91" i="27"/>
  <c r="E110" i="38"/>
  <c r="D110" i="38"/>
  <c r="E111" i="38"/>
  <c r="E50" i="50"/>
  <c r="D50" i="50"/>
  <c r="E51" i="50"/>
  <c r="E50" i="38"/>
  <c r="D50" i="38"/>
  <c r="E51" i="38"/>
  <c r="E100" i="32"/>
  <c r="D100" i="32"/>
  <c r="E101" i="32"/>
  <c r="E130" i="70"/>
  <c r="D130" i="70"/>
  <c r="E131" i="70"/>
  <c r="E120" i="63"/>
  <c r="D120" i="63"/>
  <c r="E121" i="63"/>
  <c r="E60" i="55"/>
  <c r="D60" i="55"/>
  <c r="E61" i="55"/>
  <c r="E140" i="63"/>
  <c r="D140" i="63"/>
  <c r="E141" i="63"/>
  <c r="E40" i="29"/>
  <c r="D40" i="29"/>
  <c r="E41" i="29"/>
  <c r="E90" i="59"/>
  <c r="D90" i="59"/>
  <c r="E91" i="59"/>
  <c r="E90" i="55"/>
  <c r="D90" i="55"/>
  <c r="E91" i="55"/>
  <c r="E80" i="58"/>
  <c r="D80" i="58"/>
  <c r="E81" i="58"/>
  <c r="E40" i="72"/>
  <c r="D40" i="72"/>
  <c r="E41" i="72"/>
  <c r="E60" i="43"/>
  <c r="D60" i="43"/>
  <c r="E61" i="43"/>
  <c r="E130" i="76"/>
  <c r="D130" i="76"/>
  <c r="E131" i="76"/>
  <c r="E140" i="67"/>
  <c r="D140" i="67"/>
  <c r="E141" i="67"/>
  <c r="E100" i="68"/>
  <c r="D100" i="68"/>
  <c r="E101" i="68"/>
  <c r="E110" i="68"/>
  <c r="D110" i="68"/>
  <c r="E111" i="68"/>
  <c r="E120" i="59"/>
  <c r="D120" i="59"/>
  <c r="E121" i="59"/>
  <c r="E100" i="71"/>
  <c r="D100" i="71"/>
  <c r="E101" i="71"/>
  <c r="E100" i="76"/>
  <c r="D100" i="76"/>
  <c r="E101" i="76"/>
  <c r="E90" i="50"/>
  <c r="D90" i="50"/>
  <c r="E91" i="50"/>
  <c r="E30" i="30"/>
  <c r="D30" i="30"/>
  <c r="E31" i="30"/>
  <c r="E130" i="40"/>
  <c r="D130" i="40"/>
  <c r="E131" i="40"/>
  <c r="E90" i="48"/>
  <c r="D90" i="48"/>
  <c r="E91" i="48"/>
  <c r="E30" i="64"/>
  <c r="D30" i="64"/>
  <c r="E31" i="64"/>
  <c r="E80" i="7"/>
  <c r="D80" i="7"/>
  <c r="E81" i="7"/>
  <c r="E80" i="32"/>
  <c r="D80" i="32"/>
  <c r="E81" i="32"/>
  <c r="E30" i="29"/>
  <c r="D30" i="29"/>
  <c r="E31" i="29"/>
  <c r="E70" i="43"/>
  <c r="D70" i="43"/>
  <c r="E71" i="43"/>
  <c r="E40" i="53"/>
  <c r="D40" i="53"/>
  <c r="E41" i="53"/>
  <c r="E40" i="64"/>
  <c r="D40" i="64"/>
  <c r="E41" i="64"/>
  <c r="E130" i="43"/>
  <c r="D130" i="43"/>
  <c r="E131" i="43"/>
  <c r="E120" i="9"/>
  <c r="D120" i="9"/>
  <c r="E121" i="9"/>
  <c r="E40" i="32"/>
  <c r="D40" i="32"/>
  <c r="E41" i="32"/>
  <c r="E120" i="28"/>
  <c r="D120" i="28"/>
  <c r="E121" i="28"/>
  <c r="E80" i="50"/>
  <c r="D80" i="50"/>
  <c r="E81" i="50"/>
  <c r="E130" i="28"/>
  <c r="D130" i="28"/>
  <c r="E131" i="28"/>
  <c r="E50" i="9"/>
  <c r="D50" i="9"/>
  <c r="E51" i="9"/>
  <c r="E90" i="7"/>
  <c r="D90" i="7"/>
  <c r="E91" i="7"/>
  <c r="E80" i="60"/>
  <c r="D80" i="60"/>
  <c r="E81" i="60"/>
  <c r="E130" i="71"/>
  <c r="D130" i="71"/>
  <c r="E131" i="71"/>
  <c r="E80" i="59"/>
  <c r="D80" i="59"/>
  <c r="E81" i="59"/>
  <c r="E140" i="28"/>
  <c r="D140" i="28"/>
  <c r="E141" i="28"/>
  <c r="E70" i="42"/>
  <c r="D70" i="42"/>
  <c r="E71" i="42"/>
  <c r="E120" i="68"/>
  <c r="D120" i="68"/>
  <c r="E121" i="68"/>
  <c r="E40" i="76"/>
  <c r="D40" i="76"/>
  <c r="E41" i="76"/>
  <c r="E70" i="48"/>
  <c r="D70" i="48"/>
  <c r="E71" i="48"/>
  <c r="E70" i="49"/>
  <c r="D70" i="49"/>
  <c r="E71" i="49"/>
  <c r="E30" i="58"/>
  <c r="D30" i="58"/>
  <c r="E31" i="58"/>
  <c r="E50" i="33"/>
  <c r="D50" i="33"/>
  <c r="E51" i="33"/>
  <c r="E50" i="35"/>
  <c r="D50" i="35"/>
  <c r="E51" i="35"/>
  <c r="E130" i="50"/>
  <c r="D130" i="50"/>
  <c r="E131" i="50"/>
  <c r="E110" i="64"/>
  <c r="D110" i="64"/>
  <c r="E111" i="64"/>
  <c r="E60" i="38"/>
  <c r="D60" i="38"/>
  <c r="E61" i="38"/>
  <c r="E30" i="39"/>
  <c r="D30" i="39"/>
  <c r="E31" i="39"/>
  <c r="E80" i="30"/>
  <c r="D80" i="30"/>
  <c r="E81" i="30"/>
  <c r="E140" i="33"/>
  <c r="D140" i="33"/>
  <c r="E141" i="33"/>
  <c r="E130" i="69"/>
  <c r="D130" i="69"/>
  <c r="E131" i="69"/>
  <c r="E40" i="73"/>
  <c r="D40" i="73"/>
  <c r="E41" i="73"/>
  <c r="E80" i="55"/>
  <c r="D80" i="55"/>
  <c r="E81" i="55"/>
  <c r="E70" i="32"/>
  <c r="D70" i="32"/>
  <c r="E71" i="32"/>
  <c r="E30" i="9"/>
  <c r="D30" i="9"/>
  <c r="E31" i="9"/>
  <c r="E100" i="34"/>
  <c r="D100" i="34"/>
  <c r="E101" i="34"/>
  <c r="E130" i="63"/>
  <c r="D130" i="63"/>
  <c r="E131" i="63"/>
  <c r="E90" i="71"/>
  <c r="D90" i="71"/>
  <c r="E91" i="71"/>
  <c r="E120" i="48"/>
  <c r="D120" i="48"/>
  <c r="E121" i="48"/>
  <c r="E100" i="42"/>
  <c r="D100" i="42"/>
  <c r="E101" i="42"/>
  <c r="E60" i="40"/>
  <c r="D60" i="40"/>
  <c r="E61" i="40"/>
  <c r="E130" i="32"/>
  <c r="D130" i="32"/>
  <c r="E131" i="32"/>
  <c r="E110" i="59"/>
  <c r="D110" i="59"/>
  <c r="E111" i="59"/>
  <c r="E90" i="67"/>
  <c r="D90" i="67"/>
  <c r="E91" i="67"/>
  <c r="E60" i="49"/>
  <c r="D60" i="49"/>
  <c r="E61" i="49"/>
  <c r="E90" i="73"/>
  <c r="D90" i="73"/>
  <c r="E91" i="73"/>
  <c r="E120" i="38"/>
  <c r="D120" i="38"/>
  <c r="E121" i="38"/>
  <c r="E130" i="58"/>
  <c r="D130" i="58"/>
  <c r="E131" i="58"/>
  <c r="E120" i="55"/>
  <c r="D120" i="55"/>
  <c r="E121" i="55"/>
  <c r="E70" i="38"/>
  <c r="D70" i="38"/>
  <c r="E71" i="38"/>
  <c r="E120" i="72"/>
  <c r="D120" i="72"/>
  <c r="E121" i="72"/>
  <c r="E60" i="76"/>
  <c r="D60" i="76"/>
  <c r="E61" i="76"/>
  <c r="E60" i="73"/>
  <c r="D60" i="73"/>
  <c r="E61" i="73"/>
  <c r="E60" i="30"/>
  <c r="D60" i="30"/>
  <c r="E61" i="30"/>
  <c r="E70" i="37"/>
  <c r="D70" i="37"/>
  <c r="E71" i="37"/>
  <c r="E50" i="39"/>
  <c r="D50" i="39"/>
  <c r="E51" i="39"/>
  <c r="E120" i="73"/>
  <c r="D120" i="73"/>
  <c r="E121" i="73"/>
  <c r="E110" i="34"/>
  <c r="D110" i="34"/>
  <c r="E111" i="34"/>
  <c r="E90" i="34"/>
  <c r="D90" i="34"/>
  <c r="E91" i="34"/>
  <c r="E100" i="31"/>
  <c r="D100" i="31"/>
  <c r="E101" i="31"/>
  <c r="E100" i="55"/>
  <c r="D100" i="55"/>
  <c r="E101" i="55"/>
  <c r="E80" i="54"/>
  <c r="D80" i="54"/>
  <c r="E81" i="54"/>
  <c r="E110" i="69"/>
  <c r="D110" i="69"/>
  <c r="E111" i="69"/>
  <c r="E130" i="53"/>
  <c r="D130" i="53"/>
  <c r="E131" i="53"/>
  <c r="E120" i="34"/>
  <c r="D120" i="34"/>
  <c r="E121" i="34"/>
  <c r="E90" i="42"/>
  <c r="D90" i="42"/>
  <c r="E91" i="42"/>
  <c r="E60" i="35"/>
  <c r="D60" i="35"/>
  <c r="E61" i="35"/>
  <c r="E90" i="54"/>
  <c r="D90" i="54"/>
  <c r="E91" i="54"/>
  <c r="E60" i="34"/>
  <c r="D60" i="34"/>
  <c r="E61" i="34"/>
  <c r="E30" i="28"/>
  <c r="D30" i="28"/>
  <c r="E31" i="28"/>
  <c r="E110" i="27"/>
  <c r="D110" i="27"/>
  <c r="E111" i="27"/>
  <c r="E80" i="63"/>
  <c r="D80" i="63"/>
  <c r="E81" i="63"/>
  <c r="E120" i="71"/>
  <c r="D120" i="71"/>
  <c r="E121" i="71"/>
  <c r="E110" i="58"/>
  <c r="D110" i="58"/>
  <c r="E111" i="58"/>
  <c r="E70" i="69"/>
  <c r="D70" i="69"/>
  <c r="E71" i="69"/>
  <c r="E70" i="58"/>
  <c r="D70" i="58"/>
  <c r="E71" i="58"/>
  <c r="E100" i="40"/>
  <c r="D100" i="40"/>
  <c r="E101" i="40"/>
  <c r="E70" i="76"/>
  <c r="D70" i="76"/>
  <c r="E71" i="76"/>
  <c r="E140" i="41"/>
  <c r="D140" i="41"/>
  <c r="E141" i="41"/>
  <c r="E80" i="39"/>
  <c r="D80" i="39"/>
  <c r="E81" i="39"/>
  <c r="E110" i="9"/>
  <c r="D110" i="9"/>
  <c r="E111" i="9"/>
  <c r="E120" i="30"/>
  <c r="D120" i="30"/>
  <c r="E121" i="30"/>
  <c r="E80" i="41"/>
  <c r="D80" i="41"/>
  <c r="E81" i="41"/>
  <c r="E90" i="60"/>
  <c r="D90" i="60"/>
  <c r="E91" i="60"/>
  <c r="E60" i="64"/>
  <c r="D60" i="64"/>
  <c r="E61" i="64"/>
  <c r="E30" i="34"/>
  <c r="D30" i="34"/>
  <c r="E31" i="34"/>
  <c r="E50" i="55"/>
  <c r="D50" i="55"/>
  <c r="E51" i="55"/>
  <c r="E120" i="60"/>
  <c r="D120" i="60"/>
  <c r="E121" i="60"/>
  <c r="E100" i="28"/>
  <c r="D100" i="28"/>
  <c r="E101" i="28"/>
  <c r="E50" i="37"/>
  <c r="D50" i="37"/>
  <c r="E51" i="37"/>
  <c r="E100" i="59"/>
  <c r="D100" i="59"/>
  <c r="E101" i="59"/>
  <c r="E130" i="9"/>
  <c r="D130" i="9"/>
  <c r="E131" i="9"/>
  <c r="E120" i="27"/>
  <c r="D120" i="27"/>
  <c r="E121" i="27"/>
  <c r="E70" i="64"/>
  <c r="D70" i="64"/>
  <c r="E71" i="64"/>
  <c r="E50" i="70"/>
  <c r="D50" i="70"/>
  <c r="E51" i="70"/>
  <c r="E110" i="28"/>
  <c r="D110" i="28"/>
  <c r="E111" i="28"/>
  <c r="E70" i="40"/>
  <c r="D70" i="40"/>
  <c r="E71" i="40"/>
  <c r="E80" i="35"/>
  <c r="D80" i="35"/>
  <c r="E81" i="35"/>
  <c r="E130" i="54"/>
  <c r="D130" i="54"/>
  <c r="E131" i="54"/>
  <c r="E90" i="70"/>
  <c r="D90" i="70"/>
  <c r="E91" i="70"/>
  <c r="E30" i="63"/>
  <c r="D30" i="63"/>
  <c r="E31" i="63"/>
  <c r="E50" i="48"/>
  <c r="D50" i="48"/>
  <c r="E51" i="48"/>
  <c r="E120" i="37"/>
  <c r="D120" i="37"/>
  <c r="E121" i="37"/>
  <c r="E90" i="28"/>
  <c r="D90" i="28"/>
  <c r="E91" i="28"/>
  <c r="E140" i="68"/>
  <c r="D140" i="68"/>
  <c r="E141" i="68"/>
  <c r="E30" i="55"/>
  <c r="D30" i="55"/>
  <c r="E31" i="55"/>
  <c r="E60" i="27"/>
  <c r="D60" i="27"/>
  <c r="E61" i="27"/>
  <c r="E60" i="7"/>
  <c r="D60" i="7"/>
  <c r="E61" i="7"/>
  <c r="E30" i="31"/>
  <c r="D30" i="31"/>
  <c r="E31" i="31"/>
  <c r="E90" i="72"/>
  <c r="D90" i="72"/>
  <c r="E91" i="72"/>
  <c r="E60" i="31"/>
  <c r="D60" i="31"/>
  <c r="E61" i="31"/>
  <c r="E40" i="48"/>
  <c r="D40" i="48"/>
  <c r="E41" i="48"/>
  <c r="E50" i="53"/>
  <c r="D50" i="53"/>
  <c r="E51" i="53"/>
  <c r="E140" i="60"/>
  <c r="D140" i="60"/>
  <c r="E141" i="60"/>
  <c r="E120" i="7"/>
  <c r="D120" i="7"/>
  <c r="E121" i="7"/>
  <c r="E30" i="60"/>
  <c r="D30" i="60"/>
  <c r="E31" i="60"/>
  <c r="E30" i="54"/>
  <c r="D30" i="54"/>
  <c r="E31" i="54"/>
  <c r="E30" i="38"/>
  <c r="D30" i="38"/>
  <c r="E31" i="38"/>
  <c r="E70" i="7"/>
  <c r="D70" i="7"/>
  <c r="E71" i="7"/>
  <c r="E50" i="7"/>
  <c r="D50" i="7"/>
  <c r="E51" i="7"/>
  <c r="E140" i="27"/>
  <c r="D140" i="27"/>
  <c r="E141" i="27"/>
  <c r="E80" i="49"/>
  <c r="D80" i="49"/>
  <c r="E81" i="49"/>
  <c r="E70" i="53"/>
  <c r="D70" i="53"/>
  <c r="E71" i="53"/>
  <c r="E50" i="29"/>
  <c r="D50" i="29"/>
  <c r="E51" i="29"/>
  <c r="E130" i="72"/>
  <c r="D130" i="72"/>
  <c r="E131" i="72"/>
  <c r="E90" i="41"/>
  <c r="D90" i="41"/>
  <c r="E91" i="41"/>
  <c r="E40" i="43"/>
  <c r="D40" i="43"/>
  <c r="E41" i="43"/>
  <c r="E30" i="48"/>
  <c r="D30" i="48"/>
  <c r="E31" i="48"/>
  <c r="E110" i="76"/>
  <c r="D110" i="76"/>
  <c r="E111" i="76"/>
  <c r="E70" i="33"/>
  <c r="D70" i="33"/>
  <c r="E71" i="33"/>
  <c r="E120" i="50"/>
  <c r="D120" i="50"/>
  <c r="E121" i="50"/>
  <c r="E140" i="55"/>
  <c r="D140" i="55"/>
  <c r="E141" i="55"/>
  <c r="E90" i="58"/>
  <c r="D90" i="58"/>
  <c r="E91" i="58"/>
  <c r="E140" i="64"/>
  <c r="D140" i="64"/>
  <c r="E141" i="64"/>
  <c r="E120" i="58"/>
  <c r="D120" i="58"/>
  <c r="E121" i="58"/>
  <c r="E110" i="43"/>
  <c r="D110" i="43"/>
  <c r="E111" i="43"/>
  <c r="E110" i="49"/>
  <c r="D110" i="49"/>
  <c r="E111" i="49"/>
  <c r="E60" i="42"/>
  <c r="D60" i="42"/>
  <c r="E61" i="42"/>
  <c r="E90" i="64"/>
  <c r="D90" i="64"/>
  <c r="E91" i="64"/>
  <c r="E70" i="39"/>
  <c r="D70" i="39"/>
  <c r="E71" i="39"/>
  <c r="E130" i="55"/>
  <c r="D130" i="55"/>
  <c r="E131" i="55"/>
  <c r="E140" i="73"/>
  <c r="D140" i="73"/>
  <c r="E141" i="73"/>
  <c r="E130" i="7"/>
  <c r="D130" i="7"/>
  <c r="E131" i="7"/>
  <c r="E110" i="32"/>
  <c r="D110" i="32"/>
  <c r="E111" i="32"/>
  <c r="E90" i="68"/>
  <c r="D90" i="68"/>
  <c r="E91" i="68"/>
  <c r="E110" i="60"/>
  <c r="D110" i="60"/>
  <c r="E111" i="60"/>
  <c r="E110" i="29"/>
  <c r="D110" i="29"/>
  <c r="E111" i="29"/>
  <c r="E140" i="58"/>
  <c r="D140" i="58"/>
  <c r="E141" i="58"/>
  <c r="E50" i="30"/>
  <c r="D50" i="30"/>
  <c r="E51" i="30"/>
  <c r="E140" i="34"/>
  <c r="D140" i="34"/>
  <c r="E141" i="34"/>
  <c r="E120" i="31"/>
  <c r="D120" i="31"/>
  <c r="E121" i="31"/>
  <c r="E140" i="38"/>
  <c r="D140" i="38"/>
  <c r="E141" i="38"/>
  <c r="E30" i="35"/>
  <c r="D30" i="35"/>
  <c r="E31" i="35"/>
  <c r="E40" i="7"/>
  <c r="D40" i="7"/>
  <c r="E41" i="7"/>
  <c r="E40" i="9"/>
  <c r="D40" i="9"/>
  <c r="E41" i="9"/>
  <c r="E60" i="58"/>
  <c r="D60" i="58"/>
  <c r="E61" i="58"/>
  <c r="E140" i="43"/>
  <c r="D140" i="43"/>
  <c r="E141" i="43"/>
  <c r="E100" i="41"/>
  <c r="D100" i="41"/>
  <c r="E101" i="41"/>
  <c r="E60" i="67"/>
  <c r="D60" i="67"/>
  <c r="E61" i="67"/>
  <c r="E30" i="50"/>
  <c r="D30" i="50"/>
  <c r="E31" i="50"/>
  <c r="E50" i="63"/>
  <c r="D50" i="63"/>
  <c r="E51" i="63"/>
  <c r="E120" i="40"/>
  <c r="D120" i="40"/>
  <c r="E121" i="40"/>
  <c r="E130" i="64"/>
  <c r="D130" i="64"/>
  <c r="E131" i="64"/>
  <c r="E80" i="64"/>
  <c r="D80" i="64"/>
  <c r="E81" i="64"/>
  <c r="E140" i="37"/>
  <c r="D140" i="37"/>
  <c r="E141" i="37"/>
  <c r="E70" i="68"/>
  <c r="D70" i="68"/>
  <c r="E71" i="68"/>
  <c r="E90" i="30"/>
  <c r="D90" i="30"/>
  <c r="E91" i="30"/>
  <c r="E70" i="71"/>
  <c r="D70" i="71"/>
  <c r="E71" i="71"/>
  <c r="E100" i="72"/>
  <c r="D100" i="72"/>
  <c r="E101" i="72"/>
  <c r="E130" i="49"/>
  <c r="D130" i="49"/>
  <c r="E131" i="49"/>
  <c r="E80" i="71"/>
  <c r="D80" i="71"/>
  <c r="E81" i="71"/>
  <c r="E40" i="27"/>
  <c r="D40" i="27"/>
  <c r="E41" i="27"/>
  <c r="E50" i="40"/>
  <c r="D50" i="40"/>
  <c r="E51" i="40"/>
  <c r="E80" i="38"/>
  <c r="D80" i="38"/>
  <c r="E81" i="38"/>
  <c r="E70" i="60"/>
  <c r="D70" i="60"/>
  <c r="E71" i="60"/>
  <c r="E130" i="37"/>
  <c r="D130" i="37"/>
  <c r="E131" i="37"/>
  <c r="E40" i="38"/>
  <c r="D40" i="38"/>
  <c r="E41" i="38"/>
  <c r="E30" i="27"/>
  <c r="D30" i="27"/>
  <c r="E31" i="27"/>
  <c r="E140" i="42"/>
  <c r="D140" i="42"/>
  <c r="E141" i="42"/>
  <c r="E100" i="64"/>
  <c r="D100" i="64"/>
  <c r="E101" i="64"/>
  <c r="E30" i="68"/>
  <c r="D30" i="68"/>
  <c r="E31" i="68"/>
  <c r="E60" i="69"/>
  <c r="D60" i="69"/>
  <c r="E61" i="69"/>
  <c r="E90" i="32"/>
  <c r="D90" i="32"/>
  <c r="E91" i="32"/>
  <c r="E60" i="60"/>
  <c r="D60" i="60"/>
  <c r="E61" i="60"/>
  <c r="E60" i="37"/>
  <c r="D60" i="37"/>
  <c r="E61" i="37"/>
  <c r="E50" i="71"/>
  <c r="D50" i="71"/>
  <c r="E51" i="71"/>
  <c r="E120" i="76"/>
  <c r="D120" i="76"/>
  <c r="E121" i="76"/>
  <c r="E40" i="60"/>
  <c r="D40" i="60"/>
  <c r="E41" i="60"/>
  <c r="E60" i="41"/>
  <c r="D60" i="41"/>
  <c r="E61" i="41"/>
  <c r="E80" i="48"/>
  <c r="D80" i="48"/>
  <c r="E81" i="48"/>
  <c r="E30" i="70"/>
  <c r="D30" i="70"/>
  <c r="E31" i="70"/>
  <c r="E50" i="67"/>
  <c r="D50" i="67"/>
  <c r="E51" i="67"/>
  <c r="E140" i="69"/>
  <c r="D140" i="69"/>
  <c r="E141" i="69"/>
  <c r="E120" i="35"/>
  <c r="D120" i="35"/>
  <c r="E121" i="35"/>
  <c r="E120" i="39"/>
  <c r="D120" i="39"/>
  <c r="E121" i="39"/>
  <c r="E40" i="50"/>
  <c r="D40" i="50"/>
  <c r="E41" i="50"/>
  <c r="E60" i="32"/>
  <c r="D60" i="32"/>
  <c r="E61" i="32"/>
  <c r="E40" i="71"/>
  <c r="D40" i="71"/>
  <c r="E41" i="71"/>
  <c r="E60" i="29"/>
  <c r="D60" i="29"/>
  <c r="E61" i="29"/>
  <c r="E60" i="53"/>
  <c r="D60" i="53"/>
  <c r="E61" i="53"/>
  <c r="E110" i="39"/>
  <c r="D110" i="39"/>
  <c r="E111" i="39"/>
  <c r="E40" i="68"/>
  <c r="D40" i="68"/>
  <c r="E41" i="68"/>
  <c r="E90" i="33"/>
  <c r="D90" i="33"/>
  <c r="E91" i="33"/>
  <c r="E30" i="76"/>
  <c r="D30" i="76"/>
  <c r="E31" i="76"/>
  <c r="E110" i="53"/>
  <c r="D110" i="53"/>
  <c r="E111" i="53"/>
  <c r="E90" i="35"/>
  <c r="D90" i="35"/>
  <c r="E91" i="35"/>
  <c r="E140" i="49"/>
  <c r="D140" i="49"/>
  <c r="E141" i="49"/>
  <c r="E90" i="31"/>
  <c r="D90" i="31"/>
  <c r="E91" i="31"/>
  <c r="E70" i="9"/>
  <c r="D70" i="9"/>
  <c r="E71" i="9"/>
  <c r="E70" i="63"/>
  <c r="D70" i="63"/>
  <c r="E71" i="63"/>
  <c r="E110" i="7"/>
  <c r="D110" i="7"/>
  <c r="E111" i="7"/>
  <c r="E30" i="32"/>
  <c r="D30" i="32"/>
  <c r="E31" i="32"/>
  <c r="E50" i="76"/>
  <c r="D50" i="76"/>
  <c r="E51" i="76"/>
  <c r="E120" i="41"/>
  <c r="D120" i="41"/>
  <c r="E121" i="41"/>
  <c r="E70" i="35"/>
  <c r="D70" i="35"/>
  <c r="E71" i="35"/>
  <c r="E60" i="28"/>
  <c r="D60" i="28"/>
  <c r="E61" i="28"/>
  <c r="E100" i="50"/>
  <c r="D100" i="50"/>
  <c r="E101" i="50"/>
  <c r="E80" i="72"/>
  <c r="D80" i="72"/>
  <c r="E81" i="72"/>
  <c r="E100" i="33"/>
  <c r="D100" i="33"/>
  <c r="E101" i="33"/>
  <c r="E90" i="76"/>
  <c r="D90" i="76"/>
  <c r="E91" i="76"/>
  <c r="E60" i="70"/>
  <c r="D60" i="70"/>
  <c r="E61" i="70"/>
  <c r="E50" i="34"/>
  <c r="D50" i="34"/>
  <c r="E51" i="34"/>
  <c r="E130" i="39"/>
  <c r="D130" i="39"/>
  <c r="E131" i="39"/>
  <c r="E70" i="54"/>
  <c r="D70" i="54"/>
  <c r="E71" i="54"/>
  <c r="E50" i="31"/>
  <c r="D50" i="31"/>
  <c r="E51" i="31"/>
  <c r="E130" i="67"/>
  <c r="D130" i="67"/>
  <c r="E131" i="67"/>
  <c r="E140" i="29"/>
  <c r="D140" i="29"/>
  <c r="E141" i="29"/>
  <c r="E100" i="30"/>
  <c r="D100" i="30"/>
  <c r="E101" i="30"/>
  <c r="E50" i="49"/>
  <c r="D50" i="49"/>
  <c r="E51" i="49"/>
  <c r="E120" i="53"/>
  <c r="D120" i="53"/>
  <c r="E121" i="53"/>
  <c r="E40" i="55"/>
  <c r="D40" i="55"/>
  <c r="E41" i="55"/>
  <c r="E110" i="31"/>
  <c r="D110" i="31"/>
  <c r="E111" i="31"/>
  <c r="E120" i="69"/>
  <c r="D120" i="69"/>
  <c r="E121" i="69"/>
  <c r="E50" i="64"/>
  <c r="D50" i="64"/>
  <c r="E51" i="64"/>
  <c r="E140" i="40"/>
  <c r="D140" i="40"/>
  <c r="E141" i="40"/>
  <c r="E110" i="63"/>
  <c r="D110" i="63"/>
  <c r="E111" i="63"/>
  <c r="E100" i="7"/>
  <c r="D100" i="7"/>
  <c r="E101" i="7"/>
  <c r="E130" i="33"/>
  <c r="D130" i="33"/>
  <c r="E131" i="33"/>
  <c r="E100" i="60"/>
  <c r="D100" i="60"/>
  <c r="E101" i="60"/>
  <c r="E130" i="34"/>
  <c r="D130" i="34"/>
  <c r="E131" i="34"/>
  <c r="E80" i="73"/>
  <c r="D80" i="73"/>
  <c r="E81" i="73"/>
  <c r="E120" i="70"/>
  <c r="D120" i="70"/>
  <c r="E121" i="70"/>
  <c r="E100" i="37"/>
  <c r="D100" i="37"/>
  <c r="E101" i="37"/>
  <c r="E130" i="27"/>
  <c r="D130" i="27"/>
  <c r="E131" i="27"/>
  <c r="E40" i="37"/>
  <c r="D40" i="37"/>
  <c r="E41" i="37"/>
  <c r="E140" i="70"/>
  <c r="D140" i="70"/>
  <c r="E141" i="70"/>
  <c r="E40" i="67"/>
  <c r="D40" i="67"/>
  <c r="E41" i="67"/>
  <c r="E40" i="69"/>
  <c r="D40" i="69"/>
  <c r="E41" i="69"/>
  <c r="E50" i="60"/>
  <c r="D50" i="60"/>
  <c r="E51" i="60"/>
  <c r="E120" i="64"/>
  <c r="D120" i="64"/>
  <c r="E121" i="64"/>
  <c r="E130" i="30"/>
  <c r="D130" i="30"/>
  <c r="E131" i="30"/>
  <c r="E140" i="54"/>
  <c r="D140" i="54"/>
  <c r="E141" i="54"/>
  <c r="E30" i="41"/>
  <c r="D30" i="41"/>
  <c r="E31" i="41"/>
  <c r="E130" i="29"/>
  <c r="D130" i="29"/>
  <c r="E131" i="29"/>
  <c r="E90" i="63"/>
  <c r="D90" i="63"/>
  <c r="E91" i="63"/>
  <c r="E100" i="69"/>
  <c r="D100" i="69"/>
  <c r="E101" i="69"/>
  <c r="E50" i="69"/>
  <c r="D50" i="69"/>
  <c r="E51" i="69"/>
  <c r="E60" i="71"/>
  <c r="D60" i="71"/>
  <c r="E61" i="71"/>
  <c r="E30" i="7"/>
  <c r="D30" i="7"/>
  <c r="E31" i="7"/>
  <c r="E100" i="70"/>
  <c r="D100" i="70"/>
  <c r="E101" i="70"/>
  <c r="E100" i="27"/>
  <c r="D100" i="27"/>
  <c r="E101" i="27"/>
  <c r="E120" i="49"/>
  <c r="D120" i="49"/>
  <c r="E121" i="49"/>
  <c r="E80" i="31"/>
  <c r="D80" i="31"/>
  <c r="E81" i="31"/>
  <c r="E30" i="37"/>
  <c r="D30" i="37"/>
  <c r="E31" i="37"/>
  <c r="E120" i="32"/>
  <c r="D120" i="32"/>
  <c r="E121" i="32"/>
  <c r="E110" i="35"/>
  <c r="D110" i="35"/>
  <c r="E111" i="35"/>
  <c r="E90" i="43"/>
  <c r="D90" i="43"/>
  <c r="E91" i="43"/>
  <c r="E120" i="54"/>
  <c r="D120" i="54"/>
  <c r="E121" i="54"/>
  <c r="E40" i="54"/>
  <c r="D40" i="54"/>
  <c r="E41" i="54"/>
  <c r="B8" i="64" l="1"/>
  <c r="G44" i="6" s="1"/>
  <c r="B8" i="58"/>
  <c r="G38" i="6" s="1"/>
  <c r="B8" i="34"/>
  <c r="G13" i="6" s="1"/>
  <c r="B8" i="32"/>
  <c r="G11" i="6" s="1"/>
  <c r="B8" i="73"/>
  <c r="G53" i="6" s="1"/>
  <c r="B8" i="70"/>
  <c r="G50" i="6" s="1"/>
  <c r="B8" i="30"/>
  <c r="G9" i="6" s="1"/>
  <c r="B8" i="31"/>
  <c r="G10" i="6" s="1"/>
  <c r="B8" i="33"/>
  <c r="G12" i="6" s="1"/>
  <c r="B8" i="35"/>
  <c r="G14" i="6" s="1"/>
  <c r="K113" i="36"/>
  <c r="G113" i="36"/>
  <c r="B8" i="37"/>
  <c r="G16" i="6" s="1"/>
  <c r="B8" i="38"/>
  <c r="G17" i="6" s="1"/>
  <c r="B8" i="39"/>
  <c r="G18" i="6" s="1"/>
  <c r="B8" i="40"/>
  <c r="G19" i="6" s="1"/>
  <c r="B8" i="41"/>
  <c r="G20" i="6" s="1"/>
  <c r="B8" i="42"/>
  <c r="G21" i="6" s="1"/>
  <c r="B8" i="43"/>
  <c r="G22" i="6" s="1"/>
  <c r="K113" i="44"/>
  <c r="G113" i="44"/>
  <c r="A114" i="44"/>
  <c r="E112" i="44"/>
  <c r="D112" i="44"/>
  <c r="B113" i="44"/>
  <c r="C114" i="44"/>
  <c r="C115" i="44" s="1"/>
  <c r="B113" i="45"/>
  <c r="D112" i="45"/>
  <c r="E112" i="45"/>
  <c r="C115" i="45"/>
  <c r="K113" i="45"/>
  <c r="G113" i="45"/>
  <c r="A114" i="45"/>
  <c r="B113" i="46"/>
  <c r="D112" i="46"/>
  <c r="E112" i="46"/>
  <c r="G113" i="46"/>
  <c r="K113" i="46"/>
  <c r="A114" i="46"/>
  <c r="B113" i="47"/>
  <c r="D112" i="47"/>
  <c r="E112" i="47"/>
  <c r="C115" i="47"/>
  <c r="G113" i="47"/>
  <c r="K113" i="47"/>
  <c r="A114" i="47"/>
  <c r="B8" i="49"/>
  <c r="G28" i="6" s="1"/>
  <c r="B8" i="50"/>
  <c r="G29" i="6" s="1"/>
  <c r="B113" i="51"/>
  <c r="E112" i="51"/>
  <c r="D112" i="51"/>
  <c r="C115" i="51"/>
  <c r="K113" i="51"/>
  <c r="G113" i="51"/>
  <c r="A114" i="51"/>
  <c r="K113" i="52"/>
  <c r="G113" i="52"/>
  <c r="A114" i="52"/>
  <c r="E112" i="52"/>
  <c r="D112" i="52"/>
  <c r="B113" i="52"/>
  <c r="B8" i="53"/>
  <c r="G32" i="6" s="1"/>
  <c r="B8" i="54"/>
  <c r="G33" i="6" s="1"/>
  <c r="B8" i="55"/>
  <c r="G34" i="6" s="1"/>
  <c r="B8" i="76"/>
  <c r="G35" i="6" s="1"/>
  <c r="D113" i="56"/>
  <c r="B114" i="56"/>
  <c r="E113" i="56"/>
  <c r="G114" i="56"/>
  <c r="K114" i="56"/>
  <c r="A115" i="56"/>
  <c r="B113" i="57"/>
  <c r="E112" i="57"/>
  <c r="D112" i="57"/>
  <c r="G113" i="57"/>
  <c r="K113" i="57"/>
  <c r="A114" i="57"/>
  <c r="C114" i="57"/>
  <c r="B8" i="59"/>
  <c r="G39" i="6" s="1"/>
  <c r="B8" i="60"/>
  <c r="G40" i="6" s="1"/>
  <c r="E112" i="61"/>
  <c r="D112" i="61"/>
  <c r="B113" i="61"/>
  <c r="C115" i="61"/>
  <c r="K113" i="61"/>
  <c r="G113" i="61"/>
  <c r="A114" i="61"/>
  <c r="K113" i="62"/>
  <c r="G113" i="62"/>
  <c r="A114" i="62"/>
  <c r="B113" i="62"/>
  <c r="E112" i="62"/>
  <c r="D112" i="62"/>
  <c r="C114" i="62"/>
  <c r="C115" i="62" s="1"/>
  <c r="B8" i="63"/>
  <c r="G43" i="6" s="1"/>
  <c r="E112" i="65"/>
  <c r="D112" i="65"/>
  <c r="B113" i="65"/>
  <c r="G113" i="65"/>
  <c r="K113" i="65"/>
  <c r="A114" i="65"/>
  <c r="K113" i="66"/>
  <c r="G113" i="66"/>
  <c r="A114" i="66"/>
  <c r="B113" i="66"/>
  <c r="E112" i="66"/>
  <c r="D112" i="66"/>
  <c r="C115" i="66"/>
  <c r="B8" i="67"/>
  <c r="G47" i="6" s="1"/>
  <c r="B8" i="68"/>
  <c r="G48" i="6" s="1"/>
  <c r="B8" i="69"/>
  <c r="G49" i="6" s="1"/>
  <c r="B8" i="71"/>
  <c r="G51" i="6" s="1"/>
  <c r="B8" i="72"/>
  <c r="G52" i="6" s="1"/>
  <c r="B8" i="74"/>
  <c r="G54" i="6" s="1"/>
  <c r="I38" i="66"/>
  <c r="K37" i="66"/>
  <c r="I38" i="65"/>
  <c r="K37" i="65"/>
  <c r="I39" i="62"/>
  <c r="K38" i="62"/>
  <c r="I38" i="61"/>
  <c r="K37" i="61"/>
  <c r="I38" i="57"/>
  <c r="K37" i="57"/>
  <c r="I38" i="56"/>
  <c r="K37" i="56"/>
  <c r="I38" i="52"/>
  <c r="K37" i="52"/>
  <c r="I38" i="51"/>
  <c r="K37" i="51"/>
  <c r="I38" i="47"/>
  <c r="K37" i="47"/>
  <c r="I38" i="46"/>
  <c r="K37" i="46"/>
  <c r="I38" i="45"/>
  <c r="K37" i="45"/>
  <c r="I38" i="44"/>
  <c r="K37" i="44"/>
  <c r="I38" i="74"/>
  <c r="K37" i="74"/>
  <c r="K37" i="73"/>
  <c r="I38" i="73"/>
  <c r="K37" i="72"/>
  <c r="I38" i="72"/>
  <c r="I38" i="71"/>
  <c r="K37" i="71"/>
  <c r="K37" i="70"/>
  <c r="I38" i="70"/>
  <c r="I38" i="69"/>
  <c r="K37" i="69"/>
  <c r="K37" i="68"/>
  <c r="I38" i="68"/>
  <c r="I38" i="67"/>
  <c r="K37" i="67"/>
  <c r="K37" i="64"/>
  <c r="I38" i="64"/>
  <c r="I38" i="63"/>
  <c r="K37" i="63"/>
  <c r="K37" i="60"/>
  <c r="I38" i="60"/>
  <c r="I38" i="59"/>
  <c r="K37" i="59"/>
  <c r="I37" i="58"/>
  <c r="K36" i="58"/>
  <c r="I38" i="76"/>
  <c r="K37" i="76"/>
  <c r="I38" i="55"/>
  <c r="K37" i="55"/>
  <c r="K37" i="54"/>
  <c r="I38" i="54"/>
  <c r="K37" i="53"/>
  <c r="I38" i="53"/>
  <c r="K37" i="50"/>
  <c r="I38" i="50"/>
  <c r="K37" i="49"/>
  <c r="I38" i="49"/>
  <c r="I38" i="48"/>
  <c r="K37" i="48"/>
  <c r="K37" i="43"/>
  <c r="I38" i="43"/>
  <c r="K37" i="42"/>
  <c r="I38" i="42"/>
  <c r="I38" i="41"/>
  <c r="K37" i="41"/>
  <c r="K37" i="40"/>
  <c r="I38" i="40"/>
  <c r="I38" i="39"/>
  <c r="K37" i="39"/>
  <c r="I38" i="38"/>
  <c r="K37" i="38"/>
  <c r="I38" i="37"/>
  <c r="K37" i="37"/>
  <c r="I38" i="36"/>
  <c r="K37" i="36"/>
  <c r="I38" i="35"/>
  <c r="K37" i="35"/>
  <c r="I38" i="34"/>
  <c r="K37" i="34"/>
  <c r="I38" i="33"/>
  <c r="K37" i="33"/>
  <c r="I38" i="32"/>
  <c r="K37" i="32"/>
  <c r="I38" i="31"/>
  <c r="K37" i="31"/>
  <c r="I39" i="30"/>
  <c r="K38" i="30"/>
  <c r="I38" i="29"/>
  <c r="K37" i="29"/>
  <c r="B8" i="29"/>
  <c r="G8" i="6" s="1"/>
  <c r="I38" i="28"/>
  <c r="K37" i="28"/>
  <c r="I37" i="27"/>
  <c r="K36" i="27"/>
  <c r="B8" i="27"/>
  <c r="G6" i="6" s="1"/>
  <c r="I37" i="9"/>
  <c r="K36" i="9"/>
  <c r="B8" i="9"/>
  <c r="G5" i="6" s="1"/>
  <c r="B8" i="7"/>
  <c r="B6" i="74"/>
  <c r="B11" i="74" s="1"/>
  <c r="B5" i="7"/>
  <c r="B113" i="36"/>
  <c r="D112" i="36"/>
  <c r="E112" i="36"/>
  <c r="A114" i="36"/>
  <c r="B5" i="48"/>
  <c r="B4" i="54"/>
  <c r="B3" i="54" s="1"/>
  <c r="C33" i="6" s="1"/>
  <c r="B4" i="38"/>
  <c r="B3" i="38" s="1"/>
  <c r="C17" i="6" s="1"/>
  <c r="B4" i="55"/>
  <c r="B3" i="55" s="1"/>
  <c r="C34" i="6" s="1"/>
  <c r="B5" i="68"/>
  <c r="B5" i="50"/>
  <c r="B4" i="7"/>
  <c r="B3" i="7" s="1"/>
  <c r="B5" i="70"/>
  <c r="B4" i="69"/>
  <c r="B3" i="69" s="1"/>
  <c r="C49" i="6" s="1"/>
  <c r="B4" i="37"/>
  <c r="B3" i="37" s="1"/>
  <c r="C16" i="6" s="1"/>
  <c r="B4" i="43"/>
  <c r="B3" i="43" s="1"/>
  <c r="C22" i="6" s="1"/>
  <c r="B5" i="34"/>
  <c r="B5" i="73"/>
  <c r="B5" i="64"/>
  <c r="B4" i="27"/>
  <c r="B3" i="27" s="1"/>
  <c r="C6" i="6" s="1"/>
  <c r="B5" i="60"/>
  <c r="B4" i="68"/>
  <c r="B3" i="68" s="1"/>
  <c r="C48" i="6" s="1"/>
  <c r="B5" i="33"/>
  <c r="B4" i="50"/>
  <c r="B3" i="50" s="1"/>
  <c r="C29" i="6" s="1"/>
  <c r="B4" i="31"/>
  <c r="B3" i="31" s="1"/>
  <c r="C10" i="6" s="1"/>
  <c r="B5" i="35"/>
  <c r="B5" i="30"/>
  <c r="B4" i="76"/>
  <c r="B3" i="76" s="1"/>
  <c r="C35" i="6" s="1"/>
  <c r="B4" i="71"/>
  <c r="B3" i="71" s="1"/>
  <c r="C51" i="6" s="1"/>
  <c r="B4" i="59"/>
  <c r="B3" i="59" s="1"/>
  <c r="C39" i="6" s="1"/>
  <c r="B4" i="9"/>
  <c r="B3" i="9" s="1"/>
  <c r="C5" i="6" s="1"/>
  <c r="B5" i="72"/>
  <c r="B5" i="43"/>
  <c r="B4" i="58"/>
  <c r="B3" i="58" s="1"/>
  <c r="C38" i="6" s="1"/>
  <c r="B4" i="28"/>
  <c r="B3" i="28" s="1"/>
  <c r="C7" i="6" s="1"/>
  <c r="B4" i="63"/>
  <c r="B3" i="63" s="1"/>
  <c r="C43" i="6" s="1"/>
  <c r="B5" i="31"/>
  <c r="B5" i="59"/>
  <c r="B5" i="9"/>
  <c r="B4" i="70"/>
  <c r="B3" i="70" s="1"/>
  <c r="C50" i="6" s="1"/>
  <c r="B5" i="40"/>
  <c r="B5" i="29"/>
  <c r="B6" i="29" s="1"/>
  <c r="B5" i="49"/>
  <c r="B5" i="42"/>
  <c r="B4" i="34"/>
  <c r="B3" i="34" s="1"/>
  <c r="C13" i="6" s="1"/>
  <c r="B4" i="73"/>
  <c r="B3" i="73" s="1"/>
  <c r="C53" i="6" s="1"/>
  <c r="B4" i="64"/>
  <c r="B3" i="64" s="1"/>
  <c r="C44" i="6" s="1"/>
  <c r="B4" i="60"/>
  <c r="B3" i="60" s="1"/>
  <c r="C40" i="6" s="1"/>
  <c r="B5" i="41"/>
  <c r="B4" i="33"/>
  <c r="B3" i="33" s="1"/>
  <c r="C12" i="6" s="1"/>
  <c r="B4" i="35"/>
  <c r="B3" i="35" s="1"/>
  <c r="C14" i="6" s="1"/>
  <c r="B4" i="30"/>
  <c r="B3" i="30" s="1"/>
  <c r="C9" i="6" s="1"/>
  <c r="B4" i="72"/>
  <c r="B3" i="72" s="1"/>
  <c r="C52" i="6" s="1"/>
  <c r="B5" i="53"/>
  <c r="B5" i="69"/>
  <c r="B5" i="37"/>
  <c r="B5" i="27"/>
  <c r="B4" i="67"/>
  <c r="B3" i="67" s="1"/>
  <c r="C47" i="6" s="1"/>
  <c r="B4" i="39"/>
  <c r="B3" i="39" s="1"/>
  <c r="C18" i="6" s="1"/>
  <c r="B5" i="76"/>
  <c r="B6" i="76" s="1"/>
  <c r="B11" i="76" s="1"/>
  <c r="B5" i="71"/>
  <c r="B4" i="32"/>
  <c r="B3" i="32" s="1"/>
  <c r="C11" i="6" s="1"/>
  <c r="B5" i="54"/>
  <c r="B4" i="40"/>
  <c r="B3" i="40" s="1"/>
  <c r="C19" i="6" s="1"/>
  <c r="B4" i="29"/>
  <c r="B3" i="29" s="1"/>
  <c r="C8" i="6" s="1"/>
  <c r="B4" i="49"/>
  <c r="B3" i="49" s="1"/>
  <c r="C28" i="6" s="1"/>
  <c r="B4" i="42"/>
  <c r="B3" i="42" s="1"/>
  <c r="C21" i="6" s="1"/>
  <c r="B5" i="38"/>
  <c r="B5" i="58"/>
  <c r="B5" i="55"/>
  <c r="B4" i="41"/>
  <c r="B3" i="41" s="1"/>
  <c r="C20" i="6" s="1"/>
  <c r="B5" i="28"/>
  <c r="B5" i="67"/>
  <c r="B5" i="63"/>
  <c r="B5" i="39"/>
  <c r="B4" i="48"/>
  <c r="B3" i="48" s="1"/>
  <c r="C27" i="6" s="1"/>
  <c r="B5" i="32"/>
  <c r="B4" i="53"/>
  <c r="B3" i="53" s="1"/>
  <c r="C32" i="6" s="1"/>
  <c r="J37" i="29" l="1"/>
  <c r="B11" i="29"/>
  <c r="I8" i="6" s="1"/>
  <c r="F101" i="29"/>
  <c r="F100" i="29"/>
  <c r="F99" i="29"/>
  <c r="F98" i="29"/>
  <c r="F97" i="29"/>
  <c r="F96" i="29"/>
  <c r="F95" i="29"/>
  <c r="F94" i="29"/>
  <c r="F93" i="29"/>
  <c r="F92" i="29"/>
  <c r="F64" i="29"/>
  <c r="F59" i="29"/>
  <c r="F57" i="29"/>
  <c r="F55" i="29"/>
  <c r="F53" i="29"/>
  <c r="F42" i="29"/>
  <c r="F31" i="29"/>
  <c r="F29" i="29"/>
  <c r="F27" i="29"/>
  <c r="F25" i="29"/>
  <c r="F23" i="29"/>
  <c r="F20" i="29"/>
  <c r="F116" i="29"/>
  <c r="F115" i="29"/>
  <c r="F114" i="29"/>
  <c r="F90" i="29"/>
  <c r="F88" i="29"/>
  <c r="F86" i="29"/>
  <c r="F85" i="29"/>
  <c r="F82" i="29"/>
  <c r="F65" i="29"/>
  <c r="F60" i="29"/>
  <c r="F51" i="29"/>
  <c r="F49" i="29"/>
  <c r="F45" i="29"/>
  <c r="F32" i="29"/>
  <c r="F18" i="29"/>
  <c r="F17" i="29"/>
  <c r="F110" i="29"/>
  <c r="F108" i="29"/>
  <c r="F105" i="29"/>
  <c r="F102" i="29"/>
  <c r="F70" i="29"/>
  <c r="F68" i="29"/>
  <c r="F48" i="29"/>
  <c r="F37" i="29"/>
  <c r="F91" i="29"/>
  <c r="F89" i="29"/>
  <c r="F87" i="29"/>
  <c r="F84" i="29"/>
  <c r="F83" i="29"/>
  <c r="F47" i="29"/>
  <c r="F43" i="29"/>
  <c r="F40" i="29"/>
  <c r="F38" i="29"/>
  <c r="F36" i="29"/>
  <c r="F34" i="29"/>
  <c r="F109" i="29"/>
  <c r="F106" i="29"/>
  <c r="F69" i="29"/>
  <c r="F63" i="29"/>
  <c r="F50" i="29"/>
  <c r="F44" i="29"/>
  <c r="F41" i="29"/>
  <c r="F33" i="29"/>
  <c r="F113" i="29"/>
  <c r="F112" i="29"/>
  <c r="F81" i="29"/>
  <c r="F80" i="29"/>
  <c r="F79" i="29"/>
  <c r="F78" i="29"/>
  <c r="F77" i="29"/>
  <c r="F76" i="29"/>
  <c r="F75" i="29"/>
  <c r="F74" i="29"/>
  <c r="F73" i="29"/>
  <c r="F72" i="29"/>
  <c r="F66" i="29"/>
  <c r="F62" i="29"/>
  <c r="F61" i="29"/>
  <c r="F58" i="29"/>
  <c r="F56" i="29"/>
  <c r="F54" i="29"/>
  <c r="F52" i="29"/>
  <c r="F30" i="29"/>
  <c r="F28" i="29"/>
  <c r="F26" i="29"/>
  <c r="F24" i="29"/>
  <c r="F21" i="29"/>
  <c r="F19" i="29"/>
  <c r="J17" i="29"/>
  <c r="F111" i="29"/>
  <c r="F107" i="29"/>
  <c r="F104" i="29"/>
  <c r="F103" i="29"/>
  <c r="F71" i="29"/>
  <c r="F67" i="29"/>
  <c r="F46" i="29"/>
  <c r="F39" i="29"/>
  <c r="F35" i="29"/>
  <c r="F22" i="29"/>
  <c r="J18" i="29"/>
  <c r="J19" i="29"/>
  <c r="J20" i="29"/>
  <c r="J21" i="29"/>
  <c r="J22" i="29"/>
  <c r="J23" i="29"/>
  <c r="J24" i="29"/>
  <c r="J25" i="29"/>
  <c r="J26" i="29"/>
  <c r="J27" i="29"/>
  <c r="J28" i="29"/>
  <c r="J29" i="29"/>
  <c r="J30" i="29"/>
  <c r="J31" i="29"/>
  <c r="J32" i="29"/>
  <c r="J33" i="29"/>
  <c r="J34" i="29"/>
  <c r="J35" i="29"/>
  <c r="J36" i="29"/>
  <c r="K114" i="36"/>
  <c r="G114" i="36"/>
  <c r="D113" i="44"/>
  <c r="B114" i="44"/>
  <c r="E113" i="44"/>
  <c r="K114" i="44"/>
  <c r="G114" i="44"/>
  <c r="A115" i="44"/>
  <c r="K114" i="45"/>
  <c r="G114" i="45"/>
  <c r="A115" i="45"/>
  <c r="E113" i="45"/>
  <c r="D113" i="45"/>
  <c r="B114" i="45"/>
  <c r="B114" i="46"/>
  <c r="E113" i="46"/>
  <c r="D113" i="46"/>
  <c r="G114" i="46"/>
  <c r="K114" i="46"/>
  <c r="A115" i="46"/>
  <c r="C115" i="46"/>
  <c r="G114" i="47"/>
  <c r="K114" i="47"/>
  <c r="A115" i="47"/>
  <c r="E113" i="47"/>
  <c r="B114" i="47"/>
  <c r="D113" i="47"/>
  <c r="K114" i="51"/>
  <c r="G114" i="51"/>
  <c r="A115" i="51"/>
  <c r="B114" i="51"/>
  <c r="E113" i="51"/>
  <c r="D113" i="51"/>
  <c r="K114" i="52"/>
  <c r="G114" i="52"/>
  <c r="A115" i="52"/>
  <c r="B114" i="52"/>
  <c r="D113" i="52"/>
  <c r="E113" i="52"/>
  <c r="C115" i="52"/>
  <c r="C116" i="52" s="1"/>
  <c r="I35" i="6"/>
  <c r="F81" i="76"/>
  <c r="F61" i="76"/>
  <c r="F21" i="76"/>
  <c r="F111" i="76"/>
  <c r="F51" i="76"/>
  <c r="F101" i="76"/>
  <c r="F41" i="76"/>
  <c r="F31" i="76"/>
  <c r="F91" i="76"/>
  <c r="F71" i="76"/>
  <c r="J21" i="76"/>
  <c r="F22" i="76"/>
  <c r="F72" i="76"/>
  <c r="F102" i="76"/>
  <c r="F32" i="76"/>
  <c r="F62" i="76"/>
  <c r="J22" i="76"/>
  <c r="F17" i="76"/>
  <c r="F112" i="76"/>
  <c r="F63" i="76"/>
  <c r="F52" i="76"/>
  <c r="J17" i="76"/>
  <c r="F92" i="76"/>
  <c r="F82" i="76"/>
  <c r="F42" i="76"/>
  <c r="J23" i="76"/>
  <c r="F73" i="76"/>
  <c r="F53" i="76"/>
  <c r="F33" i="76"/>
  <c r="F23" i="76"/>
  <c r="J18" i="76"/>
  <c r="F64" i="76"/>
  <c r="F83" i="76"/>
  <c r="F93" i="76"/>
  <c r="F103" i="76"/>
  <c r="F43" i="76"/>
  <c r="F113" i="76"/>
  <c r="F18" i="76"/>
  <c r="F94" i="76"/>
  <c r="F84" i="76"/>
  <c r="F114" i="76"/>
  <c r="J24" i="76"/>
  <c r="J19" i="76"/>
  <c r="F104" i="76"/>
  <c r="F44" i="76"/>
  <c r="F74" i="76"/>
  <c r="F54" i="76"/>
  <c r="F34" i="76"/>
  <c r="F65" i="76"/>
  <c r="F24" i="76"/>
  <c r="F19" i="76"/>
  <c r="F20" i="76"/>
  <c r="F55" i="76"/>
  <c r="F35" i="76"/>
  <c r="F75" i="76"/>
  <c r="J25" i="76"/>
  <c r="F66" i="76"/>
  <c r="F105" i="76"/>
  <c r="F115" i="76"/>
  <c r="J20" i="76"/>
  <c r="F85" i="76"/>
  <c r="F95" i="76"/>
  <c r="F45" i="76"/>
  <c r="F25" i="76"/>
  <c r="F36" i="76"/>
  <c r="F56" i="76"/>
  <c r="F26" i="76"/>
  <c r="F116" i="76"/>
  <c r="F86" i="76"/>
  <c r="F106" i="76"/>
  <c r="F96" i="76"/>
  <c r="F67" i="76"/>
  <c r="J26" i="76"/>
  <c r="F76" i="76"/>
  <c r="F46" i="76"/>
  <c r="J27" i="76"/>
  <c r="F97" i="76"/>
  <c r="F107" i="76"/>
  <c r="F68" i="76"/>
  <c r="F27" i="76"/>
  <c r="F77" i="76"/>
  <c r="F47" i="76"/>
  <c r="J31" i="76"/>
  <c r="F37" i="76"/>
  <c r="F57" i="76"/>
  <c r="F87" i="76"/>
  <c r="F108" i="76"/>
  <c r="F48" i="76"/>
  <c r="F69" i="76"/>
  <c r="F78" i="76"/>
  <c r="J32" i="76"/>
  <c r="F58" i="76"/>
  <c r="F88" i="76"/>
  <c r="F28" i="76"/>
  <c r="F38" i="76"/>
  <c r="J28" i="76"/>
  <c r="F98" i="76"/>
  <c r="F109" i="76"/>
  <c r="F49" i="76"/>
  <c r="F29" i="76"/>
  <c r="F59" i="76"/>
  <c r="J33" i="76"/>
  <c r="F89" i="76"/>
  <c r="F99" i="76"/>
  <c r="F70" i="76"/>
  <c r="J29" i="76"/>
  <c r="F39" i="76"/>
  <c r="F79" i="76"/>
  <c r="F80" i="76"/>
  <c r="F100" i="76"/>
  <c r="F110" i="76"/>
  <c r="F30" i="76"/>
  <c r="F50" i="76"/>
  <c r="F60" i="76"/>
  <c r="F90" i="76"/>
  <c r="J34" i="76"/>
  <c r="F40" i="76"/>
  <c r="J30" i="76"/>
  <c r="J35" i="76"/>
  <c r="J36" i="76"/>
  <c r="J37" i="76"/>
  <c r="G115" i="56"/>
  <c r="K115" i="56"/>
  <c r="A116" i="56"/>
  <c r="C116" i="56"/>
  <c r="E114" i="56"/>
  <c r="B115" i="56"/>
  <c r="D114" i="56"/>
  <c r="G114" i="57"/>
  <c r="K114" i="57"/>
  <c r="A115" i="57"/>
  <c r="C115" i="57"/>
  <c r="C116" i="57" s="1"/>
  <c r="D113" i="57"/>
  <c r="B114" i="57"/>
  <c r="E113" i="57"/>
  <c r="B114" i="61"/>
  <c r="D113" i="61"/>
  <c r="E113" i="61"/>
  <c r="K114" i="61"/>
  <c r="G114" i="61"/>
  <c r="A115" i="61"/>
  <c r="E113" i="62"/>
  <c r="B114" i="62"/>
  <c r="D113" i="62"/>
  <c r="C116" i="62"/>
  <c r="G114" i="62"/>
  <c r="K114" i="62"/>
  <c r="A115" i="62"/>
  <c r="E113" i="65"/>
  <c r="D113" i="65"/>
  <c r="B114" i="65"/>
  <c r="G114" i="65"/>
  <c r="K114" i="65"/>
  <c r="A115" i="65"/>
  <c r="C115" i="65"/>
  <c r="B114" i="66"/>
  <c r="D113" i="66"/>
  <c r="E113" i="66"/>
  <c r="C116" i="66"/>
  <c r="K114" i="66"/>
  <c r="G114" i="66"/>
  <c r="A115" i="66"/>
  <c r="D54" i="6"/>
  <c r="I54" i="6"/>
  <c r="F101" i="74"/>
  <c r="F21" i="74"/>
  <c r="F81" i="74"/>
  <c r="F61" i="74"/>
  <c r="F51" i="74"/>
  <c r="F111" i="74"/>
  <c r="F71" i="74"/>
  <c r="F41" i="74"/>
  <c r="F31" i="74"/>
  <c r="F91" i="74"/>
  <c r="J21" i="74"/>
  <c r="F102" i="74"/>
  <c r="F62" i="74"/>
  <c r="F22" i="74"/>
  <c r="J17" i="74"/>
  <c r="F112" i="74"/>
  <c r="J22" i="74"/>
  <c r="F92" i="74"/>
  <c r="F52" i="74"/>
  <c r="F17" i="74"/>
  <c r="F82" i="74"/>
  <c r="F72" i="74"/>
  <c r="F32" i="74"/>
  <c r="F42" i="74"/>
  <c r="F93" i="74"/>
  <c r="J18" i="74"/>
  <c r="F23" i="74"/>
  <c r="F83" i="74"/>
  <c r="J23" i="74"/>
  <c r="F33" i="74"/>
  <c r="F43" i="74"/>
  <c r="F103" i="74"/>
  <c r="F73" i="74"/>
  <c r="F18" i="74"/>
  <c r="F63" i="74"/>
  <c r="F53" i="74"/>
  <c r="F113" i="74"/>
  <c r="F24" i="74"/>
  <c r="F34" i="74"/>
  <c r="F104" i="74"/>
  <c r="F84" i="74"/>
  <c r="F74" i="74"/>
  <c r="F64" i="74"/>
  <c r="J24" i="74"/>
  <c r="F54" i="74"/>
  <c r="F94" i="74"/>
  <c r="F114" i="74"/>
  <c r="J19" i="74"/>
  <c r="F44" i="74"/>
  <c r="F19" i="74"/>
  <c r="F35" i="74"/>
  <c r="F65" i="74"/>
  <c r="F20" i="74"/>
  <c r="F85" i="74"/>
  <c r="F105" i="74"/>
  <c r="F45" i="74"/>
  <c r="F25" i="74"/>
  <c r="J20" i="74"/>
  <c r="F75" i="74"/>
  <c r="F95" i="74"/>
  <c r="J25" i="74"/>
  <c r="F115" i="74"/>
  <c r="F55" i="74"/>
  <c r="F66" i="74"/>
  <c r="F56" i="74"/>
  <c r="F76" i="74"/>
  <c r="J26" i="74"/>
  <c r="F96" i="74"/>
  <c r="F106" i="74"/>
  <c r="F36" i="74"/>
  <c r="F116" i="74"/>
  <c r="F26" i="74"/>
  <c r="F46" i="74"/>
  <c r="F86" i="74"/>
  <c r="F37" i="74"/>
  <c r="F107" i="74"/>
  <c r="J31" i="74"/>
  <c r="F77" i="74"/>
  <c r="F57" i="74"/>
  <c r="F27" i="74"/>
  <c r="F87" i="74"/>
  <c r="F67" i="74"/>
  <c r="F47" i="74"/>
  <c r="J27" i="74"/>
  <c r="F97" i="74"/>
  <c r="F38" i="74"/>
  <c r="F48" i="74"/>
  <c r="F108" i="74"/>
  <c r="F28" i="74"/>
  <c r="F88" i="74"/>
  <c r="F58" i="74"/>
  <c r="J28" i="74"/>
  <c r="F68" i="74"/>
  <c r="F78" i="74"/>
  <c r="F98" i="74"/>
  <c r="J32" i="74"/>
  <c r="F69" i="74"/>
  <c r="F39" i="74"/>
  <c r="F29" i="74"/>
  <c r="F89" i="74"/>
  <c r="J33" i="74"/>
  <c r="F49" i="74"/>
  <c r="J29" i="74"/>
  <c r="F59" i="74"/>
  <c r="F99" i="74"/>
  <c r="F109" i="74"/>
  <c r="F79" i="74"/>
  <c r="F110" i="74"/>
  <c r="J30" i="74"/>
  <c r="F80" i="74"/>
  <c r="F50" i="74"/>
  <c r="F100" i="74"/>
  <c r="F40" i="74"/>
  <c r="F70" i="74"/>
  <c r="J34" i="74"/>
  <c r="F60" i="74"/>
  <c r="F30" i="74"/>
  <c r="F90" i="74"/>
  <c r="J35" i="74"/>
  <c r="J36" i="74"/>
  <c r="J37" i="74"/>
  <c r="I39" i="66"/>
  <c r="K38" i="66"/>
  <c r="I39" i="65"/>
  <c r="K38" i="65"/>
  <c r="I40" i="62"/>
  <c r="K39" i="62"/>
  <c r="I39" i="61"/>
  <c r="K38" i="61"/>
  <c r="I39" i="57"/>
  <c r="K38" i="57"/>
  <c r="I39" i="56"/>
  <c r="K38" i="56"/>
  <c r="I39" i="52"/>
  <c r="K38" i="52"/>
  <c r="I39" i="51"/>
  <c r="K38" i="51"/>
  <c r="I39" i="47"/>
  <c r="K38" i="47"/>
  <c r="I39" i="46"/>
  <c r="K38" i="46"/>
  <c r="I39" i="45"/>
  <c r="K38" i="45"/>
  <c r="I39" i="44"/>
  <c r="K38" i="44"/>
  <c r="I39" i="74"/>
  <c r="K38" i="74"/>
  <c r="J38" i="74"/>
  <c r="I39" i="73"/>
  <c r="K38" i="73"/>
  <c r="I39" i="72"/>
  <c r="K38" i="72"/>
  <c r="I39" i="71"/>
  <c r="K38" i="71"/>
  <c r="I39" i="70"/>
  <c r="K38" i="70"/>
  <c r="I39" i="69"/>
  <c r="K38" i="69"/>
  <c r="I39" i="68"/>
  <c r="K38" i="68"/>
  <c r="I39" i="67"/>
  <c r="K38" i="67"/>
  <c r="I39" i="64"/>
  <c r="K38" i="64"/>
  <c r="I39" i="63"/>
  <c r="K38" i="63"/>
  <c r="I39" i="60"/>
  <c r="K38" i="60"/>
  <c r="I39" i="59"/>
  <c r="K38" i="59"/>
  <c r="I38" i="58"/>
  <c r="K37" i="58"/>
  <c r="I39" i="76"/>
  <c r="K38" i="76"/>
  <c r="J38" i="76"/>
  <c r="I39" i="55"/>
  <c r="K38" i="55"/>
  <c r="I39" i="54"/>
  <c r="K38" i="54"/>
  <c r="I39" i="53"/>
  <c r="K38" i="53"/>
  <c r="I39" i="50"/>
  <c r="K38" i="50"/>
  <c r="I39" i="49"/>
  <c r="K38" i="49"/>
  <c r="I39" i="48"/>
  <c r="K38" i="48"/>
  <c r="I39" i="43"/>
  <c r="K38" i="43"/>
  <c r="I39" i="42"/>
  <c r="K38" i="42"/>
  <c r="I39" i="41"/>
  <c r="K38" i="41"/>
  <c r="I39" i="40"/>
  <c r="K38" i="40"/>
  <c r="I39" i="39"/>
  <c r="K38" i="39"/>
  <c r="I39" i="38"/>
  <c r="K38" i="38"/>
  <c r="I39" i="37"/>
  <c r="K38" i="37"/>
  <c r="I39" i="36"/>
  <c r="K38" i="36"/>
  <c r="I39" i="35"/>
  <c r="K38" i="35"/>
  <c r="I39" i="34"/>
  <c r="K38" i="34"/>
  <c r="I39" i="33"/>
  <c r="K38" i="33"/>
  <c r="I39" i="32"/>
  <c r="K38" i="32"/>
  <c r="I39" i="31"/>
  <c r="K38" i="31"/>
  <c r="I40" i="30"/>
  <c r="K39" i="30"/>
  <c r="I39" i="29"/>
  <c r="K38" i="29"/>
  <c r="J38" i="29"/>
  <c r="I39" i="28"/>
  <c r="K38" i="28"/>
  <c r="I38" i="27"/>
  <c r="K37" i="27"/>
  <c r="I38" i="9"/>
  <c r="K37" i="9"/>
  <c r="G4" i="6"/>
  <c r="B6" i="30"/>
  <c r="B11" i="30" s="1"/>
  <c r="B6" i="39"/>
  <c r="B11" i="39" s="1"/>
  <c r="B6" i="54"/>
  <c r="B6" i="69"/>
  <c r="B11" i="69" s="1"/>
  <c r="B6" i="49"/>
  <c r="B11" i="49" s="1"/>
  <c r="B6" i="9"/>
  <c r="B6" i="33"/>
  <c r="B6" i="64"/>
  <c r="B11" i="64" s="1"/>
  <c r="B6" i="50"/>
  <c r="B6" i="32"/>
  <c r="B11" i="32" s="1"/>
  <c r="B6" i="63"/>
  <c r="B11" i="63" s="1"/>
  <c r="B6" i="55"/>
  <c r="B11" i="55" s="1"/>
  <c r="B6" i="53"/>
  <c r="B11" i="53" s="1"/>
  <c r="D8" i="6"/>
  <c r="B6" i="59"/>
  <c r="B11" i="59" s="1"/>
  <c r="B6" i="35"/>
  <c r="B6" i="73"/>
  <c r="B11" i="73" s="1"/>
  <c r="B6" i="68"/>
  <c r="B6" i="48"/>
  <c r="B6" i="7"/>
  <c r="B11" i="7" s="1"/>
  <c r="B6" i="67"/>
  <c r="B11" i="67" s="1"/>
  <c r="B6" i="58"/>
  <c r="B6" i="71"/>
  <c r="B11" i="71" s="1"/>
  <c r="B6" i="27"/>
  <c r="B11" i="27" s="1"/>
  <c r="B6" i="40"/>
  <c r="B6" i="31"/>
  <c r="B6" i="43"/>
  <c r="B6" i="60"/>
  <c r="B6" i="34"/>
  <c r="B11" i="34" s="1"/>
  <c r="B6" i="70"/>
  <c r="B6" i="41"/>
  <c r="B11" i="41" s="1"/>
  <c r="B6" i="28"/>
  <c r="B11" i="28" s="1"/>
  <c r="B6" i="38"/>
  <c r="D35" i="6"/>
  <c r="B6" i="37"/>
  <c r="B11" i="37" s="1"/>
  <c r="B6" i="42"/>
  <c r="B11" i="42" s="1"/>
  <c r="B6" i="72"/>
  <c r="B11" i="72" s="1"/>
  <c r="B114" i="36"/>
  <c r="E113" i="36"/>
  <c r="D113" i="36"/>
  <c r="A115" i="36"/>
  <c r="C4" i="6"/>
  <c r="J38" i="43" l="1"/>
  <c r="B11" i="43"/>
  <c r="J38" i="48"/>
  <c r="B11" i="48"/>
  <c r="I27" i="6" s="1"/>
  <c r="J38" i="33"/>
  <c r="B11" i="33"/>
  <c r="J38" i="54"/>
  <c r="B11" i="54"/>
  <c r="I33" i="6" s="1"/>
  <c r="J38" i="70"/>
  <c r="B11" i="70"/>
  <c r="J38" i="31"/>
  <c r="B11" i="31"/>
  <c r="I10" i="6" s="1"/>
  <c r="J37" i="58"/>
  <c r="B11" i="58"/>
  <c r="I38" i="6" s="1"/>
  <c r="J38" i="68"/>
  <c r="B11" i="68"/>
  <c r="I48" i="6" s="1"/>
  <c r="J37" i="9"/>
  <c r="B11" i="9"/>
  <c r="J38" i="38"/>
  <c r="B11" i="38"/>
  <c r="I17" i="6" s="1"/>
  <c r="J38" i="40"/>
  <c r="B11" i="40"/>
  <c r="I19" i="6" s="1"/>
  <c r="J38" i="50"/>
  <c r="B11" i="50"/>
  <c r="I29" i="6" s="1"/>
  <c r="J38" i="60"/>
  <c r="B11" i="60"/>
  <c r="I40" i="6" s="1"/>
  <c r="J38" i="35"/>
  <c r="B11" i="35"/>
  <c r="I14" i="6" s="1"/>
  <c r="F101" i="28"/>
  <c r="F100" i="28"/>
  <c r="F99" i="28"/>
  <c r="F98" i="28"/>
  <c r="F97" i="28"/>
  <c r="F96" i="28"/>
  <c r="F95" i="28"/>
  <c r="F94" i="28"/>
  <c r="F93" i="28"/>
  <c r="F92" i="28"/>
  <c r="F67" i="28"/>
  <c r="F65" i="28"/>
  <c r="F63" i="28"/>
  <c r="F50" i="28"/>
  <c r="F48" i="28"/>
  <c r="F46" i="28"/>
  <c r="F44" i="28"/>
  <c r="F42" i="28"/>
  <c r="F31" i="28"/>
  <c r="F29" i="28"/>
  <c r="F27" i="28"/>
  <c r="F25" i="28"/>
  <c r="F23" i="28"/>
  <c r="F91" i="28"/>
  <c r="F90" i="28"/>
  <c r="F89" i="28"/>
  <c r="F88" i="28"/>
  <c r="F87" i="28"/>
  <c r="F86" i="28"/>
  <c r="F85" i="28"/>
  <c r="F84" i="28"/>
  <c r="F83" i="28"/>
  <c r="F82" i="28"/>
  <c r="F68" i="28"/>
  <c r="F61" i="28"/>
  <c r="F59" i="28"/>
  <c r="F57" i="28"/>
  <c r="F55" i="28"/>
  <c r="F53" i="28"/>
  <c r="F40" i="28"/>
  <c r="F38" i="28"/>
  <c r="F36" i="28"/>
  <c r="F34" i="28"/>
  <c r="F32" i="28"/>
  <c r="F21" i="28"/>
  <c r="F19" i="28"/>
  <c r="F18" i="28"/>
  <c r="F116" i="28"/>
  <c r="F112" i="28"/>
  <c r="F111" i="28"/>
  <c r="F107" i="28"/>
  <c r="F103" i="28"/>
  <c r="F80" i="28"/>
  <c r="F76" i="28"/>
  <c r="F72" i="28"/>
  <c r="F71" i="28"/>
  <c r="F66" i="28"/>
  <c r="F56" i="28"/>
  <c r="F49" i="28"/>
  <c r="F39" i="28"/>
  <c r="F26" i="28"/>
  <c r="J18" i="28"/>
  <c r="J17" i="28"/>
  <c r="F113" i="28"/>
  <c r="F108" i="28"/>
  <c r="F104" i="28"/>
  <c r="F81" i="28"/>
  <c r="F77" i="28"/>
  <c r="F73" i="28"/>
  <c r="F58" i="28"/>
  <c r="F51" i="28"/>
  <c r="F43" i="28"/>
  <c r="F41" i="28"/>
  <c r="F33" i="28"/>
  <c r="F28" i="28"/>
  <c r="F24" i="28"/>
  <c r="F17" i="28"/>
  <c r="F114" i="28"/>
  <c r="F109" i="28"/>
  <c r="F105" i="28"/>
  <c r="F78" i="28"/>
  <c r="F74" i="28"/>
  <c r="F69" i="28"/>
  <c r="F62" i="28"/>
  <c r="F60" i="28"/>
  <c r="F52" i="28"/>
  <c r="F45" i="28"/>
  <c r="F35" i="28"/>
  <c r="F30" i="28"/>
  <c r="F22" i="28"/>
  <c r="F20" i="28"/>
  <c r="F115" i="28"/>
  <c r="F110" i="28"/>
  <c r="F106" i="28"/>
  <c r="F102" i="28"/>
  <c r="F79" i="28"/>
  <c r="F75" i="28"/>
  <c r="F70" i="28"/>
  <c r="F64" i="28"/>
  <c r="F54" i="28"/>
  <c r="F47" i="28"/>
  <c r="F37" i="28"/>
  <c r="J19" i="28"/>
  <c r="J20" i="28"/>
  <c r="J21" i="28"/>
  <c r="J22" i="28"/>
  <c r="J23" i="28"/>
  <c r="J24" i="28"/>
  <c r="J25" i="28"/>
  <c r="J26" i="28"/>
  <c r="J27" i="28"/>
  <c r="J28" i="28"/>
  <c r="J29" i="28"/>
  <c r="J30" i="28"/>
  <c r="J31" i="28"/>
  <c r="J32" i="28"/>
  <c r="J33" i="28"/>
  <c r="J34" i="28"/>
  <c r="J35" i="28"/>
  <c r="J36" i="28"/>
  <c r="J37" i="28"/>
  <c r="F111" i="27"/>
  <c r="F110" i="27"/>
  <c r="F109" i="27"/>
  <c r="F108" i="27"/>
  <c r="F107" i="27"/>
  <c r="F106" i="27"/>
  <c r="F105" i="27"/>
  <c r="F104" i="27"/>
  <c r="F103" i="27"/>
  <c r="F102" i="27"/>
  <c r="F71" i="27"/>
  <c r="F70" i="27"/>
  <c r="F69" i="27"/>
  <c r="F68" i="27"/>
  <c r="F67" i="27"/>
  <c r="F63" i="27"/>
  <c r="F52" i="27"/>
  <c r="F43" i="27"/>
  <c r="F40" i="27"/>
  <c r="F38" i="27"/>
  <c r="F36" i="27"/>
  <c r="F34" i="27"/>
  <c r="F32" i="27"/>
  <c r="F21" i="27"/>
  <c r="F101" i="27"/>
  <c r="F100" i="27"/>
  <c r="F99" i="27"/>
  <c r="F98" i="27"/>
  <c r="F97" i="27"/>
  <c r="F96" i="27"/>
  <c r="F95" i="27"/>
  <c r="F94" i="27"/>
  <c r="F93" i="27"/>
  <c r="F92" i="27"/>
  <c r="F64" i="27"/>
  <c r="F59" i="27"/>
  <c r="F57" i="27"/>
  <c r="F55" i="27"/>
  <c r="F53" i="27"/>
  <c r="F50" i="27"/>
  <c r="F48" i="27"/>
  <c r="F46" i="27"/>
  <c r="F44" i="27"/>
  <c r="F30" i="27"/>
  <c r="F28" i="27"/>
  <c r="F26" i="27"/>
  <c r="F24" i="27"/>
  <c r="F22" i="27"/>
  <c r="F19" i="27"/>
  <c r="F18" i="27"/>
  <c r="F114" i="27"/>
  <c r="F91" i="27"/>
  <c r="F87" i="27"/>
  <c r="F83" i="27"/>
  <c r="F78" i="27"/>
  <c r="F74" i="27"/>
  <c r="F60" i="27"/>
  <c r="F58" i="27"/>
  <c r="F51" i="27"/>
  <c r="F37" i="27"/>
  <c r="F27" i="27"/>
  <c r="F115" i="27"/>
  <c r="F88" i="27"/>
  <c r="F84" i="27"/>
  <c r="F79" i="27"/>
  <c r="F75" i="27"/>
  <c r="F65" i="27"/>
  <c r="F45" i="27"/>
  <c r="F39" i="27"/>
  <c r="F29" i="27"/>
  <c r="F17" i="27"/>
  <c r="F113" i="27"/>
  <c r="F90" i="27"/>
  <c r="F86" i="27"/>
  <c r="F82" i="27"/>
  <c r="F81" i="27"/>
  <c r="F77" i="27"/>
  <c r="F66" i="27"/>
  <c r="F42" i="27"/>
  <c r="F35" i="27"/>
  <c r="F25" i="27"/>
  <c r="F116" i="27"/>
  <c r="F112" i="27"/>
  <c r="F89" i="27"/>
  <c r="F85" i="27"/>
  <c r="F80" i="27"/>
  <c r="F76" i="27"/>
  <c r="F72" i="27"/>
  <c r="F61" i="27"/>
  <c r="F54" i="27"/>
  <c r="F47" i="27"/>
  <c r="F41" i="27"/>
  <c r="F33" i="27"/>
  <c r="F31" i="27"/>
  <c r="F23" i="27"/>
  <c r="J17" i="27"/>
  <c r="F73" i="27"/>
  <c r="F62" i="27"/>
  <c r="F56" i="27"/>
  <c r="F49" i="27"/>
  <c r="F20" i="27"/>
  <c r="J18" i="27"/>
  <c r="J19" i="27"/>
  <c r="J20" i="27"/>
  <c r="J21" i="27"/>
  <c r="J22" i="27"/>
  <c r="J23" i="27"/>
  <c r="J24" i="27"/>
  <c r="J25" i="27"/>
  <c r="J26" i="27"/>
  <c r="J27" i="27"/>
  <c r="J28" i="27"/>
  <c r="J29" i="27"/>
  <c r="J30" i="27"/>
  <c r="J31" i="27"/>
  <c r="J32" i="27"/>
  <c r="J33" i="27"/>
  <c r="J34" i="27"/>
  <c r="J35" i="27"/>
  <c r="J36" i="27"/>
  <c r="F112" i="9"/>
  <c r="F81" i="9"/>
  <c r="F80" i="9"/>
  <c r="F79" i="9"/>
  <c r="F78" i="9"/>
  <c r="F77" i="9"/>
  <c r="F76" i="9"/>
  <c r="F75" i="9"/>
  <c r="F116" i="9"/>
  <c r="F115" i="9"/>
  <c r="F114" i="9"/>
  <c r="F113" i="9"/>
  <c r="F99" i="9"/>
  <c r="F95" i="9"/>
  <c r="F71" i="9"/>
  <c r="F70" i="9"/>
  <c r="F69" i="9"/>
  <c r="F68" i="9"/>
  <c r="F67" i="9"/>
  <c r="F63" i="9"/>
  <c r="F58" i="9"/>
  <c r="F50" i="9"/>
  <c r="F48" i="9"/>
  <c r="F46" i="9"/>
  <c r="F44" i="9"/>
  <c r="F42" i="9"/>
  <c r="F31" i="9"/>
  <c r="F29" i="9"/>
  <c r="F27" i="9"/>
  <c r="F25" i="9"/>
  <c r="F23" i="9"/>
  <c r="F18" i="9"/>
  <c r="F47" i="9"/>
  <c r="F28" i="9"/>
  <c r="F24" i="9"/>
  <c r="F73" i="9"/>
  <c r="F57" i="9"/>
  <c r="F39" i="9"/>
  <c r="F20" i="9"/>
  <c r="F111" i="9"/>
  <c r="F110" i="9"/>
  <c r="F109" i="9"/>
  <c r="F108" i="9"/>
  <c r="F107" i="9"/>
  <c r="F106" i="9"/>
  <c r="F105" i="9"/>
  <c r="F104" i="9"/>
  <c r="F103" i="9"/>
  <c r="F102" i="9"/>
  <c r="F100" i="9"/>
  <c r="F96" i="9"/>
  <c r="F92" i="9"/>
  <c r="F91" i="9"/>
  <c r="F90" i="9"/>
  <c r="F89" i="9"/>
  <c r="F88" i="9"/>
  <c r="F87" i="9"/>
  <c r="F86" i="9"/>
  <c r="F85" i="9"/>
  <c r="F84" i="9"/>
  <c r="F83" i="9"/>
  <c r="F82" i="9"/>
  <c r="F64" i="9"/>
  <c r="F59" i="9"/>
  <c r="F55" i="9"/>
  <c r="F53" i="9"/>
  <c r="F40" i="9"/>
  <c r="F38" i="9"/>
  <c r="F36" i="9"/>
  <c r="F34" i="9"/>
  <c r="F32" i="9"/>
  <c r="F21" i="9"/>
  <c r="F19" i="9"/>
  <c r="F17" i="9"/>
  <c r="F65" i="9"/>
  <c r="F60" i="9"/>
  <c r="F49" i="9"/>
  <c r="F43" i="9"/>
  <c r="F30" i="9"/>
  <c r="F26" i="9"/>
  <c r="F22" i="9"/>
  <c r="J17" i="9"/>
  <c r="F72" i="9"/>
  <c r="F66" i="9"/>
  <c r="F62" i="9"/>
  <c r="F61" i="9"/>
  <c r="F52" i="9"/>
  <c r="F37" i="9"/>
  <c r="F101" i="9"/>
  <c r="F97" i="9"/>
  <c r="F93" i="9"/>
  <c r="F56" i="9"/>
  <c r="F51" i="9"/>
  <c r="F45" i="9"/>
  <c r="F98" i="9"/>
  <c r="F94" i="9"/>
  <c r="F54" i="9"/>
  <c r="F35" i="9"/>
  <c r="F74" i="9"/>
  <c r="F41" i="9"/>
  <c r="F33" i="9"/>
  <c r="J18" i="9"/>
  <c r="J19" i="9"/>
  <c r="J20" i="9"/>
  <c r="J21" i="9"/>
  <c r="J22" i="9"/>
  <c r="J23" i="9"/>
  <c r="J24" i="9"/>
  <c r="J25" i="9"/>
  <c r="J26" i="9"/>
  <c r="J27" i="9"/>
  <c r="J28" i="9"/>
  <c r="J29" i="9"/>
  <c r="J30" i="9"/>
  <c r="J31" i="9"/>
  <c r="J32" i="9"/>
  <c r="J33" i="9"/>
  <c r="J34" i="9"/>
  <c r="J35" i="9"/>
  <c r="J36" i="9"/>
  <c r="J37" i="27"/>
  <c r="J38" i="28"/>
  <c r="D9" i="6"/>
  <c r="I9" i="6"/>
  <c r="F111" i="30"/>
  <c r="F71" i="30"/>
  <c r="F21" i="30"/>
  <c r="F101" i="30"/>
  <c r="F51" i="30"/>
  <c r="F91" i="30"/>
  <c r="F41" i="30"/>
  <c r="F31" i="30"/>
  <c r="F81" i="30"/>
  <c r="F61" i="30"/>
  <c r="J21" i="30"/>
  <c r="F102" i="30"/>
  <c r="J22" i="30"/>
  <c r="J17" i="30"/>
  <c r="F42" i="30"/>
  <c r="F112" i="30"/>
  <c r="F32" i="30"/>
  <c r="F92" i="30"/>
  <c r="F17" i="30"/>
  <c r="F72" i="30"/>
  <c r="F62" i="30"/>
  <c r="F22" i="30"/>
  <c r="F52" i="30"/>
  <c r="F82" i="30"/>
  <c r="F73" i="30"/>
  <c r="J18" i="30"/>
  <c r="F53" i="30"/>
  <c r="F23" i="30"/>
  <c r="F63" i="30"/>
  <c r="F103" i="30"/>
  <c r="F43" i="30"/>
  <c r="F33" i="30"/>
  <c r="J23" i="30"/>
  <c r="F18" i="30"/>
  <c r="F93" i="30"/>
  <c r="F113" i="30"/>
  <c r="F83" i="30"/>
  <c r="F54" i="30"/>
  <c r="F19" i="30"/>
  <c r="F94" i="30"/>
  <c r="F104" i="30"/>
  <c r="J24" i="30"/>
  <c r="F34" i="30"/>
  <c r="F44" i="30"/>
  <c r="J19" i="30"/>
  <c r="F74" i="30"/>
  <c r="F24" i="30"/>
  <c r="F114" i="30"/>
  <c r="F84" i="30"/>
  <c r="F64" i="30"/>
  <c r="F95" i="30"/>
  <c r="F20" i="30"/>
  <c r="F105" i="30"/>
  <c r="J25" i="30"/>
  <c r="F85" i="30"/>
  <c r="F35" i="30"/>
  <c r="F65" i="30"/>
  <c r="F55" i="30"/>
  <c r="F115" i="30"/>
  <c r="J20" i="30"/>
  <c r="F75" i="30"/>
  <c r="F45" i="30"/>
  <c r="F25" i="30"/>
  <c r="F116" i="30"/>
  <c r="F46" i="30"/>
  <c r="F36" i="30"/>
  <c r="F96" i="30"/>
  <c r="F76" i="30"/>
  <c r="J26" i="30"/>
  <c r="J31" i="30"/>
  <c r="F66" i="30"/>
  <c r="F86" i="30"/>
  <c r="F106" i="30"/>
  <c r="F56" i="30"/>
  <c r="F26" i="30"/>
  <c r="F47" i="30"/>
  <c r="J27" i="30"/>
  <c r="J32" i="30"/>
  <c r="F97" i="30"/>
  <c r="F67" i="30"/>
  <c r="F87" i="30"/>
  <c r="F27" i="30"/>
  <c r="F77" i="30"/>
  <c r="F57" i="30"/>
  <c r="F107" i="30"/>
  <c r="F37" i="30"/>
  <c r="F78" i="30"/>
  <c r="F58" i="30"/>
  <c r="F88" i="30"/>
  <c r="F28" i="30"/>
  <c r="J28" i="30"/>
  <c r="F98" i="30"/>
  <c r="F38" i="30"/>
  <c r="F68" i="30"/>
  <c r="J33" i="30"/>
  <c r="F48" i="30"/>
  <c r="F108" i="30"/>
  <c r="J29" i="30"/>
  <c r="F49" i="30"/>
  <c r="F59" i="30"/>
  <c r="F29" i="30"/>
  <c r="F69" i="30"/>
  <c r="F89" i="30"/>
  <c r="F109" i="30"/>
  <c r="F39" i="30"/>
  <c r="F99" i="30"/>
  <c r="F79" i="30"/>
  <c r="J34" i="30"/>
  <c r="F70" i="30"/>
  <c r="F40" i="30"/>
  <c r="J30" i="30"/>
  <c r="F60" i="30"/>
  <c r="F80" i="30"/>
  <c r="F110" i="30"/>
  <c r="J35" i="30"/>
  <c r="F50" i="30"/>
  <c r="F100" i="30"/>
  <c r="F30" i="30"/>
  <c r="F90" i="30"/>
  <c r="J36" i="30"/>
  <c r="J37" i="30"/>
  <c r="J38" i="30"/>
  <c r="J39" i="30"/>
  <c r="D10" i="6"/>
  <c r="C68" i="80" s="1"/>
  <c r="F91" i="31"/>
  <c r="F41" i="31"/>
  <c r="F81" i="31"/>
  <c r="F61" i="31"/>
  <c r="F111" i="31"/>
  <c r="F71" i="31"/>
  <c r="F31" i="31"/>
  <c r="F21" i="31"/>
  <c r="F101" i="31"/>
  <c r="F51" i="31"/>
  <c r="J21" i="31"/>
  <c r="F103" i="31"/>
  <c r="F112" i="31"/>
  <c r="F82" i="31"/>
  <c r="F22" i="31"/>
  <c r="J18" i="31"/>
  <c r="F52" i="31"/>
  <c r="F102" i="31"/>
  <c r="F62" i="31"/>
  <c r="F42" i="31"/>
  <c r="F72" i="31"/>
  <c r="J17" i="31"/>
  <c r="F18" i="31"/>
  <c r="F92" i="31"/>
  <c r="J22" i="31"/>
  <c r="F32" i="31"/>
  <c r="F17" i="31"/>
  <c r="F93" i="31"/>
  <c r="F33" i="31"/>
  <c r="J19" i="31"/>
  <c r="F23" i="31"/>
  <c r="F104" i="31"/>
  <c r="F63" i="31"/>
  <c r="F83" i="31"/>
  <c r="F53" i="31"/>
  <c r="F73" i="31"/>
  <c r="F19" i="31"/>
  <c r="J23" i="31"/>
  <c r="F113" i="31"/>
  <c r="F43" i="31"/>
  <c r="J24" i="31"/>
  <c r="F105" i="31"/>
  <c r="F44" i="31"/>
  <c r="F64" i="31"/>
  <c r="J20" i="31"/>
  <c r="F74" i="31"/>
  <c r="F24" i="31"/>
  <c r="F54" i="31"/>
  <c r="F84" i="31"/>
  <c r="F34" i="31"/>
  <c r="F20" i="31"/>
  <c r="F114" i="31"/>
  <c r="F94" i="31"/>
  <c r="F85" i="31"/>
  <c r="F106" i="31"/>
  <c r="J25" i="31"/>
  <c r="F55" i="31"/>
  <c r="F75" i="31"/>
  <c r="F65" i="31"/>
  <c r="F95" i="31"/>
  <c r="F45" i="31"/>
  <c r="F35" i="31"/>
  <c r="F25" i="31"/>
  <c r="F115" i="31"/>
  <c r="F76" i="31"/>
  <c r="F26" i="31"/>
  <c r="F107" i="31"/>
  <c r="F56" i="31"/>
  <c r="F86" i="31"/>
  <c r="F36" i="31"/>
  <c r="J26" i="31"/>
  <c r="F66" i="31"/>
  <c r="F116" i="31"/>
  <c r="F96" i="31"/>
  <c r="F46" i="31"/>
  <c r="J27" i="31"/>
  <c r="F67" i="31"/>
  <c r="F37" i="31"/>
  <c r="F57" i="31"/>
  <c r="F87" i="31"/>
  <c r="F97" i="31"/>
  <c r="F77" i="31"/>
  <c r="F108" i="31"/>
  <c r="F27" i="31"/>
  <c r="F47" i="31"/>
  <c r="J31" i="31"/>
  <c r="F98" i="31"/>
  <c r="F68" i="31"/>
  <c r="F48" i="31"/>
  <c r="J28" i="31"/>
  <c r="F78" i="31"/>
  <c r="F58" i="31"/>
  <c r="F28" i="31"/>
  <c r="J32" i="31"/>
  <c r="F38" i="31"/>
  <c r="F109" i="31"/>
  <c r="F88" i="31"/>
  <c r="F29" i="31"/>
  <c r="F99" i="31"/>
  <c r="J33" i="31"/>
  <c r="F110" i="31"/>
  <c r="F49" i="31"/>
  <c r="F39" i="31"/>
  <c r="J29" i="31"/>
  <c r="F69" i="31"/>
  <c r="F79" i="31"/>
  <c r="F89" i="31"/>
  <c r="F59" i="31"/>
  <c r="F60" i="31"/>
  <c r="F100" i="31"/>
  <c r="J34" i="31"/>
  <c r="F50" i="31"/>
  <c r="J30" i="31"/>
  <c r="F80" i="31"/>
  <c r="F40" i="31"/>
  <c r="F70" i="31"/>
  <c r="F30" i="31"/>
  <c r="F90" i="31"/>
  <c r="J35" i="31"/>
  <c r="J36" i="31"/>
  <c r="J37" i="31"/>
  <c r="D11" i="6"/>
  <c r="I11" i="6"/>
  <c r="F81" i="32"/>
  <c r="F31" i="32"/>
  <c r="F111" i="32"/>
  <c r="F71" i="32"/>
  <c r="F61" i="32"/>
  <c r="F21" i="32"/>
  <c r="F51" i="32"/>
  <c r="F41" i="32"/>
  <c r="F91" i="32"/>
  <c r="F101" i="32"/>
  <c r="J21" i="32"/>
  <c r="J22" i="32"/>
  <c r="F52" i="32"/>
  <c r="F72" i="32"/>
  <c r="F62" i="32"/>
  <c r="F112" i="32"/>
  <c r="F82" i="32"/>
  <c r="F92" i="32"/>
  <c r="J17" i="32"/>
  <c r="F17" i="32"/>
  <c r="F102" i="32"/>
  <c r="F22" i="32"/>
  <c r="F32" i="32"/>
  <c r="F42" i="32"/>
  <c r="F53" i="32"/>
  <c r="J18" i="32"/>
  <c r="F63" i="32"/>
  <c r="F33" i="32"/>
  <c r="F23" i="32"/>
  <c r="F43" i="32"/>
  <c r="J23" i="32"/>
  <c r="F73" i="32"/>
  <c r="F103" i="32"/>
  <c r="F18" i="32"/>
  <c r="F93" i="32"/>
  <c r="F83" i="32"/>
  <c r="F113" i="32"/>
  <c r="F84" i="32"/>
  <c r="F34" i="32"/>
  <c r="F64" i="32"/>
  <c r="F19" i="32"/>
  <c r="F44" i="32"/>
  <c r="F24" i="32"/>
  <c r="F94" i="32"/>
  <c r="J24" i="32"/>
  <c r="F104" i="32"/>
  <c r="F74" i="32"/>
  <c r="J19" i="32"/>
  <c r="F54" i="32"/>
  <c r="F114" i="32"/>
  <c r="J20" i="32"/>
  <c r="F75" i="32"/>
  <c r="F85" i="32"/>
  <c r="F25" i="32"/>
  <c r="F95" i="32"/>
  <c r="F105" i="32"/>
  <c r="F20" i="32"/>
  <c r="F55" i="32"/>
  <c r="F65" i="32"/>
  <c r="F115" i="32"/>
  <c r="F45" i="32"/>
  <c r="F35" i="32"/>
  <c r="J25" i="32"/>
  <c r="F46" i="32"/>
  <c r="F116" i="32"/>
  <c r="F26" i="32"/>
  <c r="F66" i="32"/>
  <c r="F36" i="32"/>
  <c r="F86" i="32"/>
  <c r="J26" i="32"/>
  <c r="F56" i="32"/>
  <c r="F106" i="32"/>
  <c r="F76" i="32"/>
  <c r="F96" i="32"/>
  <c r="J27" i="32"/>
  <c r="F47" i="32"/>
  <c r="F77" i="32"/>
  <c r="F97" i="32"/>
  <c r="F67" i="32"/>
  <c r="F37" i="32"/>
  <c r="F107" i="32"/>
  <c r="F27" i="32"/>
  <c r="F87" i="32"/>
  <c r="F57" i="32"/>
  <c r="J31" i="32"/>
  <c r="F88" i="32"/>
  <c r="F98" i="32"/>
  <c r="F38" i="32"/>
  <c r="J32" i="32"/>
  <c r="F108" i="32"/>
  <c r="J28" i="32"/>
  <c r="F48" i="32"/>
  <c r="F58" i="32"/>
  <c r="F68" i="32"/>
  <c r="F78" i="32"/>
  <c r="F28" i="32"/>
  <c r="F109" i="32"/>
  <c r="F39" i="32"/>
  <c r="F59" i="32"/>
  <c r="F49" i="32"/>
  <c r="J33" i="32"/>
  <c r="J29" i="32"/>
  <c r="F79" i="32"/>
  <c r="F29" i="32"/>
  <c r="F99" i="32"/>
  <c r="F69" i="32"/>
  <c r="F89" i="32"/>
  <c r="F50" i="32"/>
  <c r="J30" i="32"/>
  <c r="F40" i="32"/>
  <c r="F80" i="32"/>
  <c r="J34" i="32"/>
  <c r="F90" i="32"/>
  <c r="F100" i="32"/>
  <c r="F60" i="32"/>
  <c r="F70" i="32"/>
  <c r="F30" i="32"/>
  <c r="F110" i="32"/>
  <c r="J35" i="32"/>
  <c r="J36" i="32"/>
  <c r="J37" i="32"/>
  <c r="J38" i="32"/>
  <c r="D12" i="6"/>
  <c r="I12" i="6"/>
  <c r="F91" i="33"/>
  <c r="F31" i="33"/>
  <c r="F81" i="33"/>
  <c r="F61" i="33"/>
  <c r="F111" i="33"/>
  <c r="F71" i="33"/>
  <c r="F51" i="33"/>
  <c r="F21" i="33"/>
  <c r="F41" i="33"/>
  <c r="F101" i="33"/>
  <c r="J21" i="33"/>
  <c r="F62" i="33"/>
  <c r="F22" i="33"/>
  <c r="F102" i="33"/>
  <c r="F32" i="33"/>
  <c r="F92" i="33"/>
  <c r="F83" i="33"/>
  <c r="J17" i="33"/>
  <c r="F82" i="33"/>
  <c r="F72" i="33"/>
  <c r="J22" i="33"/>
  <c r="F113" i="33"/>
  <c r="F17" i="33"/>
  <c r="F112" i="33"/>
  <c r="F42" i="33"/>
  <c r="F52" i="33"/>
  <c r="F63" i="33"/>
  <c r="F93" i="33"/>
  <c r="F23" i="33"/>
  <c r="F18" i="33"/>
  <c r="F84" i="33"/>
  <c r="F114" i="33"/>
  <c r="F33" i="33"/>
  <c r="J23" i="33"/>
  <c r="F43" i="33"/>
  <c r="F103" i="33"/>
  <c r="F53" i="33"/>
  <c r="J18" i="33"/>
  <c r="F73" i="33"/>
  <c r="J19" i="33"/>
  <c r="F115" i="33"/>
  <c r="J24" i="33"/>
  <c r="F44" i="33"/>
  <c r="F34" i="33"/>
  <c r="F74" i="33"/>
  <c r="F64" i="33"/>
  <c r="F19" i="33"/>
  <c r="F54" i="33"/>
  <c r="F85" i="33"/>
  <c r="F94" i="33"/>
  <c r="F104" i="33"/>
  <c r="F24" i="33"/>
  <c r="F86" i="33"/>
  <c r="F20" i="33"/>
  <c r="F35" i="33"/>
  <c r="F25" i="33"/>
  <c r="F95" i="33"/>
  <c r="F75" i="33"/>
  <c r="F65" i="33"/>
  <c r="F116" i="33"/>
  <c r="J25" i="33"/>
  <c r="F55" i="33"/>
  <c r="J20" i="33"/>
  <c r="F105" i="33"/>
  <c r="F45" i="33"/>
  <c r="F66" i="33"/>
  <c r="F46" i="33"/>
  <c r="F56" i="33"/>
  <c r="J26" i="33"/>
  <c r="F36" i="33"/>
  <c r="F26" i="33"/>
  <c r="F76" i="33"/>
  <c r="F96" i="33"/>
  <c r="F106" i="33"/>
  <c r="F87" i="33"/>
  <c r="F37" i="33"/>
  <c r="J27" i="33"/>
  <c r="F47" i="33"/>
  <c r="F67" i="33"/>
  <c r="F27" i="33"/>
  <c r="J31" i="33"/>
  <c r="F107" i="33"/>
  <c r="F57" i="33"/>
  <c r="F88" i="33"/>
  <c r="F97" i="33"/>
  <c r="F77" i="33"/>
  <c r="F108" i="33"/>
  <c r="F38" i="33"/>
  <c r="F78" i="33"/>
  <c r="F98" i="33"/>
  <c r="F58" i="33"/>
  <c r="F48" i="33"/>
  <c r="F28" i="33"/>
  <c r="J32" i="33"/>
  <c r="J28" i="33"/>
  <c r="F89" i="33"/>
  <c r="F68" i="33"/>
  <c r="F90" i="33"/>
  <c r="F99" i="33"/>
  <c r="J29" i="33"/>
  <c r="F59" i="33"/>
  <c r="F29" i="33"/>
  <c r="F109" i="33"/>
  <c r="F79" i="33"/>
  <c r="F49" i="33"/>
  <c r="F69" i="33"/>
  <c r="F39" i="33"/>
  <c r="J33" i="33"/>
  <c r="F50" i="33"/>
  <c r="J30" i="33"/>
  <c r="J34" i="33"/>
  <c r="F40" i="33"/>
  <c r="F30" i="33"/>
  <c r="F100" i="33"/>
  <c r="F110" i="33"/>
  <c r="F80" i="33"/>
  <c r="F70" i="33"/>
  <c r="F60" i="33"/>
  <c r="J35" i="33"/>
  <c r="J36" i="33"/>
  <c r="J37" i="33"/>
  <c r="D13" i="6"/>
  <c r="I13" i="6"/>
  <c r="F71" i="34"/>
  <c r="F51" i="34"/>
  <c r="F101" i="34"/>
  <c r="F41" i="34"/>
  <c r="F91" i="34"/>
  <c r="F31" i="34"/>
  <c r="F21" i="34"/>
  <c r="F111" i="34"/>
  <c r="F61" i="34"/>
  <c r="F81" i="34"/>
  <c r="J21" i="34"/>
  <c r="F102" i="34"/>
  <c r="F92" i="34"/>
  <c r="F17" i="34"/>
  <c r="F82" i="34"/>
  <c r="F32" i="34"/>
  <c r="J22" i="34"/>
  <c r="F22" i="34"/>
  <c r="F72" i="34"/>
  <c r="F52" i="34"/>
  <c r="F42" i="34"/>
  <c r="F103" i="34"/>
  <c r="F62" i="34"/>
  <c r="J17" i="34"/>
  <c r="F112" i="34"/>
  <c r="F18" i="34"/>
  <c r="F93" i="34"/>
  <c r="F73" i="34"/>
  <c r="F33" i="34"/>
  <c r="J23" i="34"/>
  <c r="F104" i="34"/>
  <c r="F83" i="34"/>
  <c r="J18" i="34"/>
  <c r="F113" i="34"/>
  <c r="F53" i="34"/>
  <c r="F43" i="34"/>
  <c r="F23" i="34"/>
  <c r="F63" i="34"/>
  <c r="J24" i="34"/>
  <c r="F54" i="34"/>
  <c r="F84" i="34"/>
  <c r="F19" i="34"/>
  <c r="F24" i="34"/>
  <c r="F74" i="34"/>
  <c r="F94" i="34"/>
  <c r="F114" i="34"/>
  <c r="F44" i="34"/>
  <c r="F105" i="34"/>
  <c r="F64" i="34"/>
  <c r="F34" i="34"/>
  <c r="J19" i="34"/>
  <c r="F85" i="34"/>
  <c r="F115" i="34"/>
  <c r="F25" i="34"/>
  <c r="F45" i="34"/>
  <c r="J20" i="34"/>
  <c r="F106" i="34"/>
  <c r="F20" i="34"/>
  <c r="F55" i="34"/>
  <c r="F75" i="34"/>
  <c r="F35" i="34"/>
  <c r="F65" i="34"/>
  <c r="J25" i="34"/>
  <c r="F95" i="34"/>
  <c r="F96" i="34"/>
  <c r="F36" i="34"/>
  <c r="F116" i="34"/>
  <c r="F26" i="34"/>
  <c r="F76" i="34"/>
  <c r="F86" i="34"/>
  <c r="F56" i="34"/>
  <c r="F66" i="34"/>
  <c r="F46" i="34"/>
  <c r="F107" i="34"/>
  <c r="J26" i="34"/>
  <c r="F47" i="34"/>
  <c r="F97" i="34"/>
  <c r="F67" i="34"/>
  <c r="F87" i="34"/>
  <c r="F27" i="34"/>
  <c r="F57" i="34"/>
  <c r="F37" i="34"/>
  <c r="F77" i="34"/>
  <c r="F108" i="34"/>
  <c r="J27" i="34"/>
  <c r="J31" i="34"/>
  <c r="F109" i="34"/>
  <c r="F68" i="34"/>
  <c r="J28" i="34"/>
  <c r="F98" i="34"/>
  <c r="F78" i="34"/>
  <c r="F48" i="34"/>
  <c r="F58" i="34"/>
  <c r="F88" i="34"/>
  <c r="F38" i="34"/>
  <c r="J32" i="34"/>
  <c r="F28" i="34"/>
  <c r="F99" i="34"/>
  <c r="J29" i="34"/>
  <c r="F79" i="34"/>
  <c r="F59" i="34"/>
  <c r="F39" i="34"/>
  <c r="F110" i="34"/>
  <c r="F69" i="34"/>
  <c r="F29" i="34"/>
  <c r="F49" i="34"/>
  <c r="F89" i="34"/>
  <c r="J33" i="34"/>
  <c r="F100" i="34"/>
  <c r="F50" i="34"/>
  <c r="F80" i="34"/>
  <c r="F90" i="34"/>
  <c r="F70" i="34"/>
  <c r="F30" i="34"/>
  <c r="F60" i="34"/>
  <c r="F40" i="34"/>
  <c r="J30" i="34"/>
  <c r="J34" i="34"/>
  <c r="J35" i="34"/>
  <c r="J36" i="34"/>
  <c r="J37" i="34"/>
  <c r="J38" i="34"/>
  <c r="D14" i="6"/>
  <c r="F101" i="35"/>
  <c r="F71" i="35"/>
  <c r="F91" i="35"/>
  <c r="F61" i="35"/>
  <c r="F31" i="35"/>
  <c r="F111" i="35"/>
  <c r="F81" i="35"/>
  <c r="F51" i="35"/>
  <c r="F21" i="35"/>
  <c r="F41" i="35"/>
  <c r="J21" i="35"/>
  <c r="F92" i="35"/>
  <c r="J17" i="35"/>
  <c r="F102" i="35"/>
  <c r="F72" i="35"/>
  <c r="F17" i="35"/>
  <c r="F32" i="35"/>
  <c r="F62" i="35"/>
  <c r="F52" i="35"/>
  <c r="F22" i="35"/>
  <c r="F112" i="35"/>
  <c r="J22" i="35"/>
  <c r="F82" i="35"/>
  <c r="F42" i="35"/>
  <c r="J18" i="35"/>
  <c r="F53" i="35"/>
  <c r="F83" i="35"/>
  <c r="J23" i="35"/>
  <c r="F73" i="35"/>
  <c r="F113" i="35"/>
  <c r="F43" i="35"/>
  <c r="F103" i="35"/>
  <c r="F63" i="35"/>
  <c r="F33" i="35"/>
  <c r="F18" i="35"/>
  <c r="F93" i="35"/>
  <c r="F23" i="35"/>
  <c r="F114" i="35"/>
  <c r="F94" i="35"/>
  <c r="F54" i="35"/>
  <c r="F104" i="35"/>
  <c r="F24" i="35"/>
  <c r="F64" i="35"/>
  <c r="F19" i="35"/>
  <c r="F44" i="35"/>
  <c r="F84" i="35"/>
  <c r="J24" i="35"/>
  <c r="J19" i="35"/>
  <c r="F34" i="35"/>
  <c r="F74" i="35"/>
  <c r="F25" i="35"/>
  <c r="F95" i="35"/>
  <c r="J20" i="35"/>
  <c r="F85" i="35"/>
  <c r="F20" i="35"/>
  <c r="J25" i="35"/>
  <c r="F55" i="35"/>
  <c r="F105" i="35"/>
  <c r="F115" i="35"/>
  <c r="F35" i="35"/>
  <c r="F65" i="35"/>
  <c r="F45" i="35"/>
  <c r="F75" i="35"/>
  <c r="F96" i="35"/>
  <c r="J26" i="35"/>
  <c r="F46" i="35"/>
  <c r="F116" i="35"/>
  <c r="F106" i="35"/>
  <c r="F26" i="35"/>
  <c r="F76" i="35"/>
  <c r="F36" i="35"/>
  <c r="F56" i="35"/>
  <c r="F86" i="35"/>
  <c r="F66" i="35"/>
  <c r="F97" i="35"/>
  <c r="F67" i="35"/>
  <c r="F47" i="35"/>
  <c r="F77" i="35"/>
  <c r="F107" i="35"/>
  <c r="F87" i="35"/>
  <c r="F37" i="35"/>
  <c r="J27" i="35"/>
  <c r="J31" i="35"/>
  <c r="F57" i="35"/>
  <c r="F27" i="35"/>
  <c r="F38" i="35"/>
  <c r="F68" i="35"/>
  <c r="F48" i="35"/>
  <c r="J28" i="35"/>
  <c r="F108" i="35"/>
  <c r="F78" i="35"/>
  <c r="F28" i="35"/>
  <c r="J32" i="35"/>
  <c r="F88" i="35"/>
  <c r="F98" i="35"/>
  <c r="F58" i="35"/>
  <c r="F99" i="35"/>
  <c r="F89" i="35"/>
  <c r="F79" i="35"/>
  <c r="F49" i="35"/>
  <c r="F109" i="35"/>
  <c r="F59" i="35"/>
  <c r="F29" i="35"/>
  <c r="F39" i="35"/>
  <c r="J33" i="35"/>
  <c r="F69" i="35"/>
  <c r="J29" i="35"/>
  <c r="F70" i="35"/>
  <c r="F30" i="35"/>
  <c r="F60" i="35"/>
  <c r="F90" i="35"/>
  <c r="F40" i="35"/>
  <c r="J30" i="35"/>
  <c r="F100" i="35"/>
  <c r="F50" i="35"/>
  <c r="F80" i="35"/>
  <c r="J34" i="35"/>
  <c r="F110" i="35"/>
  <c r="J35" i="35"/>
  <c r="J36" i="35"/>
  <c r="J37" i="35"/>
  <c r="K115" i="36"/>
  <c r="G115" i="36"/>
  <c r="D16" i="6"/>
  <c r="I16" i="6"/>
  <c r="F111" i="37"/>
  <c r="F71" i="37"/>
  <c r="F31" i="37"/>
  <c r="F101" i="37"/>
  <c r="F61" i="37"/>
  <c r="F21" i="37"/>
  <c r="F91" i="37"/>
  <c r="F51" i="37"/>
  <c r="F81" i="37"/>
  <c r="F41" i="37"/>
  <c r="J21" i="37"/>
  <c r="J17" i="37"/>
  <c r="F22" i="37"/>
  <c r="F72" i="37"/>
  <c r="F42" i="37"/>
  <c r="F62" i="37"/>
  <c r="F32" i="37"/>
  <c r="F92" i="37"/>
  <c r="F102" i="37"/>
  <c r="J22" i="37"/>
  <c r="F82" i="37"/>
  <c r="F112" i="37"/>
  <c r="F52" i="37"/>
  <c r="F17" i="37"/>
  <c r="F63" i="37"/>
  <c r="F18" i="37"/>
  <c r="F73" i="37"/>
  <c r="F83" i="37"/>
  <c r="F113" i="37"/>
  <c r="F53" i="37"/>
  <c r="F43" i="37"/>
  <c r="J18" i="37"/>
  <c r="F93" i="37"/>
  <c r="F33" i="37"/>
  <c r="J23" i="37"/>
  <c r="F103" i="37"/>
  <c r="F23" i="37"/>
  <c r="F94" i="37"/>
  <c r="F44" i="37"/>
  <c r="F54" i="37"/>
  <c r="J19" i="37"/>
  <c r="J24" i="37"/>
  <c r="F104" i="37"/>
  <c r="F84" i="37"/>
  <c r="F19" i="37"/>
  <c r="F64" i="37"/>
  <c r="F74" i="37"/>
  <c r="F24" i="37"/>
  <c r="F114" i="37"/>
  <c r="F34" i="37"/>
  <c r="F95" i="37"/>
  <c r="F65" i="37"/>
  <c r="F20" i="37"/>
  <c r="F45" i="37"/>
  <c r="F85" i="37"/>
  <c r="F55" i="37"/>
  <c r="F35" i="37"/>
  <c r="F115" i="37"/>
  <c r="J25" i="37"/>
  <c r="J20" i="37"/>
  <c r="F105" i="37"/>
  <c r="F25" i="37"/>
  <c r="F75" i="37"/>
  <c r="F66" i="37"/>
  <c r="F46" i="37"/>
  <c r="F86" i="37"/>
  <c r="F76" i="37"/>
  <c r="F116" i="37"/>
  <c r="F26" i="37"/>
  <c r="F56" i="37"/>
  <c r="F96" i="37"/>
  <c r="F36" i="37"/>
  <c r="J26" i="37"/>
  <c r="F106" i="37"/>
  <c r="J27" i="37"/>
  <c r="F47" i="37"/>
  <c r="F107" i="37"/>
  <c r="F87" i="37"/>
  <c r="F37" i="37"/>
  <c r="F97" i="37"/>
  <c r="F77" i="37"/>
  <c r="F57" i="37"/>
  <c r="F27" i="37"/>
  <c r="F67" i="37"/>
  <c r="J31" i="37"/>
  <c r="F58" i="37"/>
  <c r="F98" i="37"/>
  <c r="F38" i="37"/>
  <c r="F78" i="37"/>
  <c r="F88" i="37"/>
  <c r="F68" i="37"/>
  <c r="F28" i="37"/>
  <c r="J32" i="37"/>
  <c r="F108" i="37"/>
  <c r="F48" i="37"/>
  <c r="J28" i="37"/>
  <c r="F99" i="37"/>
  <c r="F109" i="37"/>
  <c r="J29" i="37"/>
  <c r="F39" i="37"/>
  <c r="F89" i="37"/>
  <c r="F49" i="37"/>
  <c r="F59" i="37"/>
  <c r="J33" i="37"/>
  <c r="F69" i="37"/>
  <c r="F79" i="37"/>
  <c r="F29" i="37"/>
  <c r="F110" i="37"/>
  <c r="F70" i="37"/>
  <c r="F80" i="37"/>
  <c r="J30" i="37"/>
  <c r="F60" i="37"/>
  <c r="F40" i="37"/>
  <c r="F50" i="37"/>
  <c r="F100" i="37"/>
  <c r="F30" i="37"/>
  <c r="F90" i="37"/>
  <c r="J34" i="37"/>
  <c r="J35" i="37"/>
  <c r="J36" i="37"/>
  <c r="J37" i="37"/>
  <c r="J38" i="37"/>
  <c r="D17" i="6"/>
  <c r="F91" i="38"/>
  <c r="F51" i="38"/>
  <c r="F81" i="38"/>
  <c r="F41" i="38"/>
  <c r="F111" i="38"/>
  <c r="F71" i="38"/>
  <c r="F31" i="38"/>
  <c r="F101" i="38"/>
  <c r="F61" i="38"/>
  <c r="F21" i="38"/>
  <c r="J21" i="38"/>
  <c r="F52" i="38"/>
  <c r="F112" i="38"/>
  <c r="J17" i="38"/>
  <c r="F62" i="38"/>
  <c r="F22" i="38"/>
  <c r="J18" i="38"/>
  <c r="F92" i="38"/>
  <c r="F42" i="38"/>
  <c r="F103" i="38"/>
  <c r="F72" i="38"/>
  <c r="F102" i="38"/>
  <c r="J22" i="38"/>
  <c r="F18" i="38"/>
  <c r="F32" i="38"/>
  <c r="F82" i="38"/>
  <c r="F17" i="38"/>
  <c r="F104" i="38"/>
  <c r="J19" i="38"/>
  <c r="F73" i="38"/>
  <c r="F23" i="38"/>
  <c r="F53" i="38"/>
  <c r="F113" i="38"/>
  <c r="F43" i="38"/>
  <c r="F63" i="38"/>
  <c r="J23" i="38"/>
  <c r="F19" i="38"/>
  <c r="F83" i="38"/>
  <c r="F93" i="38"/>
  <c r="F33" i="38"/>
  <c r="F34" i="38"/>
  <c r="F54" i="38"/>
  <c r="F84" i="38"/>
  <c r="J24" i="38"/>
  <c r="F94" i="38"/>
  <c r="J20" i="38"/>
  <c r="F105" i="38"/>
  <c r="F114" i="38"/>
  <c r="F24" i="38"/>
  <c r="F20" i="38"/>
  <c r="F64" i="38"/>
  <c r="F74" i="38"/>
  <c r="F44" i="38"/>
  <c r="F55" i="38"/>
  <c r="F85" i="38"/>
  <c r="F115" i="38"/>
  <c r="F45" i="38"/>
  <c r="F106" i="38"/>
  <c r="F35" i="38"/>
  <c r="J25" i="38"/>
  <c r="F25" i="38"/>
  <c r="F65" i="38"/>
  <c r="F95" i="38"/>
  <c r="F75" i="38"/>
  <c r="F116" i="38"/>
  <c r="F107" i="38"/>
  <c r="F56" i="38"/>
  <c r="F76" i="38"/>
  <c r="F66" i="38"/>
  <c r="F36" i="38"/>
  <c r="J26" i="38"/>
  <c r="F46" i="38"/>
  <c r="F26" i="38"/>
  <c r="F86" i="38"/>
  <c r="F96" i="38"/>
  <c r="J31" i="38"/>
  <c r="J27" i="38"/>
  <c r="F77" i="38"/>
  <c r="F87" i="38"/>
  <c r="F67" i="38"/>
  <c r="F27" i="38"/>
  <c r="F57" i="38"/>
  <c r="F47" i="38"/>
  <c r="F97" i="38"/>
  <c r="F108" i="38"/>
  <c r="F37" i="38"/>
  <c r="F78" i="38"/>
  <c r="F58" i="38"/>
  <c r="J28" i="38"/>
  <c r="F48" i="38"/>
  <c r="F38" i="38"/>
  <c r="J32" i="38"/>
  <c r="F109" i="38"/>
  <c r="F98" i="38"/>
  <c r="F68" i="38"/>
  <c r="F28" i="38"/>
  <c r="F88" i="38"/>
  <c r="F39" i="38"/>
  <c r="J33" i="38"/>
  <c r="F79" i="38"/>
  <c r="F89" i="38"/>
  <c r="J29" i="38"/>
  <c r="F49" i="38"/>
  <c r="F59" i="38"/>
  <c r="F99" i="38"/>
  <c r="F69" i="38"/>
  <c r="F110" i="38"/>
  <c r="F29" i="38"/>
  <c r="F70" i="38"/>
  <c r="F30" i="38"/>
  <c r="F40" i="38"/>
  <c r="F80" i="38"/>
  <c r="F100" i="38"/>
  <c r="F50" i="38"/>
  <c r="F60" i="38"/>
  <c r="J34" i="38"/>
  <c r="J30" i="38"/>
  <c r="F90" i="38"/>
  <c r="J35" i="38"/>
  <c r="J36" i="38"/>
  <c r="J37" i="38"/>
  <c r="D18" i="6"/>
  <c r="I18" i="6"/>
  <c r="F91" i="39"/>
  <c r="F61" i="39"/>
  <c r="F21" i="39"/>
  <c r="F81" i="39"/>
  <c r="F51" i="39"/>
  <c r="F111" i="39"/>
  <c r="F101" i="39"/>
  <c r="F71" i="39"/>
  <c r="F41" i="39"/>
  <c r="F31" i="39"/>
  <c r="J21" i="39"/>
  <c r="F52" i="39"/>
  <c r="J17" i="39"/>
  <c r="F32" i="39"/>
  <c r="F62" i="39"/>
  <c r="F22" i="39"/>
  <c r="F72" i="39"/>
  <c r="F17" i="39"/>
  <c r="F42" i="39"/>
  <c r="F112" i="39"/>
  <c r="F82" i="39"/>
  <c r="F102" i="39"/>
  <c r="F92" i="39"/>
  <c r="J22" i="39"/>
  <c r="F63" i="39"/>
  <c r="J23" i="39"/>
  <c r="J18" i="39"/>
  <c r="F64" i="39"/>
  <c r="F113" i="39"/>
  <c r="F73" i="39"/>
  <c r="F83" i="39"/>
  <c r="F93" i="39"/>
  <c r="F103" i="39"/>
  <c r="F53" i="39"/>
  <c r="F43" i="39"/>
  <c r="F33" i="39"/>
  <c r="F18" i="39"/>
  <c r="F23" i="39"/>
  <c r="F104" i="39"/>
  <c r="F24" i="39"/>
  <c r="F54" i="39"/>
  <c r="F74" i="39"/>
  <c r="F34" i="39"/>
  <c r="F44" i="39"/>
  <c r="F94" i="39"/>
  <c r="J19" i="39"/>
  <c r="J24" i="39"/>
  <c r="F65" i="39"/>
  <c r="F84" i="39"/>
  <c r="F114" i="39"/>
  <c r="F19" i="39"/>
  <c r="F45" i="39"/>
  <c r="F20" i="39"/>
  <c r="F85" i="39"/>
  <c r="F105" i="39"/>
  <c r="F95" i="39"/>
  <c r="J25" i="39"/>
  <c r="J20" i="39"/>
  <c r="F66" i="39"/>
  <c r="F115" i="39"/>
  <c r="F75" i="39"/>
  <c r="F55" i="39"/>
  <c r="F25" i="39"/>
  <c r="F35" i="39"/>
  <c r="F26" i="39"/>
  <c r="F96" i="39"/>
  <c r="J26" i="39"/>
  <c r="F56" i="39"/>
  <c r="F116" i="39"/>
  <c r="F86" i="39"/>
  <c r="F36" i="39"/>
  <c r="F106" i="39"/>
  <c r="F46" i="39"/>
  <c r="F76" i="39"/>
  <c r="F67" i="39"/>
  <c r="F107" i="39"/>
  <c r="F47" i="39"/>
  <c r="F77" i="39"/>
  <c r="J27" i="39"/>
  <c r="F37" i="39"/>
  <c r="F68" i="39"/>
  <c r="F57" i="39"/>
  <c r="F97" i="39"/>
  <c r="J31" i="39"/>
  <c r="F27" i="39"/>
  <c r="F87" i="39"/>
  <c r="F98" i="39"/>
  <c r="J28" i="39"/>
  <c r="F108" i="39"/>
  <c r="F58" i="39"/>
  <c r="F78" i="39"/>
  <c r="F48" i="39"/>
  <c r="F69" i="39"/>
  <c r="F28" i="39"/>
  <c r="J32" i="39"/>
  <c r="F38" i="39"/>
  <c r="F88" i="39"/>
  <c r="F79" i="39"/>
  <c r="F59" i="39"/>
  <c r="F70" i="39"/>
  <c r="F39" i="39"/>
  <c r="F109" i="39"/>
  <c r="F29" i="39"/>
  <c r="F89" i="39"/>
  <c r="F99" i="39"/>
  <c r="J29" i="39"/>
  <c r="F49" i="39"/>
  <c r="J33" i="39"/>
  <c r="F40" i="39"/>
  <c r="F90" i="39"/>
  <c r="F50" i="39"/>
  <c r="F80" i="39"/>
  <c r="J30" i="39"/>
  <c r="F110" i="39"/>
  <c r="J34" i="39"/>
  <c r="F100" i="39"/>
  <c r="F60" i="39"/>
  <c r="F30" i="39"/>
  <c r="J35" i="39"/>
  <c r="J36" i="39"/>
  <c r="J37" i="39"/>
  <c r="J38" i="39"/>
  <c r="D19" i="6"/>
  <c r="F91" i="40"/>
  <c r="F61" i="40"/>
  <c r="F21" i="40"/>
  <c r="F81" i="40"/>
  <c r="F51" i="40"/>
  <c r="F111" i="40"/>
  <c r="F41" i="40"/>
  <c r="F31" i="40"/>
  <c r="F71" i="40"/>
  <c r="F101" i="40"/>
  <c r="J21" i="40"/>
  <c r="F22" i="40"/>
  <c r="F32" i="40"/>
  <c r="F112" i="40"/>
  <c r="F82" i="40"/>
  <c r="F17" i="40"/>
  <c r="F62" i="40"/>
  <c r="J22" i="40"/>
  <c r="F52" i="40"/>
  <c r="J17" i="40"/>
  <c r="F18" i="40"/>
  <c r="F102" i="40"/>
  <c r="F92" i="40"/>
  <c r="F42" i="40"/>
  <c r="J18" i="40"/>
  <c r="F72" i="40"/>
  <c r="F63" i="40"/>
  <c r="J19" i="40"/>
  <c r="F83" i="40"/>
  <c r="F93" i="40"/>
  <c r="F19" i="40"/>
  <c r="F53" i="40"/>
  <c r="F33" i="40"/>
  <c r="F113" i="40"/>
  <c r="J23" i="40"/>
  <c r="F103" i="40"/>
  <c r="F73" i="40"/>
  <c r="F23" i="40"/>
  <c r="F43" i="40"/>
  <c r="F64" i="40"/>
  <c r="F24" i="40"/>
  <c r="F44" i="40"/>
  <c r="F74" i="40"/>
  <c r="F84" i="40"/>
  <c r="F104" i="40"/>
  <c r="F54" i="40"/>
  <c r="J20" i="40"/>
  <c r="F114" i="40"/>
  <c r="F34" i="40"/>
  <c r="J24" i="40"/>
  <c r="F94" i="40"/>
  <c r="F20" i="40"/>
  <c r="F75" i="40"/>
  <c r="J25" i="40"/>
  <c r="F105" i="40"/>
  <c r="F115" i="40"/>
  <c r="F55" i="40"/>
  <c r="F45" i="40"/>
  <c r="F25" i="40"/>
  <c r="F85" i="40"/>
  <c r="F95" i="40"/>
  <c r="F65" i="40"/>
  <c r="F35" i="40"/>
  <c r="F96" i="40"/>
  <c r="F46" i="40"/>
  <c r="F76" i="40"/>
  <c r="F86" i="40"/>
  <c r="J26" i="40"/>
  <c r="F36" i="40"/>
  <c r="F66" i="40"/>
  <c r="F26" i="40"/>
  <c r="F116" i="40"/>
  <c r="F106" i="40"/>
  <c r="F56" i="40"/>
  <c r="F77" i="40"/>
  <c r="J31" i="40"/>
  <c r="F47" i="40"/>
  <c r="F97" i="40"/>
  <c r="J27" i="40"/>
  <c r="F37" i="40"/>
  <c r="F87" i="40"/>
  <c r="F107" i="40"/>
  <c r="F67" i="40"/>
  <c r="F57" i="40"/>
  <c r="F27" i="40"/>
  <c r="J28" i="40"/>
  <c r="F48" i="40"/>
  <c r="F98" i="40"/>
  <c r="F38" i="40"/>
  <c r="F108" i="40"/>
  <c r="F28" i="40"/>
  <c r="F78" i="40"/>
  <c r="F58" i="40"/>
  <c r="F88" i="40"/>
  <c r="F68" i="40"/>
  <c r="J32" i="40"/>
  <c r="F69" i="40"/>
  <c r="J29" i="40"/>
  <c r="F49" i="40"/>
  <c r="F89" i="40"/>
  <c r="F99" i="40"/>
  <c r="F109" i="40"/>
  <c r="F79" i="40"/>
  <c r="J33" i="40"/>
  <c r="F59" i="40"/>
  <c r="F39" i="40"/>
  <c r="F29" i="40"/>
  <c r="F60" i="40"/>
  <c r="J30" i="40"/>
  <c r="F80" i="40"/>
  <c r="F40" i="40"/>
  <c r="F50" i="40"/>
  <c r="F30" i="40"/>
  <c r="F100" i="40"/>
  <c r="F70" i="40"/>
  <c r="J34" i="40"/>
  <c r="F110" i="40"/>
  <c r="F90" i="40"/>
  <c r="J35" i="40"/>
  <c r="J36" i="40"/>
  <c r="J37" i="40"/>
  <c r="D20" i="6"/>
  <c r="I20" i="6"/>
  <c r="F81" i="41"/>
  <c r="F61" i="41"/>
  <c r="F31" i="41"/>
  <c r="F111" i="41"/>
  <c r="F71" i="41"/>
  <c r="F51" i="41"/>
  <c r="F101" i="41"/>
  <c r="F41" i="41"/>
  <c r="F91" i="41"/>
  <c r="F21" i="41"/>
  <c r="J21" i="41"/>
  <c r="J22" i="41"/>
  <c r="J17" i="41"/>
  <c r="F72" i="41"/>
  <c r="F32" i="41"/>
  <c r="F52" i="41"/>
  <c r="F103" i="41"/>
  <c r="F102" i="41"/>
  <c r="F22" i="41"/>
  <c r="F112" i="41"/>
  <c r="F92" i="41"/>
  <c r="F82" i="41"/>
  <c r="F42" i="41"/>
  <c r="F62" i="41"/>
  <c r="F17" i="41"/>
  <c r="F53" i="41"/>
  <c r="F33" i="41"/>
  <c r="F104" i="41"/>
  <c r="F83" i="41"/>
  <c r="F73" i="41"/>
  <c r="J18" i="41"/>
  <c r="F93" i="41"/>
  <c r="F43" i="41"/>
  <c r="F63" i="41"/>
  <c r="F23" i="41"/>
  <c r="F18" i="41"/>
  <c r="F113" i="41"/>
  <c r="J23" i="41"/>
  <c r="J24" i="41"/>
  <c r="F54" i="41"/>
  <c r="F34" i="41"/>
  <c r="F19" i="41"/>
  <c r="F84" i="41"/>
  <c r="F64" i="41"/>
  <c r="J19" i="41"/>
  <c r="F44" i="41"/>
  <c r="F105" i="41"/>
  <c r="F114" i="41"/>
  <c r="F74" i="41"/>
  <c r="F94" i="41"/>
  <c r="F24" i="41"/>
  <c r="J20" i="41"/>
  <c r="F35" i="41"/>
  <c r="F45" i="41"/>
  <c r="F20" i="41"/>
  <c r="F95" i="41"/>
  <c r="F75" i="41"/>
  <c r="J25" i="41"/>
  <c r="F106" i="41"/>
  <c r="F65" i="41"/>
  <c r="F55" i="41"/>
  <c r="F115" i="41"/>
  <c r="F25" i="41"/>
  <c r="F85" i="41"/>
  <c r="F86" i="41"/>
  <c r="F96" i="41"/>
  <c r="F76" i="41"/>
  <c r="F26" i="41"/>
  <c r="F116" i="41"/>
  <c r="F46" i="41"/>
  <c r="F36" i="41"/>
  <c r="F66" i="41"/>
  <c r="J26" i="41"/>
  <c r="F56" i="41"/>
  <c r="F107" i="41"/>
  <c r="F67" i="41"/>
  <c r="F57" i="41"/>
  <c r="F47" i="41"/>
  <c r="F97" i="41"/>
  <c r="F37" i="41"/>
  <c r="F77" i="41"/>
  <c r="J27" i="41"/>
  <c r="F87" i="41"/>
  <c r="F27" i="41"/>
  <c r="F108" i="41"/>
  <c r="J31" i="41"/>
  <c r="F78" i="41"/>
  <c r="F38" i="41"/>
  <c r="J28" i="41"/>
  <c r="J32" i="41"/>
  <c r="F58" i="41"/>
  <c r="F88" i="41"/>
  <c r="F109" i="41"/>
  <c r="F48" i="41"/>
  <c r="F68" i="41"/>
  <c r="F98" i="41"/>
  <c r="F28" i="41"/>
  <c r="F39" i="41"/>
  <c r="F49" i="41"/>
  <c r="F69" i="41"/>
  <c r="F79" i="41"/>
  <c r="F99" i="41"/>
  <c r="F89" i="41"/>
  <c r="J29" i="41"/>
  <c r="F110" i="41"/>
  <c r="F59" i="41"/>
  <c r="F29" i="41"/>
  <c r="J33" i="41"/>
  <c r="F40" i="41"/>
  <c r="J30" i="41"/>
  <c r="F90" i="41"/>
  <c r="F100" i="41"/>
  <c r="F80" i="41"/>
  <c r="J34" i="41"/>
  <c r="F50" i="41"/>
  <c r="F70" i="41"/>
  <c r="F30" i="41"/>
  <c r="F60" i="41"/>
  <c r="J35" i="41"/>
  <c r="J36" i="41"/>
  <c r="J37" i="41"/>
  <c r="J38" i="41"/>
  <c r="D21" i="6"/>
  <c r="I21" i="6"/>
  <c r="F81" i="42"/>
  <c r="F61" i="42"/>
  <c r="F31" i="42"/>
  <c r="F111" i="42"/>
  <c r="F71" i="42"/>
  <c r="F21" i="42"/>
  <c r="F101" i="42"/>
  <c r="F51" i="42"/>
  <c r="F41" i="42"/>
  <c r="F91" i="42"/>
  <c r="J21" i="42"/>
  <c r="F32" i="42"/>
  <c r="F22" i="42"/>
  <c r="F112" i="42"/>
  <c r="J22" i="42"/>
  <c r="F72" i="42"/>
  <c r="F52" i="42"/>
  <c r="F17" i="42"/>
  <c r="F42" i="42"/>
  <c r="F102" i="42"/>
  <c r="F62" i="42"/>
  <c r="F92" i="42"/>
  <c r="J17" i="42"/>
  <c r="F82" i="42"/>
  <c r="J18" i="42"/>
  <c r="F93" i="42"/>
  <c r="F23" i="42"/>
  <c r="F53" i="42"/>
  <c r="F18" i="42"/>
  <c r="F83" i="42"/>
  <c r="J23" i="42"/>
  <c r="F63" i="42"/>
  <c r="F33" i="42"/>
  <c r="F113" i="42"/>
  <c r="F43" i="42"/>
  <c r="F103" i="42"/>
  <c r="F73" i="42"/>
  <c r="J24" i="42"/>
  <c r="F54" i="42"/>
  <c r="F94" i="42"/>
  <c r="F24" i="42"/>
  <c r="F74" i="42"/>
  <c r="F84" i="42"/>
  <c r="F104" i="42"/>
  <c r="F44" i="42"/>
  <c r="F19" i="42"/>
  <c r="F114" i="42"/>
  <c r="F34" i="42"/>
  <c r="F64" i="42"/>
  <c r="J19" i="42"/>
  <c r="F35" i="42"/>
  <c r="J20" i="42"/>
  <c r="F85" i="42"/>
  <c r="F55" i="42"/>
  <c r="F75" i="42"/>
  <c r="F65" i="42"/>
  <c r="F95" i="42"/>
  <c r="F105" i="42"/>
  <c r="F25" i="42"/>
  <c r="F115" i="42"/>
  <c r="F45" i="42"/>
  <c r="F20" i="42"/>
  <c r="J25" i="42"/>
  <c r="F106" i="42"/>
  <c r="F116" i="42"/>
  <c r="J26" i="42"/>
  <c r="F66" i="42"/>
  <c r="F46" i="42"/>
  <c r="F56" i="42"/>
  <c r="F36" i="42"/>
  <c r="F86" i="42"/>
  <c r="F26" i="42"/>
  <c r="F76" i="42"/>
  <c r="F96" i="42"/>
  <c r="J27" i="42"/>
  <c r="F57" i="42"/>
  <c r="F27" i="42"/>
  <c r="F67" i="42"/>
  <c r="J31" i="42"/>
  <c r="F87" i="42"/>
  <c r="F97" i="42"/>
  <c r="F107" i="42"/>
  <c r="F77" i="42"/>
  <c r="F37" i="42"/>
  <c r="F47" i="42"/>
  <c r="F68" i="42"/>
  <c r="J28" i="42"/>
  <c r="F58" i="42"/>
  <c r="F78" i="42"/>
  <c r="J32" i="42"/>
  <c r="F48" i="42"/>
  <c r="F28" i="42"/>
  <c r="F98" i="42"/>
  <c r="F88" i="42"/>
  <c r="F38" i="42"/>
  <c r="F108" i="42"/>
  <c r="F29" i="42"/>
  <c r="J33" i="42"/>
  <c r="F99" i="42"/>
  <c r="F69" i="42"/>
  <c r="F79" i="42"/>
  <c r="F89" i="42"/>
  <c r="F59" i="42"/>
  <c r="F109" i="42"/>
  <c r="F49" i="42"/>
  <c r="J29" i="42"/>
  <c r="F39" i="42"/>
  <c r="F40" i="42"/>
  <c r="F110" i="42"/>
  <c r="F30" i="42"/>
  <c r="F70" i="42"/>
  <c r="F90" i="42"/>
  <c r="F80" i="42"/>
  <c r="F50" i="42"/>
  <c r="F60" i="42"/>
  <c r="F100" i="42"/>
  <c r="J34" i="42"/>
  <c r="J30" i="42"/>
  <c r="J35" i="42"/>
  <c r="J36" i="42"/>
  <c r="J37" i="42"/>
  <c r="J38" i="42"/>
  <c r="D22" i="6"/>
  <c r="I22" i="6"/>
  <c r="F111" i="43"/>
  <c r="F71" i="43"/>
  <c r="F51" i="43"/>
  <c r="F101" i="43"/>
  <c r="F41" i="43"/>
  <c r="F91" i="43"/>
  <c r="F31" i="43"/>
  <c r="F61" i="43"/>
  <c r="F21" i="43"/>
  <c r="F81" i="43"/>
  <c r="J21" i="43"/>
  <c r="F62" i="43"/>
  <c r="F92" i="43"/>
  <c r="F17" i="43"/>
  <c r="F72" i="43"/>
  <c r="F102" i="43"/>
  <c r="J22" i="43"/>
  <c r="F52" i="43"/>
  <c r="F112" i="43"/>
  <c r="F22" i="43"/>
  <c r="J17" i="43"/>
  <c r="F82" i="43"/>
  <c r="F42" i="43"/>
  <c r="F32" i="43"/>
  <c r="F113" i="43"/>
  <c r="J23" i="43"/>
  <c r="F43" i="43"/>
  <c r="F93" i="43"/>
  <c r="F83" i="43"/>
  <c r="F53" i="43"/>
  <c r="F18" i="43"/>
  <c r="F33" i="43"/>
  <c r="F23" i="43"/>
  <c r="F63" i="43"/>
  <c r="F73" i="43"/>
  <c r="J18" i="43"/>
  <c r="F103" i="43"/>
  <c r="F104" i="43"/>
  <c r="F74" i="43"/>
  <c r="J24" i="43"/>
  <c r="F34" i="43"/>
  <c r="J19" i="43"/>
  <c r="F54" i="43"/>
  <c r="F84" i="43"/>
  <c r="F19" i="43"/>
  <c r="F44" i="43"/>
  <c r="F64" i="43"/>
  <c r="F94" i="43"/>
  <c r="F24" i="43"/>
  <c r="F114" i="43"/>
  <c r="F55" i="43"/>
  <c r="F25" i="43"/>
  <c r="F65" i="43"/>
  <c r="F35" i="43"/>
  <c r="J20" i="43"/>
  <c r="J25" i="43"/>
  <c r="F115" i="43"/>
  <c r="F75" i="43"/>
  <c r="F20" i="43"/>
  <c r="F45" i="43"/>
  <c r="F105" i="43"/>
  <c r="F95" i="43"/>
  <c r="F85" i="43"/>
  <c r="F46" i="43"/>
  <c r="F56" i="43"/>
  <c r="J26" i="43"/>
  <c r="F36" i="43"/>
  <c r="F96" i="43"/>
  <c r="F26" i="43"/>
  <c r="F76" i="43"/>
  <c r="F66" i="43"/>
  <c r="F116" i="43"/>
  <c r="F106" i="43"/>
  <c r="F86" i="43"/>
  <c r="F47" i="43"/>
  <c r="F97" i="43"/>
  <c r="J31" i="43"/>
  <c r="F77" i="43"/>
  <c r="F37" i="43"/>
  <c r="J27" i="43"/>
  <c r="F87" i="43"/>
  <c r="F67" i="43"/>
  <c r="F27" i="43"/>
  <c r="F57" i="43"/>
  <c r="F107" i="43"/>
  <c r="F38" i="43"/>
  <c r="F88" i="43"/>
  <c r="F78" i="43"/>
  <c r="F58" i="43"/>
  <c r="F68" i="43"/>
  <c r="F98" i="43"/>
  <c r="F108" i="43"/>
  <c r="J28" i="43"/>
  <c r="F28" i="43"/>
  <c r="J32" i="43"/>
  <c r="F48" i="43"/>
  <c r="F59" i="43"/>
  <c r="F39" i="43"/>
  <c r="F29" i="43"/>
  <c r="F49" i="43"/>
  <c r="J29" i="43"/>
  <c r="F89" i="43"/>
  <c r="F109" i="43"/>
  <c r="J33" i="43"/>
  <c r="F99" i="43"/>
  <c r="F69" i="43"/>
  <c r="F79" i="43"/>
  <c r="F90" i="43"/>
  <c r="J34" i="43"/>
  <c r="F40" i="43"/>
  <c r="F50" i="43"/>
  <c r="J30" i="43"/>
  <c r="F60" i="43"/>
  <c r="F80" i="43"/>
  <c r="F30" i="43"/>
  <c r="F70" i="43"/>
  <c r="F110" i="43"/>
  <c r="F100" i="43"/>
  <c r="J35" i="43"/>
  <c r="J36" i="43"/>
  <c r="J37" i="43"/>
  <c r="K115" i="44"/>
  <c r="G115" i="44"/>
  <c r="A116" i="44"/>
  <c r="E114" i="44"/>
  <c r="D114" i="44"/>
  <c r="B115" i="44"/>
  <c r="C116" i="44"/>
  <c r="K115" i="45"/>
  <c r="G115" i="45"/>
  <c r="A116" i="45"/>
  <c r="B115" i="45"/>
  <c r="E114" i="45"/>
  <c r="D114" i="45"/>
  <c r="C116" i="45"/>
  <c r="G115" i="46"/>
  <c r="K115" i="46"/>
  <c r="A116" i="46"/>
  <c r="C116" i="46"/>
  <c r="D114" i="46"/>
  <c r="E114" i="46"/>
  <c r="B115" i="46"/>
  <c r="G115" i="47"/>
  <c r="K115" i="47"/>
  <c r="A116" i="47"/>
  <c r="C116" i="47"/>
  <c r="D114" i="47"/>
  <c r="B115" i="47"/>
  <c r="E114" i="47"/>
  <c r="D27" i="6"/>
  <c r="F91" i="48"/>
  <c r="F41" i="48"/>
  <c r="F81" i="48"/>
  <c r="F61" i="48"/>
  <c r="F31" i="48"/>
  <c r="F111" i="48"/>
  <c r="F101" i="48"/>
  <c r="F21" i="48"/>
  <c r="F71" i="48"/>
  <c r="F51" i="48"/>
  <c r="J21" i="48"/>
  <c r="F32" i="48"/>
  <c r="F102" i="48"/>
  <c r="F62" i="48"/>
  <c r="F52" i="48"/>
  <c r="F17" i="48"/>
  <c r="F82" i="48"/>
  <c r="F112" i="48"/>
  <c r="J22" i="48"/>
  <c r="F72" i="48"/>
  <c r="F22" i="48"/>
  <c r="F92" i="48"/>
  <c r="J17" i="48"/>
  <c r="F42" i="48"/>
  <c r="J18" i="48"/>
  <c r="F53" i="48"/>
  <c r="F93" i="48"/>
  <c r="F23" i="48"/>
  <c r="F33" i="48"/>
  <c r="F43" i="48"/>
  <c r="F73" i="48"/>
  <c r="F103" i="48"/>
  <c r="F83" i="48"/>
  <c r="F18" i="48"/>
  <c r="J23" i="48"/>
  <c r="F63" i="48"/>
  <c r="F113" i="48"/>
  <c r="J24" i="48"/>
  <c r="F114" i="48"/>
  <c r="F84" i="48"/>
  <c r="J19" i="48"/>
  <c r="F104" i="48"/>
  <c r="F34" i="48"/>
  <c r="F94" i="48"/>
  <c r="F44" i="48"/>
  <c r="F74" i="48"/>
  <c r="F24" i="48"/>
  <c r="F54" i="48"/>
  <c r="F19" i="48"/>
  <c r="F64" i="48"/>
  <c r="F115" i="48"/>
  <c r="F35" i="48"/>
  <c r="J20" i="48"/>
  <c r="F25" i="48"/>
  <c r="F95" i="48"/>
  <c r="F55" i="48"/>
  <c r="F20" i="48"/>
  <c r="F105" i="48"/>
  <c r="F75" i="48"/>
  <c r="F85" i="48"/>
  <c r="F65" i="48"/>
  <c r="J25" i="48"/>
  <c r="F45" i="48"/>
  <c r="F36" i="48"/>
  <c r="F46" i="48"/>
  <c r="F116" i="48"/>
  <c r="J26" i="48"/>
  <c r="F96" i="48"/>
  <c r="F86" i="48"/>
  <c r="F26" i="48"/>
  <c r="F106" i="48"/>
  <c r="F66" i="48"/>
  <c r="F76" i="48"/>
  <c r="F56" i="48"/>
  <c r="F37" i="48"/>
  <c r="F57" i="48"/>
  <c r="F97" i="48"/>
  <c r="F27" i="48"/>
  <c r="F47" i="48"/>
  <c r="F77" i="48"/>
  <c r="F87" i="48"/>
  <c r="F67" i="48"/>
  <c r="J31" i="48"/>
  <c r="F107" i="48"/>
  <c r="J27" i="48"/>
  <c r="F38" i="48"/>
  <c r="F108" i="48"/>
  <c r="F48" i="48"/>
  <c r="J32" i="48"/>
  <c r="J28" i="48"/>
  <c r="F68" i="48"/>
  <c r="F88" i="48"/>
  <c r="F28" i="48"/>
  <c r="F98" i="48"/>
  <c r="F58" i="48"/>
  <c r="F78" i="48"/>
  <c r="F99" i="48"/>
  <c r="F69" i="48"/>
  <c r="F29" i="48"/>
  <c r="F89" i="48"/>
  <c r="F109" i="48"/>
  <c r="J29" i="48"/>
  <c r="F49" i="48"/>
  <c r="F39" i="48"/>
  <c r="F79" i="48"/>
  <c r="F59" i="48"/>
  <c r="J33" i="48"/>
  <c r="F30" i="48"/>
  <c r="F60" i="48"/>
  <c r="F80" i="48"/>
  <c r="F40" i="48"/>
  <c r="F70" i="48"/>
  <c r="J30" i="48"/>
  <c r="F110" i="48"/>
  <c r="F100" i="48"/>
  <c r="F50" i="48"/>
  <c r="F90" i="48"/>
  <c r="J34" i="48"/>
  <c r="J35" i="48"/>
  <c r="J36" i="48"/>
  <c r="J37" i="48"/>
  <c r="D28" i="6"/>
  <c r="I28" i="6"/>
  <c r="F91" i="49"/>
  <c r="F61" i="49"/>
  <c r="F21" i="49"/>
  <c r="F111" i="49"/>
  <c r="F41" i="49"/>
  <c r="F31" i="49"/>
  <c r="F101" i="49"/>
  <c r="F81" i="49"/>
  <c r="F71" i="49"/>
  <c r="F51" i="49"/>
  <c r="J21" i="49"/>
  <c r="F102" i="49"/>
  <c r="F82" i="49"/>
  <c r="J17" i="49"/>
  <c r="F72" i="49"/>
  <c r="F32" i="49"/>
  <c r="F22" i="49"/>
  <c r="F17" i="49"/>
  <c r="F93" i="49"/>
  <c r="F62" i="49"/>
  <c r="F92" i="49"/>
  <c r="F52" i="49"/>
  <c r="F42" i="49"/>
  <c r="J22" i="49"/>
  <c r="F112" i="49"/>
  <c r="F73" i="49"/>
  <c r="F63" i="49"/>
  <c r="F18" i="49"/>
  <c r="F33" i="49"/>
  <c r="F83" i="49"/>
  <c r="J18" i="49"/>
  <c r="F43" i="49"/>
  <c r="F53" i="49"/>
  <c r="F23" i="49"/>
  <c r="F94" i="49"/>
  <c r="F113" i="49"/>
  <c r="J23" i="49"/>
  <c r="F103" i="49"/>
  <c r="F64" i="49"/>
  <c r="F19" i="49"/>
  <c r="F84" i="49"/>
  <c r="F104" i="49"/>
  <c r="F114" i="49"/>
  <c r="F34" i="49"/>
  <c r="F74" i="49"/>
  <c r="F95" i="49"/>
  <c r="F24" i="49"/>
  <c r="J19" i="49"/>
  <c r="F44" i="49"/>
  <c r="F54" i="49"/>
  <c r="J24" i="49"/>
  <c r="F65" i="49"/>
  <c r="F105" i="49"/>
  <c r="J25" i="49"/>
  <c r="F35" i="49"/>
  <c r="J20" i="49"/>
  <c r="F45" i="49"/>
  <c r="F85" i="49"/>
  <c r="F115" i="49"/>
  <c r="F75" i="49"/>
  <c r="F96" i="49"/>
  <c r="F55" i="49"/>
  <c r="F25" i="49"/>
  <c r="F20" i="49"/>
  <c r="F76" i="49"/>
  <c r="F66" i="49"/>
  <c r="F46" i="49"/>
  <c r="J26" i="49"/>
  <c r="F36" i="49"/>
  <c r="F56" i="49"/>
  <c r="F26" i="49"/>
  <c r="F86" i="49"/>
  <c r="F97" i="49"/>
  <c r="F116" i="49"/>
  <c r="F106" i="49"/>
  <c r="F57" i="49"/>
  <c r="F107" i="49"/>
  <c r="F37" i="49"/>
  <c r="F77" i="49"/>
  <c r="F27" i="49"/>
  <c r="F98" i="49"/>
  <c r="F67" i="49"/>
  <c r="F47" i="49"/>
  <c r="J27" i="49"/>
  <c r="F87" i="49"/>
  <c r="J31" i="49"/>
  <c r="F38" i="49"/>
  <c r="J28" i="49"/>
  <c r="F28" i="49"/>
  <c r="F58" i="49"/>
  <c r="F99" i="49"/>
  <c r="F88" i="49"/>
  <c r="F108" i="49"/>
  <c r="F48" i="49"/>
  <c r="F68" i="49"/>
  <c r="F78" i="49"/>
  <c r="J32" i="49"/>
  <c r="F49" i="49"/>
  <c r="J29" i="49"/>
  <c r="F29" i="49"/>
  <c r="F59" i="49"/>
  <c r="F79" i="49"/>
  <c r="F100" i="49"/>
  <c r="F109" i="49"/>
  <c r="F89" i="49"/>
  <c r="J33" i="49"/>
  <c r="F69" i="49"/>
  <c r="F39" i="49"/>
  <c r="F40" i="49"/>
  <c r="F110" i="49"/>
  <c r="F70" i="49"/>
  <c r="F50" i="49"/>
  <c r="J30" i="49"/>
  <c r="F90" i="49"/>
  <c r="F60" i="49"/>
  <c r="F80" i="49"/>
  <c r="F30" i="49"/>
  <c r="J34" i="49"/>
  <c r="J35" i="49"/>
  <c r="J36" i="49"/>
  <c r="J37" i="49"/>
  <c r="J38" i="49"/>
  <c r="D29" i="6"/>
  <c r="F111" i="50"/>
  <c r="F61" i="50"/>
  <c r="F21" i="50"/>
  <c r="F81" i="50"/>
  <c r="F51" i="50"/>
  <c r="F71" i="50"/>
  <c r="F91" i="50"/>
  <c r="F101" i="50"/>
  <c r="F41" i="50"/>
  <c r="F31" i="50"/>
  <c r="J21" i="50"/>
  <c r="F92" i="50"/>
  <c r="F72" i="50"/>
  <c r="F32" i="50"/>
  <c r="F102" i="50"/>
  <c r="F22" i="50"/>
  <c r="F82" i="50"/>
  <c r="F112" i="50"/>
  <c r="F62" i="50"/>
  <c r="J22" i="50"/>
  <c r="F17" i="50"/>
  <c r="F52" i="50"/>
  <c r="F42" i="50"/>
  <c r="J17" i="50"/>
  <c r="F23" i="50"/>
  <c r="F18" i="50"/>
  <c r="F93" i="50"/>
  <c r="F33" i="50"/>
  <c r="J23" i="50"/>
  <c r="F53" i="50"/>
  <c r="F83" i="50"/>
  <c r="F63" i="50"/>
  <c r="F103" i="50"/>
  <c r="F73" i="50"/>
  <c r="J18" i="50"/>
  <c r="F113" i="50"/>
  <c r="F43" i="50"/>
  <c r="F104" i="50"/>
  <c r="F44" i="50"/>
  <c r="F54" i="50"/>
  <c r="F64" i="50"/>
  <c r="F84" i="50"/>
  <c r="F34" i="50"/>
  <c r="F19" i="50"/>
  <c r="J24" i="50"/>
  <c r="F94" i="50"/>
  <c r="F114" i="50"/>
  <c r="J19" i="50"/>
  <c r="F24" i="50"/>
  <c r="F74" i="50"/>
  <c r="F115" i="50"/>
  <c r="F85" i="50"/>
  <c r="F65" i="50"/>
  <c r="F25" i="50"/>
  <c r="F95" i="50"/>
  <c r="J25" i="50"/>
  <c r="F20" i="50"/>
  <c r="F105" i="50"/>
  <c r="F55" i="50"/>
  <c r="F45" i="50"/>
  <c r="F75" i="50"/>
  <c r="J20" i="50"/>
  <c r="F35" i="50"/>
  <c r="F66" i="50"/>
  <c r="F56" i="50"/>
  <c r="F46" i="50"/>
  <c r="J26" i="50"/>
  <c r="F96" i="50"/>
  <c r="F86" i="50"/>
  <c r="F106" i="50"/>
  <c r="F116" i="50"/>
  <c r="F26" i="50"/>
  <c r="F36" i="50"/>
  <c r="F76" i="50"/>
  <c r="F67" i="50"/>
  <c r="F77" i="50"/>
  <c r="F107" i="50"/>
  <c r="F97" i="50"/>
  <c r="J27" i="50"/>
  <c r="F37" i="50"/>
  <c r="F87" i="50"/>
  <c r="J31" i="50"/>
  <c r="F47" i="50"/>
  <c r="F57" i="50"/>
  <c r="F27" i="50"/>
  <c r="F38" i="50"/>
  <c r="F78" i="50"/>
  <c r="F28" i="50"/>
  <c r="F98" i="50"/>
  <c r="F58" i="50"/>
  <c r="F68" i="50"/>
  <c r="J28" i="50"/>
  <c r="F108" i="50"/>
  <c r="F88" i="50"/>
  <c r="F48" i="50"/>
  <c r="J32" i="50"/>
  <c r="F59" i="50"/>
  <c r="F39" i="50"/>
  <c r="F79" i="50"/>
  <c r="F109" i="50"/>
  <c r="F89" i="50"/>
  <c r="J29" i="50"/>
  <c r="F49" i="50"/>
  <c r="F69" i="50"/>
  <c r="F29" i="50"/>
  <c r="F99" i="50"/>
  <c r="J33" i="50"/>
  <c r="F110" i="50"/>
  <c r="F60" i="50"/>
  <c r="F30" i="50"/>
  <c r="F50" i="50"/>
  <c r="F40" i="50"/>
  <c r="F70" i="50"/>
  <c r="J34" i="50"/>
  <c r="F100" i="50"/>
  <c r="F80" i="50"/>
  <c r="F90" i="50"/>
  <c r="J30" i="50"/>
  <c r="J35" i="50"/>
  <c r="J36" i="50"/>
  <c r="J37" i="50"/>
  <c r="B115" i="51"/>
  <c r="D114" i="51"/>
  <c r="E114" i="51"/>
  <c r="K115" i="51"/>
  <c r="G115" i="51"/>
  <c r="A116" i="51"/>
  <c r="C116" i="51"/>
  <c r="E114" i="52"/>
  <c r="B115" i="52"/>
  <c r="D114" i="52"/>
  <c r="K115" i="52"/>
  <c r="G115" i="52"/>
  <c r="A116" i="52"/>
  <c r="D32" i="6"/>
  <c r="I32" i="6"/>
  <c r="F111" i="53"/>
  <c r="F71" i="53"/>
  <c r="F101" i="53"/>
  <c r="F41" i="53"/>
  <c r="F31" i="53"/>
  <c r="F21" i="53"/>
  <c r="F81" i="53"/>
  <c r="F51" i="53"/>
  <c r="F91" i="53"/>
  <c r="F61" i="53"/>
  <c r="J21" i="53"/>
  <c r="F83" i="53"/>
  <c r="F52" i="53"/>
  <c r="J17" i="53"/>
  <c r="F92" i="53"/>
  <c r="F22" i="53"/>
  <c r="F112" i="53"/>
  <c r="J22" i="53"/>
  <c r="F17" i="53"/>
  <c r="F62" i="53"/>
  <c r="F102" i="53"/>
  <c r="F72" i="53"/>
  <c r="F82" i="53"/>
  <c r="F42" i="53"/>
  <c r="F32" i="53"/>
  <c r="J23" i="53"/>
  <c r="F33" i="53"/>
  <c r="F43" i="53"/>
  <c r="F63" i="53"/>
  <c r="F113" i="53"/>
  <c r="F53" i="53"/>
  <c r="F23" i="53"/>
  <c r="J18" i="53"/>
  <c r="F73" i="53"/>
  <c r="F18" i="53"/>
  <c r="F103" i="53"/>
  <c r="F84" i="53"/>
  <c r="F93" i="53"/>
  <c r="F85" i="53"/>
  <c r="J19" i="53"/>
  <c r="F114" i="53"/>
  <c r="F94" i="53"/>
  <c r="F34" i="53"/>
  <c r="F64" i="53"/>
  <c r="F44" i="53"/>
  <c r="F24" i="53"/>
  <c r="F104" i="53"/>
  <c r="F54" i="53"/>
  <c r="J24" i="53"/>
  <c r="F19" i="53"/>
  <c r="F74" i="53"/>
  <c r="F115" i="53"/>
  <c r="F75" i="53"/>
  <c r="F25" i="53"/>
  <c r="F20" i="53"/>
  <c r="F65" i="53"/>
  <c r="F105" i="53"/>
  <c r="J25" i="53"/>
  <c r="J20" i="53"/>
  <c r="F95" i="53"/>
  <c r="F45" i="53"/>
  <c r="F55" i="53"/>
  <c r="F35" i="53"/>
  <c r="F86" i="53"/>
  <c r="F76" i="53"/>
  <c r="F46" i="53"/>
  <c r="J26" i="53"/>
  <c r="F26" i="53"/>
  <c r="F106" i="53"/>
  <c r="F87" i="53"/>
  <c r="F36" i="53"/>
  <c r="F96" i="53"/>
  <c r="F116" i="53"/>
  <c r="F66" i="53"/>
  <c r="F56" i="53"/>
  <c r="F47" i="53"/>
  <c r="F37" i="53"/>
  <c r="F27" i="53"/>
  <c r="F57" i="53"/>
  <c r="F88" i="53"/>
  <c r="F97" i="53"/>
  <c r="F67" i="53"/>
  <c r="F77" i="53"/>
  <c r="F107" i="53"/>
  <c r="J27" i="53"/>
  <c r="J31" i="53"/>
  <c r="F78" i="53"/>
  <c r="F38" i="53"/>
  <c r="J28" i="53"/>
  <c r="F89" i="53"/>
  <c r="F68" i="53"/>
  <c r="F28" i="53"/>
  <c r="F98" i="53"/>
  <c r="F58" i="53"/>
  <c r="F108" i="53"/>
  <c r="F48" i="53"/>
  <c r="J32" i="53"/>
  <c r="J29" i="53"/>
  <c r="F99" i="53"/>
  <c r="J33" i="53"/>
  <c r="F109" i="53"/>
  <c r="F49" i="53"/>
  <c r="F59" i="53"/>
  <c r="F90" i="53"/>
  <c r="F29" i="53"/>
  <c r="F69" i="53"/>
  <c r="F39" i="53"/>
  <c r="F79" i="53"/>
  <c r="F70" i="53"/>
  <c r="F40" i="53"/>
  <c r="J30" i="53"/>
  <c r="F110" i="53"/>
  <c r="F100" i="53"/>
  <c r="F80" i="53"/>
  <c r="F30" i="53"/>
  <c r="J34" i="53"/>
  <c r="F50" i="53"/>
  <c r="F60" i="53"/>
  <c r="J35" i="53"/>
  <c r="J36" i="53"/>
  <c r="J37" i="53"/>
  <c r="J38" i="53"/>
  <c r="D33" i="6"/>
  <c r="F101" i="54"/>
  <c r="F31" i="54"/>
  <c r="F91" i="54"/>
  <c r="F21" i="54"/>
  <c r="F111" i="54"/>
  <c r="F81" i="54"/>
  <c r="F61" i="54"/>
  <c r="F51" i="54"/>
  <c r="F71" i="54"/>
  <c r="F41" i="54"/>
  <c r="J21" i="54"/>
  <c r="J17" i="54"/>
  <c r="F92" i="54"/>
  <c r="F112" i="54"/>
  <c r="F72" i="54"/>
  <c r="F32" i="54"/>
  <c r="F22" i="54"/>
  <c r="F102" i="54"/>
  <c r="F62" i="54"/>
  <c r="F52" i="54"/>
  <c r="F17" i="54"/>
  <c r="F82" i="54"/>
  <c r="F42" i="54"/>
  <c r="J22" i="54"/>
  <c r="F33" i="54"/>
  <c r="F103" i="54"/>
  <c r="F73" i="54"/>
  <c r="F43" i="54"/>
  <c r="J23" i="54"/>
  <c r="F63" i="54"/>
  <c r="F18" i="54"/>
  <c r="F23" i="54"/>
  <c r="F83" i="54"/>
  <c r="F93" i="54"/>
  <c r="F113" i="54"/>
  <c r="F53" i="54"/>
  <c r="J18" i="54"/>
  <c r="F44" i="54"/>
  <c r="F34" i="54"/>
  <c r="F54" i="54"/>
  <c r="F74" i="54"/>
  <c r="F24" i="54"/>
  <c r="F19" i="54"/>
  <c r="F114" i="54"/>
  <c r="F64" i="54"/>
  <c r="F94" i="54"/>
  <c r="J24" i="54"/>
  <c r="F84" i="54"/>
  <c r="J19" i="54"/>
  <c r="F104" i="54"/>
  <c r="F45" i="54"/>
  <c r="F55" i="54"/>
  <c r="F115" i="54"/>
  <c r="F105" i="54"/>
  <c r="F95" i="54"/>
  <c r="J20" i="54"/>
  <c r="J25" i="54"/>
  <c r="F75" i="54"/>
  <c r="F25" i="54"/>
  <c r="F65" i="54"/>
  <c r="F85" i="54"/>
  <c r="F20" i="54"/>
  <c r="F35" i="54"/>
  <c r="F36" i="54"/>
  <c r="F86" i="54"/>
  <c r="F76" i="54"/>
  <c r="F56" i="54"/>
  <c r="J26" i="54"/>
  <c r="F96" i="54"/>
  <c r="F66" i="54"/>
  <c r="F46" i="54"/>
  <c r="F106" i="54"/>
  <c r="F26" i="54"/>
  <c r="F116" i="54"/>
  <c r="F57" i="54"/>
  <c r="F107" i="54"/>
  <c r="F67" i="54"/>
  <c r="F87" i="54"/>
  <c r="F47" i="54"/>
  <c r="F77" i="54"/>
  <c r="F27" i="54"/>
  <c r="F37" i="54"/>
  <c r="J31" i="54"/>
  <c r="J27" i="54"/>
  <c r="F97" i="54"/>
  <c r="F68" i="54"/>
  <c r="J28" i="54"/>
  <c r="F38" i="54"/>
  <c r="F78" i="54"/>
  <c r="F108" i="54"/>
  <c r="J32" i="54"/>
  <c r="F48" i="54"/>
  <c r="F88" i="54"/>
  <c r="F98" i="54"/>
  <c r="F58" i="54"/>
  <c r="F28" i="54"/>
  <c r="F109" i="54"/>
  <c r="F39" i="54"/>
  <c r="F79" i="54"/>
  <c r="F29" i="54"/>
  <c r="F69" i="54"/>
  <c r="F99" i="54"/>
  <c r="J29" i="54"/>
  <c r="F59" i="54"/>
  <c r="F49" i="54"/>
  <c r="F89" i="54"/>
  <c r="J33" i="54"/>
  <c r="J30" i="54"/>
  <c r="F60" i="54"/>
  <c r="F100" i="54"/>
  <c r="F110" i="54"/>
  <c r="J34" i="54"/>
  <c r="F30" i="54"/>
  <c r="F40" i="54"/>
  <c r="F50" i="54"/>
  <c r="F80" i="54"/>
  <c r="F90" i="54"/>
  <c r="F70" i="54"/>
  <c r="J35" i="54"/>
  <c r="J36" i="54"/>
  <c r="J37" i="54"/>
  <c r="D34" i="6"/>
  <c r="I34" i="6"/>
  <c r="F71" i="55"/>
  <c r="F61" i="55"/>
  <c r="F21" i="55"/>
  <c r="F111" i="55"/>
  <c r="F101" i="55"/>
  <c r="F51" i="55"/>
  <c r="F91" i="55"/>
  <c r="F41" i="55"/>
  <c r="F81" i="55"/>
  <c r="F31" i="55"/>
  <c r="J21" i="55"/>
  <c r="F112" i="55"/>
  <c r="F62" i="55"/>
  <c r="F92" i="55"/>
  <c r="F17" i="55"/>
  <c r="F72" i="55"/>
  <c r="J22" i="55"/>
  <c r="F52" i="55"/>
  <c r="J17" i="55"/>
  <c r="F102" i="55"/>
  <c r="F82" i="55"/>
  <c r="F42" i="55"/>
  <c r="F32" i="55"/>
  <c r="F22" i="55"/>
  <c r="F18" i="55"/>
  <c r="J18" i="55"/>
  <c r="F93" i="55"/>
  <c r="F33" i="55"/>
  <c r="F43" i="55"/>
  <c r="F63" i="55"/>
  <c r="F23" i="55"/>
  <c r="F73" i="55"/>
  <c r="F53" i="55"/>
  <c r="J23" i="55"/>
  <c r="F103" i="55"/>
  <c r="F113" i="55"/>
  <c r="F83" i="55"/>
  <c r="F44" i="55"/>
  <c r="F19" i="55"/>
  <c r="J24" i="55"/>
  <c r="F64" i="55"/>
  <c r="F114" i="55"/>
  <c r="F34" i="55"/>
  <c r="F94" i="55"/>
  <c r="F74" i="55"/>
  <c r="F54" i="55"/>
  <c r="J19" i="55"/>
  <c r="F104" i="55"/>
  <c r="F84" i="55"/>
  <c r="F24" i="55"/>
  <c r="F105" i="55"/>
  <c r="F20" i="55"/>
  <c r="F25" i="55"/>
  <c r="F65" i="55"/>
  <c r="F45" i="55"/>
  <c r="J25" i="55"/>
  <c r="F35" i="55"/>
  <c r="F55" i="55"/>
  <c r="F95" i="55"/>
  <c r="J20" i="55"/>
  <c r="F75" i="55"/>
  <c r="F115" i="55"/>
  <c r="F85" i="55"/>
  <c r="F36" i="55"/>
  <c r="F46" i="55"/>
  <c r="F116" i="55"/>
  <c r="J26" i="55"/>
  <c r="F86" i="55"/>
  <c r="F76" i="55"/>
  <c r="F106" i="55"/>
  <c r="F56" i="55"/>
  <c r="F96" i="55"/>
  <c r="F66" i="55"/>
  <c r="F26" i="55"/>
  <c r="F37" i="55"/>
  <c r="F57" i="55"/>
  <c r="F77" i="55"/>
  <c r="F47" i="55"/>
  <c r="F87" i="55"/>
  <c r="F27" i="55"/>
  <c r="J31" i="55"/>
  <c r="J27" i="55"/>
  <c r="F97" i="55"/>
  <c r="F107" i="55"/>
  <c r="F67" i="55"/>
  <c r="F58" i="55"/>
  <c r="F48" i="55"/>
  <c r="F88" i="55"/>
  <c r="J28" i="55"/>
  <c r="F78" i="55"/>
  <c r="F108" i="55"/>
  <c r="F98" i="55"/>
  <c r="F68" i="55"/>
  <c r="F28" i="55"/>
  <c r="F38" i="55"/>
  <c r="J32" i="55"/>
  <c r="F99" i="55"/>
  <c r="J33" i="55"/>
  <c r="F109" i="55"/>
  <c r="F49" i="55"/>
  <c r="F79" i="55"/>
  <c r="F89" i="55"/>
  <c r="F29" i="55"/>
  <c r="F69" i="55"/>
  <c r="F39" i="55"/>
  <c r="J29" i="55"/>
  <c r="F59" i="55"/>
  <c r="F110" i="55"/>
  <c r="F90" i="55"/>
  <c r="F70" i="55"/>
  <c r="F40" i="55"/>
  <c r="F60" i="55"/>
  <c r="F80" i="55"/>
  <c r="F30" i="55"/>
  <c r="F50" i="55"/>
  <c r="F100" i="55"/>
  <c r="J34" i="55"/>
  <c r="J30" i="55"/>
  <c r="J35" i="55"/>
  <c r="J36" i="55"/>
  <c r="J37" i="55"/>
  <c r="J38" i="55"/>
  <c r="E115" i="56"/>
  <c r="D115" i="56"/>
  <c r="B116" i="56"/>
  <c r="G116" i="56"/>
  <c r="B8" i="56" s="1"/>
  <c r="G36" i="6" s="1"/>
  <c r="K116" i="56"/>
  <c r="B115" i="57"/>
  <c r="D114" i="57"/>
  <c r="E114" i="57"/>
  <c r="G115" i="57"/>
  <c r="K115" i="57"/>
  <c r="A116" i="57"/>
  <c r="D38" i="6"/>
  <c r="F81" i="58"/>
  <c r="F61" i="58"/>
  <c r="F41" i="58"/>
  <c r="F111" i="58"/>
  <c r="F71" i="58"/>
  <c r="F91" i="58"/>
  <c r="F31" i="58"/>
  <c r="F21" i="58"/>
  <c r="F101" i="58"/>
  <c r="F51" i="58"/>
  <c r="J21" i="58"/>
  <c r="J17" i="58"/>
  <c r="F82" i="58"/>
  <c r="F42" i="58"/>
  <c r="F112" i="58"/>
  <c r="F72" i="58"/>
  <c r="J22" i="58"/>
  <c r="F52" i="58"/>
  <c r="F62" i="58"/>
  <c r="F32" i="58"/>
  <c r="F102" i="58"/>
  <c r="F22" i="58"/>
  <c r="F92" i="58"/>
  <c r="F17" i="58"/>
  <c r="F93" i="58"/>
  <c r="F63" i="58"/>
  <c r="F103" i="58"/>
  <c r="F73" i="58"/>
  <c r="F18" i="58"/>
  <c r="F53" i="58"/>
  <c r="F43" i="58"/>
  <c r="F83" i="58"/>
  <c r="F113" i="58"/>
  <c r="F23" i="58"/>
  <c r="J18" i="58"/>
  <c r="J23" i="58"/>
  <c r="F33" i="58"/>
  <c r="F114" i="58"/>
  <c r="F54" i="58"/>
  <c r="F44" i="58"/>
  <c r="F19" i="58"/>
  <c r="F64" i="58"/>
  <c r="F84" i="58"/>
  <c r="F34" i="58"/>
  <c r="F24" i="58"/>
  <c r="F94" i="58"/>
  <c r="F104" i="58"/>
  <c r="J24" i="58"/>
  <c r="F74" i="58"/>
  <c r="J19" i="58"/>
  <c r="F25" i="58"/>
  <c r="F20" i="58"/>
  <c r="F85" i="58"/>
  <c r="F105" i="58"/>
  <c r="J25" i="58"/>
  <c r="F45" i="58"/>
  <c r="F35" i="58"/>
  <c r="F115" i="58"/>
  <c r="J20" i="58"/>
  <c r="F55" i="58"/>
  <c r="F95" i="58"/>
  <c r="F75" i="58"/>
  <c r="F65" i="58"/>
  <c r="F36" i="58"/>
  <c r="F46" i="58"/>
  <c r="F26" i="58"/>
  <c r="F116" i="58"/>
  <c r="F86" i="58"/>
  <c r="F96" i="58"/>
  <c r="F56" i="58"/>
  <c r="F66" i="58"/>
  <c r="F106" i="58"/>
  <c r="F76" i="58"/>
  <c r="J26" i="58"/>
  <c r="F87" i="58"/>
  <c r="F27" i="58"/>
  <c r="F77" i="58"/>
  <c r="F57" i="58"/>
  <c r="F107" i="58"/>
  <c r="J27" i="58"/>
  <c r="F37" i="58"/>
  <c r="F67" i="58"/>
  <c r="F47" i="58"/>
  <c r="F97" i="58"/>
  <c r="F68" i="58"/>
  <c r="F48" i="58"/>
  <c r="J28" i="58"/>
  <c r="F38" i="58"/>
  <c r="F78" i="58"/>
  <c r="F108" i="58"/>
  <c r="F28" i="58"/>
  <c r="F98" i="58"/>
  <c r="F88" i="58"/>
  <c r="F58" i="58"/>
  <c r="J31" i="58"/>
  <c r="F99" i="58"/>
  <c r="F69" i="58"/>
  <c r="F59" i="58"/>
  <c r="F109" i="58"/>
  <c r="J32" i="58"/>
  <c r="F29" i="58"/>
  <c r="F79" i="58"/>
  <c r="F39" i="58"/>
  <c r="F49" i="58"/>
  <c r="J29" i="58"/>
  <c r="F89" i="58"/>
  <c r="F30" i="58"/>
  <c r="F40" i="58"/>
  <c r="F80" i="58"/>
  <c r="F110" i="58"/>
  <c r="F70" i="58"/>
  <c r="F60" i="58"/>
  <c r="J33" i="58"/>
  <c r="F90" i="58"/>
  <c r="F100" i="58"/>
  <c r="J30" i="58"/>
  <c r="F50" i="58"/>
  <c r="J34" i="58"/>
  <c r="J35" i="58"/>
  <c r="J36" i="58"/>
  <c r="D39" i="6"/>
  <c r="I39" i="6"/>
  <c r="F101" i="59"/>
  <c r="F21" i="59"/>
  <c r="F91" i="59"/>
  <c r="F51" i="59"/>
  <c r="F41" i="59"/>
  <c r="F31" i="59"/>
  <c r="F81" i="59"/>
  <c r="F61" i="59"/>
  <c r="F71" i="59"/>
  <c r="F111" i="59"/>
  <c r="J21" i="59"/>
  <c r="F17" i="59"/>
  <c r="F102" i="59"/>
  <c r="F52" i="59"/>
  <c r="F42" i="59"/>
  <c r="F32" i="59"/>
  <c r="F92" i="59"/>
  <c r="J17" i="59"/>
  <c r="F22" i="59"/>
  <c r="F82" i="59"/>
  <c r="F112" i="59"/>
  <c r="F62" i="59"/>
  <c r="J22" i="59"/>
  <c r="F72" i="59"/>
  <c r="F63" i="59"/>
  <c r="F103" i="59"/>
  <c r="F33" i="59"/>
  <c r="F23" i="59"/>
  <c r="J18" i="59"/>
  <c r="F43" i="59"/>
  <c r="F83" i="59"/>
  <c r="F113" i="59"/>
  <c r="J23" i="59"/>
  <c r="F18" i="59"/>
  <c r="F73" i="59"/>
  <c r="F93" i="59"/>
  <c r="F53" i="59"/>
  <c r="F94" i="59"/>
  <c r="F34" i="59"/>
  <c r="F24" i="59"/>
  <c r="F44" i="59"/>
  <c r="F19" i="59"/>
  <c r="F54" i="59"/>
  <c r="F74" i="59"/>
  <c r="F114" i="59"/>
  <c r="J24" i="59"/>
  <c r="J19" i="59"/>
  <c r="F84" i="59"/>
  <c r="F64" i="59"/>
  <c r="F104" i="59"/>
  <c r="F75" i="59"/>
  <c r="F115" i="59"/>
  <c r="F105" i="59"/>
  <c r="F25" i="59"/>
  <c r="F20" i="59"/>
  <c r="F35" i="59"/>
  <c r="F45" i="59"/>
  <c r="F95" i="59"/>
  <c r="J25" i="59"/>
  <c r="F65" i="59"/>
  <c r="F85" i="59"/>
  <c r="J20" i="59"/>
  <c r="F55" i="59"/>
  <c r="J26" i="59"/>
  <c r="F56" i="59"/>
  <c r="F106" i="59"/>
  <c r="F86" i="59"/>
  <c r="F36" i="59"/>
  <c r="F26" i="59"/>
  <c r="F116" i="59"/>
  <c r="F96" i="59"/>
  <c r="F66" i="59"/>
  <c r="F46" i="59"/>
  <c r="F76" i="59"/>
  <c r="F87" i="59"/>
  <c r="F97" i="59"/>
  <c r="F27" i="59"/>
  <c r="F77" i="59"/>
  <c r="F57" i="59"/>
  <c r="F37" i="59"/>
  <c r="F107" i="59"/>
  <c r="F67" i="59"/>
  <c r="J31" i="59"/>
  <c r="F47" i="59"/>
  <c r="J27" i="59"/>
  <c r="F28" i="59"/>
  <c r="F38" i="59"/>
  <c r="F48" i="59"/>
  <c r="F58" i="59"/>
  <c r="F108" i="59"/>
  <c r="F78" i="59"/>
  <c r="J28" i="59"/>
  <c r="F88" i="59"/>
  <c r="J32" i="59"/>
  <c r="F98" i="59"/>
  <c r="F68" i="59"/>
  <c r="F49" i="59"/>
  <c r="F69" i="59"/>
  <c r="F39" i="59"/>
  <c r="F109" i="59"/>
  <c r="F79" i="59"/>
  <c r="F29" i="59"/>
  <c r="F59" i="59"/>
  <c r="J29" i="59"/>
  <c r="F99" i="59"/>
  <c r="F89" i="59"/>
  <c r="J33" i="59"/>
  <c r="F100" i="59"/>
  <c r="F40" i="59"/>
  <c r="F30" i="59"/>
  <c r="F90" i="59"/>
  <c r="F60" i="59"/>
  <c r="J34" i="59"/>
  <c r="F80" i="59"/>
  <c r="F70" i="59"/>
  <c r="F110" i="59"/>
  <c r="J30" i="59"/>
  <c r="F50" i="59"/>
  <c r="J35" i="59"/>
  <c r="J36" i="59"/>
  <c r="J37" i="59"/>
  <c r="J38" i="59"/>
  <c r="D40" i="6"/>
  <c r="C146" i="80" s="1"/>
  <c r="F111" i="60"/>
  <c r="F71" i="60"/>
  <c r="F21" i="60"/>
  <c r="F101" i="60"/>
  <c r="F51" i="60"/>
  <c r="F91" i="60"/>
  <c r="F41" i="60"/>
  <c r="F31" i="60"/>
  <c r="F81" i="60"/>
  <c r="F61" i="60"/>
  <c r="J21" i="60"/>
  <c r="J22" i="60"/>
  <c r="F92" i="60"/>
  <c r="F17" i="60"/>
  <c r="F72" i="60"/>
  <c r="F102" i="60"/>
  <c r="F52" i="60"/>
  <c r="J17" i="60"/>
  <c r="F113" i="60"/>
  <c r="F32" i="60"/>
  <c r="F62" i="60"/>
  <c r="F22" i="60"/>
  <c r="F82" i="60"/>
  <c r="F42" i="60"/>
  <c r="F112" i="60"/>
  <c r="F43" i="60"/>
  <c r="F83" i="60"/>
  <c r="J18" i="60"/>
  <c r="F93" i="60"/>
  <c r="F33" i="60"/>
  <c r="J23" i="60"/>
  <c r="F103" i="60"/>
  <c r="F114" i="60"/>
  <c r="F53" i="60"/>
  <c r="F18" i="60"/>
  <c r="F23" i="60"/>
  <c r="F63" i="60"/>
  <c r="F73" i="60"/>
  <c r="F74" i="60"/>
  <c r="J19" i="60"/>
  <c r="J24" i="60"/>
  <c r="F19" i="60"/>
  <c r="F104" i="60"/>
  <c r="F34" i="60"/>
  <c r="F94" i="60"/>
  <c r="F64" i="60"/>
  <c r="F44" i="60"/>
  <c r="F54" i="60"/>
  <c r="F24" i="60"/>
  <c r="F84" i="60"/>
  <c r="F115" i="60"/>
  <c r="F25" i="60"/>
  <c r="F35" i="60"/>
  <c r="F116" i="60"/>
  <c r="F20" i="60"/>
  <c r="F85" i="60"/>
  <c r="F55" i="60"/>
  <c r="F45" i="60"/>
  <c r="F65" i="60"/>
  <c r="F95" i="60"/>
  <c r="J25" i="60"/>
  <c r="J20" i="60"/>
  <c r="F105" i="60"/>
  <c r="F75" i="60"/>
  <c r="F96" i="60"/>
  <c r="F46" i="60"/>
  <c r="F26" i="60"/>
  <c r="F106" i="60"/>
  <c r="F76" i="60"/>
  <c r="J26" i="60"/>
  <c r="F36" i="60"/>
  <c r="F66" i="60"/>
  <c r="F86" i="60"/>
  <c r="F56" i="60"/>
  <c r="F87" i="60"/>
  <c r="F27" i="60"/>
  <c r="F77" i="60"/>
  <c r="F37" i="60"/>
  <c r="F47" i="60"/>
  <c r="F97" i="60"/>
  <c r="F67" i="60"/>
  <c r="J27" i="60"/>
  <c r="F107" i="60"/>
  <c r="F57" i="60"/>
  <c r="J31" i="60"/>
  <c r="F28" i="60"/>
  <c r="F108" i="60"/>
  <c r="F78" i="60"/>
  <c r="F38" i="60"/>
  <c r="F58" i="60"/>
  <c r="F88" i="60"/>
  <c r="F98" i="60"/>
  <c r="J28" i="60"/>
  <c r="F68" i="60"/>
  <c r="J32" i="60"/>
  <c r="F48" i="60"/>
  <c r="F89" i="60"/>
  <c r="J29" i="60"/>
  <c r="F99" i="60"/>
  <c r="F109" i="60"/>
  <c r="F49" i="60"/>
  <c r="F39" i="60"/>
  <c r="F59" i="60"/>
  <c r="F79" i="60"/>
  <c r="J33" i="60"/>
  <c r="F29" i="60"/>
  <c r="F69" i="60"/>
  <c r="F40" i="60"/>
  <c r="F70" i="60"/>
  <c r="J34" i="60"/>
  <c r="F100" i="60"/>
  <c r="F30" i="60"/>
  <c r="F60" i="60"/>
  <c r="F90" i="60"/>
  <c r="F50" i="60"/>
  <c r="F80" i="60"/>
  <c r="J30" i="60"/>
  <c r="F110" i="60"/>
  <c r="J35" i="60"/>
  <c r="J36" i="60"/>
  <c r="J37" i="60"/>
  <c r="E114" i="61"/>
  <c r="D114" i="61"/>
  <c r="B115" i="61"/>
  <c r="K115" i="61"/>
  <c r="G115" i="61"/>
  <c r="A116" i="61"/>
  <c r="C116" i="61"/>
  <c r="D114" i="62"/>
  <c r="E114" i="62"/>
  <c r="B115" i="62"/>
  <c r="K115" i="62"/>
  <c r="G115" i="62"/>
  <c r="A116" i="62"/>
  <c r="D43" i="6"/>
  <c r="I43" i="6"/>
  <c r="F101" i="63"/>
  <c r="F21" i="63"/>
  <c r="F91" i="63"/>
  <c r="F81" i="63"/>
  <c r="F61" i="63"/>
  <c r="F41" i="63"/>
  <c r="F31" i="63"/>
  <c r="F51" i="63"/>
  <c r="F71" i="63"/>
  <c r="F111" i="63"/>
  <c r="J21" i="63"/>
  <c r="F102" i="63"/>
  <c r="F22" i="63"/>
  <c r="F92" i="63"/>
  <c r="F42" i="63"/>
  <c r="F72" i="63"/>
  <c r="F62" i="63"/>
  <c r="J22" i="63"/>
  <c r="F17" i="63"/>
  <c r="F112" i="63"/>
  <c r="F32" i="63"/>
  <c r="F52" i="63"/>
  <c r="J17" i="63"/>
  <c r="F82" i="63"/>
  <c r="F43" i="63"/>
  <c r="F63" i="63"/>
  <c r="F33" i="63"/>
  <c r="F113" i="63"/>
  <c r="J23" i="63"/>
  <c r="F103" i="63"/>
  <c r="F73" i="63"/>
  <c r="J18" i="63"/>
  <c r="F53" i="63"/>
  <c r="F93" i="63"/>
  <c r="F23" i="63"/>
  <c r="F83" i="63"/>
  <c r="F18" i="63"/>
  <c r="F114" i="63"/>
  <c r="F34" i="63"/>
  <c r="F44" i="63"/>
  <c r="J19" i="63"/>
  <c r="F84" i="63"/>
  <c r="F54" i="63"/>
  <c r="F104" i="63"/>
  <c r="F24" i="63"/>
  <c r="F94" i="63"/>
  <c r="F74" i="63"/>
  <c r="F19" i="63"/>
  <c r="J24" i="63"/>
  <c r="F64" i="63"/>
  <c r="F25" i="63"/>
  <c r="F85" i="63"/>
  <c r="J20" i="63"/>
  <c r="J25" i="63"/>
  <c r="F35" i="63"/>
  <c r="F45" i="63"/>
  <c r="F65" i="63"/>
  <c r="F55" i="63"/>
  <c r="F20" i="63"/>
  <c r="F105" i="63"/>
  <c r="F75" i="63"/>
  <c r="F115" i="63"/>
  <c r="F95" i="63"/>
  <c r="F106" i="63"/>
  <c r="F86" i="63"/>
  <c r="F46" i="63"/>
  <c r="F26" i="63"/>
  <c r="F76" i="63"/>
  <c r="F66" i="63"/>
  <c r="F96" i="63"/>
  <c r="F36" i="63"/>
  <c r="J26" i="63"/>
  <c r="F116" i="63"/>
  <c r="F56" i="63"/>
  <c r="F27" i="63"/>
  <c r="F67" i="63"/>
  <c r="F87" i="63"/>
  <c r="F97" i="63"/>
  <c r="F107" i="63"/>
  <c r="F37" i="63"/>
  <c r="F77" i="63"/>
  <c r="J31" i="63"/>
  <c r="F57" i="63"/>
  <c r="J27" i="63"/>
  <c r="F47" i="63"/>
  <c r="F68" i="63"/>
  <c r="F28" i="63"/>
  <c r="J32" i="63"/>
  <c r="F58" i="63"/>
  <c r="J28" i="63"/>
  <c r="F88" i="63"/>
  <c r="F48" i="63"/>
  <c r="F108" i="63"/>
  <c r="F98" i="63"/>
  <c r="F78" i="63"/>
  <c r="F38" i="63"/>
  <c r="F79" i="63"/>
  <c r="F39" i="63"/>
  <c r="F29" i="63"/>
  <c r="F99" i="63"/>
  <c r="F69" i="63"/>
  <c r="F109" i="63"/>
  <c r="F49" i="63"/>
  <c r="F59" i="63"/>
  <c r="J29" i="63"/>
  <c r="F89" i="63"/>
  <c r="J33" i="63"/>
  <c r="F40" i="63"/>
  <c r="F70" i="63"/>
  <c r="F80" i="63"/>
  <c r="F60" i="63"/>
  <c r="F30" i="63"/>
  <c r="F110" i="63"/>
  <c r="F90" i="63"/>
  <c r="J34" i="63"/>
  <c r="F100" i="63"/>
  <c r="F50" i="63"/>
  <c r="J30" i="63"/>
  <c r="J35" i="63"/>
  <c r="J36" i="63"/>
  <c r="J37" i="63"/>
  <c r="J38" i="63"/>
  <c r="D44" i="6"/>
  <c r="I44" i="6"/>
  <c r="F81" i="64"/>
  <c r="F61" i="64"/>
  <c r="F21" i="64"/>
  <c r="F111" i="64"/>
  <c r="F71" i="64"/>
  <c r="F101" i="64"/>
  <c r="F41" i="64"/>
  <c r="F91" i="64"/>
  <c r="F51" i="64"/>
  <c r="F31" i="64"/>
  <c r="J21" i="64"/>
  <c r="J22" i="64"/>
  <c r="F82" i="64"/>
  <c r="F92" i="64"/>
  <c r="F102" i="64"/>
  <c r="F62" i="64"/>
  <c r="F52" i="64"/>
  <c r="F17" i="64"/>
  <c r="F112" i="64"/>
  <c r="F72" i="64"/>
  <c r="F22" i="64"/>
  <c r="J17" i="64"/>
  <c r="F42" i="64"/>
  <c r="F32" i="64"/>
  <c r="J18" i="64"/>
  <c r="F53" i="64"/>
  <c r="F113" i="64"/>
  <c r="F103" i="64"/>
  <c r="F43" i="64"/>
  <c r="F23" i="64"/>
  <c r="F83" i="64"/>
  <c r="F33" i="64"/>
  <c r="F93" i="64"/>
  <c r="J23" i="64"/>
  <c r="F63" i="64"/>
  <c r="F18" i="64"/>
  <c r="F73" i="64"/>
  <c r="J24" i="64"/>
  <c r="F19" i="64"/>
  <c r="F84" i="64"/>
  <c r="F34" i="64"/>
  <c r="F24" i="64"/>
  <c r="J19" i="64"/>
  <c r="F114" i="64"/>
  <c r="F64" i="64"/>
  <c r="F44" i="64"/>
  <c r="F94" i="64"/>
  <c r="F54" i="64"/>
  <c r="F104" i="64"/>
  <c r="F74" i="64"/>
  <c r="J20" i="64"/>
  <c r="F115" i="64"/>
  <c r="F85" i="64"/>
  <c r="F95" i="64"/>
  <c r="F25" i="64"/>
  <c r="F105" i="64"/>
  <c r="J25" i="64"/>
  <c r="F20" i="64"/>
  <c r="F45" i="64"/>
  <c r="F35" i="64"/>
  <c r="F65" i="64"/>
  <c r="F75" i="64"/>
  <c r="F55" i="64"/>
  <c r="F106" i="64"/>
  <c r="F96" i="64"/>
  <c r="F36" i="64"/>
  <c r="F66" i="64"/>
  <c r="F26" i="64"/>
  <c r="F76" i="64"/>
  <c r="F116" i="64"/>
  <c r="F86" i="64"/>
  <c r="F46" i="64"/>
  <c r="F56" i="64"/>
  <c r="J26" i="64"/>
  <c r="F67" i="64"/>
  <c r="F57" i="64"/>
  <c r="F27" i="64"/>
  <c r="F97" i="64"/>
  <c r="F37" i="64"/>
  <c r="F77" i="64"/>
  <c r="J31" i="64"/>
  <c r="F47" i="64"/>
  <c r="J27" i="64"/>
  <c r="F107" i="64"/>
  <c r="F87" i="64"/>
  <c r="F38" i="64"/>
  <c r="F58" i="64"/>
  <c r="F28" i="64"/>
  <c r="F108" i="64"/>
  <c r="J28" i="64"/>
  <c r="F68" i="64"/>
  <c r="F88" i="64"/>
  <c r="F78" i="64"/>
  <c r="J32" i="64"/>
  <c r="F48" i="64"/>
  <c r="F98" i="64"/>
  <c r="F69" i="64"/>
  <c r="F109" i="64"/>
  <c r="F89" i="64"/>
  <c r="F39" i="64"/>
  <c r="F29" i="64"/>
  <c r="F99" i="64"/>
  <c r="J33" i="64"/>
  <c r="J29" i="64"/>
  <c r="F49" i="64"/>
  <c r="F79" i="64"/>
  <c r="F59" i="64"/>
  <c r="F40" i="64"/>
  <c r="F100" i="64"/>
  <c r="F50" i="64"/>
  <c r="J34" i="64"/>
  <c r="F30" i="64"/>
  <c r="F90" i="64"/>
  <c r="F80" i="64"/>
  <c r="J30" i="64"/>
  <c r="F110" i="64"/>
  <c r="F70" i="64"/>
  <c r="F60" i="64"/>
  <c r="J35" i="64"/>
  <c r="J36" i="64"/>
  <c r="J37" i="64"/>
  <c r="J38" i="64"/>
  <c r="G115" i="65"/>
  <c r="K115" i="65"/>
  <c r="A116" i="65"/>
  <c r="B115" i="65"/>
  <c r="D114" i="65"/>
  <c r="E114" i="65"/>
  <c r="C116" i="65"/>
  <c r="K115" i="66"/>
  <c r="G115" i="66"/>
  <c r="A116" i="66"/>
  <c r="B115" i="66"/>
  <c r="D114" i="66"/>
  <c r="E114" i="66"/>
  <c r="D47" i="6"/>
  <c r="I47" i="6"/>
  <c r="F111" i="67"/>
  <c r="F71" i="67"/>
  <c r="F41" i="67"/>
  <c r="F101" i="67"/>
  <c r="F31" i="67"/>
  <c r="F51" i="67"/>
  <c r="F21" i="67"/>
  <c r="F91" i="67"/>
  <c r="F61" i="67"/>
  <c r="F81" i="67"/>
  <c r="J21" i="67"/>
  <c r="F72" i="67"/>
  <c r="F52" i="67"/>
  <c r="F62" i="67"/>
  <c r="F22" i="67"/>
  <c r="F42" i="67"/>
  <c r="F92" i="67"/>
  <c r="J17" i="67"/>
  <c r="F82" i="67"/>
  <c r="F112" i="67"/>
  <c r="F32" i="67"/>
  <c r="F17" i="67"/>
  <c r="F102" i="67"/>
  <c r="J22" i="67"/>
  <c r="J23" i="67"/>
  <c r="F18" i="67"/>
  <c r="F33" i="67"/>
  <c r="F93" i="67"/>
  <c r="F113" i="67"/>
  <c r="F103" i="67"/>
  <c r="J18" i="67"/>
  <c r="F43" i="67"/>
  <c r="F53" i="67"/>
  <c r="F23" i="67"/>
  <c r="F63" i="67"/>
  <c r="F83" i="67"/>
  <c r="F73" i="67"/>
  <c r="F74" i="67"/>
  <c r="F19" i="67"/>
  <c r="F34" i="67"/>
  <c r="F44" i="67"/>
  <c r="F104" i="67"/>
  <c r="J24" i="67"/>
  <c r="F114" i="67"/>
  <c r="F54" i="67"/>
  <c r="J19" i="67"/>
  <c r="F24" i="67"/>
  <c r="F94" i="67"/>
  <c r="F84" i="67"/>
  <c r="F64" i="67"/>
  <c r="F75" i="67"/>
  <c r="F20" i="67"/>
  <c r="F105" i="67"/>
  <c r="F25" i="67"/>
  <c r="F95" i="67"/>
  <c r="F35" i="67"/>
  <c r="F55" i="67"/>
  <c r="F85" i="67"/>
  <c r="J20" i="67"/>
  <c r="J25" i="67"/>
  <c r="F45" i="67"/>
  <c r="F65" i="67"/>
  <c r="F115" i="67"/>
  <c r="J26" i="67"/>
  <c r="F36" i="67"/>
  <c r="F66" i="67"/>
  <c r="F76" i="67"/>
  <c r="F26" i="67"/>
  <c r="F106" i="67"/>
  <c r="F86" i="67"/>
  <c r="F116" i="67"/>
  <c r="F96" i="67"/>
  <c r="F56" i="67"/>
  <c r="F46" i="67"/>
  <c r="F97" i="67"/>
  <c r="F87" i="67"/>
  <c r="F67" i="67"/>
  <c r="F77" i="67"/>
  <c r="F27" i="67"/>
  <c r="F107" i="67"/>
  <c r="F37" i="67"/>
  <c r="F57" i="67"/>
  <c r="F47" i="67"/>
  <c r="J27" i="67"/>
  <c r="J31" i="67"/>
  <c r="J28" i="67"/>
  <c r="F98" i="67"/>
  <c r="F38" i="67"/>
  <c r="F58" i="67"/>
  <c r="F48" i="67"/>
  <c r="F78" i="67"/>
  <c r="F68" i="67"/>
  <c r="J32" i="67"/>
  <c r="F28" i="67"/>
  <c r="F108" i="67"/>
  <c r="F88" i="67"/>
  <c r="F59" i="67"/>
  <c r="F49" i="67"/>
  <c r="J29" i="67"/>
  <c r="J33" i="67"/>
  <c r="F89" i="67"/>
  <c r="F109" i="67"/>
  <c r="F79" i="67"/>
  <c r="F29" i="67"/>
  <c r="F69" i="67"/>
  <c r="F39" i="67"/>
  <c r="F99" i="67"/>
  <c r="F80" i="67"/>
  <c r="F50" i="67"/>
  <c r="F70" i="67"/>
  <c r="F110" i="67"/>
  <c r="F100" i="67"/>
  <c r="F30" i="67"/>
  <c r="J34" i="67"/>
  <c r="F40" i="67"/>
  <c r="F60" i="67"/>
  <c r="F90" i="67"/>
  <c r="J30" i="67"/>
  <c r="J35" i="67"/>
  <c r="J36" i="67"/>
  <c r="J37" i="67"/>
  <c r="J38" i="67"/>
  <c r="D48" i="6"/>
  <c r="F111" i="68"/>
  <c r="F71" i="68"/>
  <c r="F61" i="68"/>
  <c r="F21" i="68"/>
  <c r="F101" i="68"/>
  <c r="F51" i="68"/>
  <c r="F91" i="68"/>
  <c r="F41" i="68"/>
  <c r="F31" i="68"/>
  <c r="F81" i="68"/>
  <c r="J21" i="68"/>
  <c r="F62" i="68"/>
  <c r="J22" i="68"/>
  <c r="F92" i="68"/>
  <c r="F72" i="68"/>
  <c r="F52" i="68"/>
  <c r="J17" i="68"/>
  <c r="F112" i="68"/>
  <c r="F102" i="68"/>
  <c r="F17" i="68"/>
  <c r="F82" i="68"/>
  <c r="F42" i="68"/>
  <c r="F32" i="68"/>
  <c r="F22" i="68"/>
  <c r="J18" i="68"/>
  <c r="F43" i="68"/>
  <c r="F93" i="68"/>
  <c r="F33" i="68"/>
  <c r="F23" i="68"/>
  <c r="F103" i="68"/>
  <c r="F73" i="68"/>
  <c r="F63" i="68"/>
  <c r="F113" i="68"/>
  <c r="F53" i="68"/>
  <c r="F18" i="68"/>
  <c r="J23" i="68"/>
  <c r="F83" i="68"/>
  <c r="F24" i="68"/>
  <c r="F34" i="68"/>
  <c r="F94" i="68"/>
  <c r="F64" i="68"/>
  <c r="F114" i="68"/>
  <c r="J24" i="68"/>
  <c r="F44" i="68"/>
  <c r="J19" i="68"/>
  <c r="F54" i="68"/>
  <c r="F74" i="68"/>
  <c r="F104" i="68"/>
  <c r="F19" i="68"/>
  <c r="F84" i="68"/>
  <c r="J25" i="68"/>
  <c r="F20" i="68"/>
  <c r="F35" i="68"/>
  <c r="F65" i="68"/>
  <c r="J20" i="68"/>
  <c r="F95" i="68"/>
  <c r="F55" i="68"/>
  <c r="F45" i="68"/>
  <c r="F75" i="68"/>
  <c r="F25" i="68"/>
  <c r="F105" i="68"/>
  <c r="F115" i="68"/>
  <c r="F85" i="68"/>
  <c r="F106" i="68"/>
  <c r="F116" i="68"/>
  <c r="F26" i="68"/>
  <c r="F76" i="68"/>
  <c r="F66" i="68"/>
  <c r="F56" i="68"/>
  <c r="F46" i="68"/>
  <c r="F86" i="68"/>
  <c r="F96" i="68"/>
  <c r="F36" i="68"/>
  <c r="J26" i="68"/>
  <c r="F87" i="68"/>
  <c r="F27" i="68"/>
  <c r="F107" i="68"/>
  <c r="F57" i="68"/>
  <c r="J27" i="68"/>
  <c r="F67" i="68"/>
  <c r="F77" i="68"/>
  <c r="F97" i="68"/>
  <c r="F37" i="68"/>
  <c r="F47" i="68"/>
  <c r="J31" i="68"/>
  <c r="F28" i="68"/>
  <c r="F68" i="68"/>
  <c r="J28" i="68"/>
  <c r="F38" i="68"/>
  <c r="F58" i="68"/>
  <c r="F98" i="68"/>
  <c r="F108" i="68"/>
  <c r="J32" i="68"/>
  <c r="F78" i="68"/>
  <c r="F88" i="68"/>
  <c r="F48" i="68"/>
  <c r="J29" i="68"/>
  <c r="F109" i="68"/>
  <c r="J33" i="68"/>
  <c r="F69" i="68"/>
  <c r="F79" i="68"/>
  <c r="F29" i="68"/>
  <c r="F59" i="68"/>
  <c r="F39" i="68"/>
  <c r="F89" i="68"/>
  <c r="F99" i="68"/>
  <c r="F49" i="68"/>
  <c r="F80" i="68"/>
  <c r="F50" i="68"/>
  <c r="F30" i="68"/>
  <c r="F70" i="68"/>
  <c r="F40" i="68"/>
  <c r="F60" i="68"/>
  <c r="F100" i="68"/>
  <c r="J30" i="68"/>
  <c r="F90" i="68"/>
  <c r="F110" i="68"/>
  <c r="J34" i="68"/>
  <c r="J35" i="68"/>
  <c r="J36" i="68"/>
  <c r="J37" i="68"/>
  <c r="D49" i="6"/>
  <c r="I49" i="6"/>
  <c r="F91" i="69"/>
  <c r="F61" i="69"/>
  <c r="F21" i="69"/>
  <c r="F81" i="69"/>
  <c r="F51" i="69"/>
  <c r="F111" i="69"/>
  <c r="F71" i="69"/>
  <c r="F101" i="69"/>
  <c r="F41" i="69"/>
  <c r="F31" i="69"/>
  <c r="J21" i="69"/>
  <c r="F17" i="69"/>
  <c r="F32" i="69"/>
  <c r="F22" i="69"/>
  <c r="F82" i="69"/>
  <c r="F102" i="69"/>
  <c r="F92" i="69"/>
  <c r="F52" i="69"/>
  <c r="J17" i="69"/>
  <c r="F62" i="69"/>
  <c r="F112" i="69"/>
  <c r="F72" i="69"/>
  <c r="J22" i="69"/>
  <c r="F42" i="69"/>
  <c r="J23" i="69"/>
  <c r="F18" i="69"/>
  <c r="J18" i="69"/>
  <c r="F83" i="69"/>
  <c r="F73" i="69"/>
  <c r="F53" i="69"/>
  <c r="F103" i="69"/>
  <c r="F63" i="69"/>
  <c r="F43" i="69"/>
  <c r="F23" i="69"/>
  <c r="F93" i="69"/>
  <c r="F33" i="69"/>
  <c r="F113" i="69"/>
  <c r="F84" i="69"/>
  <c r="F19" i="69"/>
  <c r="F34" i="69"/>
  <c r="F24" i="69"/>
  <c r="F114" i="69"/>
  <c r="F104" i="69"/>
  <c r="F94" i="69"/>
  <c r="F64" i="69"/>
  <c r="F74" i="69"/>
  <c r="J19" i="69"/>
  <c r="F54" i="69"/>
  <c r="J24" i="69"/>
  <c r="F44" i="69"/>
  <c r="F25" i="69"/>
  <c r="F115" i="69"/>
  <c r="J25" i="69"/>
  <c r="F55" i="69"/>
  <c r="F75" i="69"/>
  <c r="F20" i="69"/>
  <c r="F85" i="69"/>
  <c r="F65" i="69"/>
  <c r="F35" i="69"/>
  <c r="J20" i="69"/>
  <c r="F95" i="69"/>
  <c r="F105" i="69"/>
  <c r="F45" i="69"/>
  <c r="J26" i="69"/>
  <c r="F46" i="69"/>
  <c r="F76" i="69"/>
  <c r="F86" i="69"/>
  <c r="F56" i="69"/>
  <c r="F116" i="69"/>
  <c r="F96" i="69"/>
  <c r="F26" i="69"/>
  <c r="F36" i="69"/>
  <c r="F66" i="69"/>
  <c r="F106" i="69"/>
  <c r="F107" i="69"/>
  <c r="F77" i="69"/>
  <c r="F87" i="69"/>
  <c r="F97" i="69"/>
  <c r="F67" i="69"/>
  <c r="J31" i="69"/>
  <c r="F47" i="69"/>
  <c r="F27" i="69"/>
  <c r="F57" i="69"/>
  <c r="F37" i="69"/>
  <c r="J27" i="69"/>
  <c r="F78" i="69"/>
  <c r="F58" i="69"/>
  <c r="F108" i="69"/>
  <c r="F98" i="69"/>
  <c r="F28" i="69"/>
  <c r="F88" i="69"/>
  <c r="F48" i="69"/>
  <c r="F68" i="69"/>
  <c r="F38" i="69"/>
  <c r="J28" i="69"/>
  <c r="J32" i="69"/>
  <c r="F39" i="69"/>
  <c r="F69" i="69"/>
  <c r="F89" i="69"/>
  <c r="J29" i="69"/>
  <c r="F99" i="69"/>
  <c r="F109" i="69"/>
  <c r="J33" i="69"/>
  <c r="F49" i="69"/>
  <c r="F29" i="69"/>
  <c r="F59" i="69"/>
  <c r="F79" i="69"/>
  <c r="F90" i="69"/>
  <c r="F40" i="69"/>
  <c r="F80" i="69"/>
  <c r="F30" i="69"/>
  <c r="F50" i="69"/>
  <c r="J34" i="69"/>
  <c r="F110" i="69"/>
  <c r="F100" i="69"/>
  <c r="F70" i="69"/>
  <c r="F60" i="69"/>
  <c r="J30" i="69"/>
  <c r="J35" i="69"/>
  <c r="J36" i="69"/>
  <c r="J37" i="69"/>
  <c r="J38" i="69"/>
  <c r="D50" i="6"/>
  <c r="I50" i="6"/>
  <c r="F81" i="70"/>
  <c r="F61" i="70"/>
  <c r="F21" i="70"/>
  <c r="F111" i="70"/>
  <c r="F71" i="70"/>
  <c r="F51" i="70"/>
  <c r="F31" i="70"/>
  <c r="F91" i="70"/>
  <c r="F41" i="70"/>
  <c r="F101" i="70"/>
  <c r="J21" i="70"/>
  <c r="F92" i="70"/>
  <c r="J22" i="70"/>
  <c r="F17" i="70"/>
  <c r="F42" i="70"/>
  <c r="F82" i="70"/>
  <c r="F53" i="70"/>
  <c r="F22" i="70"/>
  <c r="F112" i="70"/>
  <c r="F52" i="70"/>
  <c r="J17" i="70"/>
  <c r="F102" i="70"/>
  <c r="F62" i="70"/>
  <c r="F32" i="70"/>
  <c r="F72" i="70"/>
  <c r="F63" i="70"/>
  <c r="F18" i="70"/>
  <c r="F33" i="70"/>
  <c r="F113" i="70"/>
  <c r="F54" i="70"/>
  <c r="J18" i="70"/>
  <c r="F23" i="70"/>
  <c r="F93" i="70"/>
  <c r="F73" i="70"/>
  <c r="J23" i="70"/>
  <c r="F103" i="70"/>
  <c r="F83" i="70"/>
  <c r="F43" i="70"/>
  <c r="F55" i="70"/>
  <c r="F19" i="70"/>
  <c r="F114" i="70"/>
  <c r="J24" i="70"/>
  <c r="F84" i="70"/>
  <c r="F64" i="70"/>
  <c r="F44" i="70"/>
  <c r="J19" i="70"/>
  <c r="F34" i="70"/>
  <c r="F24" i="70"/>
  <c r="F74" i="70"/>
  <c r="F94" i="70"/>
  <c r="F104" i="70"/>
  <c r="F45" i="70"/>
  <c r="J20" i="70"/>
  <c r="F56" i="70"/>
  <c r="F65" i="70"/>
  <c r="F105" i="70"/>
  <c r="F25" i="70"/>
  <c r="F115" i="70"/>
  <c r="F95" i="70"/>
  <c r="F35" i="70"/>
  <c r="F20" i="70"/>
  <c r="F75" i="70"/>
  <c r="F85" i="70"/>
  <c r="J25" i="70"/>
  <c r="F106" i="70"/>
  <c r="F66" i="70"/>
  <c r="F57" i="70"/>
  <c r="F46" i="70"/>
  <c r="F116" i="70"/>
  <c r="F86" i="70"/>
  <c r="J26" i="70"/>
  <c r="F76" i="70"/>
  <c r="F96" i="70"/>
  <c r="F26" i="70"/>
  <c r="F36" i="70"/>
  <c r="F47" i="70"/>
  <c r="F77" i="70"/>
  <c r="J31" i="70"/>
  <c r="F97" i="70"/>
  <c r="J27" i="70"/>
  <c r="F37" i="70"/>
  <c r="F107" i="70"/>
  <c r="F58" i="70"/>
  <c r="F67" i="70"/>
  <c r="F27" i="70"/>
  <c r="F87" i="70"/>
  <c r="F28" i="70"/>
  <c r="F98" i="70"/>
  <c r="F88" i="70"/>
  <c r="F48" i="70"/>
  <c r="J28" i="70"/>
  <c r="F68" i="70"/>
  <c r="F78" i="70"/>
  <c r="F59" i="70"/>
  <c r="F108" i="70"/>
  <c r="F38" i="70"/>
  <c r="J32" i="70"/>
  <c r="F49" i="70"/>
  <c r="J29" i="70"/>
  <c r="F89" i="70"/>
  <c r="F99" i="70"/>
  <c r="F29" i="70"/>
  <c r="F109" i="70"/>
  <c r="J33" i="70"/>
  <c r="F69" i="70"/>
  <c r="F39" i="70"/>
  <c r="F79" i="70"/>
  <c r="F60" i="70"/>
  <c r="F80" i="70"/>
  <c r="F50" i="70"/>
  <c r="J30" i="70"/>
  <c r="F100" i="70"/>
  <c r="F70" i="70"/>
  <c r="F110" i="70"/>
  <c r="F40" i="70"/>
  <c r="J34" i="70"/>
  <c r="F30" i="70"/>
  <c r="F90" i="70"/>
  <c r="J35" i="70"/>
  <c r="J36" i="70"/>
  <c r="J37" i="70"/>
  <c r="D51" i="6"/>
  <c r="I51" i="6"/>
  <c r="F101" i="71"/>
  <c r="F31" i="71"/>
  <c r="F91" i="71"/>
  <c r="F21" i="71"/>
  <c r="F81" i="71"/>
  <c r="F61" i="71"/>
  <c r="F51" i="71"/>
  <c r="F41" i="71"/>
  <c r="F71" i="71"/>
  <c r="F111" i="71"/>
  <c r="J21" i="71"/>
  <c r="F113" i="71"/>
  <c r="J17" i="71"/>
  <c r="F112" i="71"/>
  <c r="F72" i="71"/>
  <c r="F22" i="71"/>
  <c r="F17" i="71"/>
  <c r="F82" i="71"/>
  <c r="F42" i="71"/>
  <c r="F83" i="71"/>
  <c r="F62" i="71"/>
  <c r="F52" i="71"/>
  <c r="F102" i="71"/>
  <c r="F92" i="71"/>
  <c r="J22" i="71"/>
  <c r="F32" i="71"/>
  <c r="F63" i="71"/>
  <c r="F93" i="71"/>
  <c r="F33" i="71"/>
  <c r="F53" i="71"/>
  <c r="J23" i="71"/>
  <c r="F73" i="71"/>
  <c r="F43" i="71"/>
  <c r="F103" i="71"/>
  <c r="F18" i="71"/>
  <c r="F23" i="71"/>
  <c r="J18" i="71"/>
  <c r="F114" i="71"/>
  <c r="F84" i="71"/>
  <c r="F74" i="71"/>
  <c r="F85" i="71"/>
  <c r="J24" i="71"/>
  <c r="F54" i="71"/>
  <c r="F94" i="71"/>
  <c r="F64" i="71"/>
  <c r="J19" i="71"/>
  <c r="F44" i="71"/>
  <c r="F115" i="71"/>
  <c r="F24" i="71"/>
  <c r="F34" i="71"/>
  <c r="F104" i="71"/>
  <c r="F19" i="71"/>
  <c r="F86" i="71"/>
  <c r="F45" i="71"/>
  <c r="F116" i="71"/>
  <c r="F20" i="71"/>
  <c r="F55" i="71"/>
  <c r="J25" i="71"/>
  <c r="F65" i="71"/>
  <c r="F95" i="71"/>
  <c r="F35" i="71"/>
  <c r="F25" i="71"/>
  <c r="F105" i="71"/>
  <c r="F75" i="71"/>
  <c r="J20" i="71"/>
  <c r="F46" i="71"/>
  <c r="F87" i="71"/>
  <c r="F56" i="71"/>
  <c r="F26" i="71"/>
  <c r="F96" i="71"/>
  <c r="F76" i="71"/>
  <c r="F66" i="71"/>
  <c r="F106" i="71"/>
  <c r="J26" i="71"/>
  <c r="F36" i="71"/>
  <c r="F47" i="71"/>
  <c r="F67" i="71"/>
  <c r="F107" i="71"/>
  <c r="F77" i="71"/>
  <c r="F37" i="71"/>
  <c r="J27" i="71"/>
  <c r="F88" i="71"/>
  <c r="F27" i="71"/>
  <c r="F97" i="71"/>
  <c r="J31" i="71"/>
  <c r="F57" i="71"/>
  <c r="F38" i="71"/>
  <c r="F28" i="71"/>
  <c r="F98" i="71"/>
  <c r="F78" i="71"/>
  <c r="F58" i="71"/>
  <c r="J28" i="71"/>
  <c r="J32" i="71"/>
  <c r="F48" i="71"/>
  <c r="F89" i="71"/>
  <c r="F108" i="71"/>
  <c r="F68" i="71"/>
  <c r="F109" i="71"/>
  <c r="F39" i="71"/>
  <c r="F79" i="71"/>
  <c r="F49" i="71"/>
  <c r="F59" i="71"/>
  <c r="F99" i="71"/>
  <c r="J29" i="71"/>
  <c r="F69" i="71"/>
  <c r="F29" i="71"/>
  <c r="F90" i="71"/>
  <c r="J33" i="71"/>
  <c r="F100" i="71"/>
  <c r="F50" i="71"/>
  <c r="F30" i="71"/>
  <c r="F40" i="71"/>
  <c r="F60" i="71"/>
  <c r="F70" i="71"/>
  <c r="J30" i="71"/>
  <c r="F80" i="71"/>
  <c r="F110" i="71"/>
  <c r="J34" i="71"/>
  <c r="J35" i="71"/>
  <c r="J36" i="71"/>
  <c r="J37" i="71"/>
  <c r="J38" i="71"/>
  <c r="D52" i="6"/>
  <c r="I52" i="6"/>
  <c r="F91" i="72"/>
  <c r="F51" i="72"/>
  <c r="F111" i="72"/>
  <c r="F41" i="72"/>
  <c r="F101" i="72"/>
  <c r="F81" i="72"/>
  <c r="F71" i="72"/>
  <c r="F31" i="72"/>
  <c r="F21" i="72"/>
  <c r="F61" i="72"/>
  <c r="J21" i="72"/>
  <c r="J23" i="72"/>
  <c r="F82" i="72"/>
  <c r="J17" i="72"/>
  <c r="F72" i="72"/>
  <c r="F32" i="72"/>
  <c r="F17" i="72"/>
  <c r="J22" i="72"/>
  <c r="F23" i="72"/>
  <c r="F112" i="72"/>
  <c r="F62" i="72"/>
  <c r="F42" i="72"/>
  <c r="F52" i="72"/>
  <c r="F102" i="72"/>
  <c r="F92" i="72"/>
  <c r="F22" i="72"/>
  <c r="F93" i="72"/>
  <c r="J18" i="72"/>
  <c r="F33" i="72"/>
  <c r="F83" i="72"/>
  <c r="F73" i="72"/>
  <c r="F113" i="72"/>
  <c r="F43" i="72"/>
  <c r="F24" i="72"/>
  <c r="F18" i="72"/>
  <c r="F63" i="72"/>
  <c r="F53" i="72"/>
  <c r="F103" i="72"/>
  <c r="J24" i="72"/>
  <c r="F74" i="72"/>
  <c r="F34" i="72"/>
  <c r="F84" i="72"/>
  <c r="J19" i="72"/>
  <c r="F25" i="72"/>
  <c r="F64" i="72"/>
  <c r="F44" i="72"/>
  <c r="F104" i="72"/>
  <c r="F19" i="72"/>
  <c r="J25" i="72"/>
  <c r="F54" i="72"/>
  <c r="F114" i="72"/>
  <c r="F94" i="72"/>
  <c r="F35" i="72"/>
  <c r="F85" i="72"/>
  <c r="F115" i="72"/>
  <c r="J26" i="72"/>
  <c r="F95" i="72"/>
  <c r="F20" i="72"/>
  <c r="F105" i="72"/>
  <c r="F45" i="72"/>
  <c r="F26" i="72"/>
  <c r="F55" i="72"/>
  <c r="F75" i="72"/>
  <c r="J20" i="72"/>
  <c r="F65" i="72"/>
  <c r="F36" i="72"/>
  <c r="F86" i="72"/>
  <c r="F96" i="72"/>
  <c r="J27" i="72"/>
  <c r="F46" i="72"/>
  <c r="F116" i="72"/>
  <c r="F76" i="72"/>
  <c r="F27" i="72"/>
  <c r="F66" i="72"/>
  <c r="F56" i="72"/>
  <c r="F106" i="72"/>
  <c r="F77" i="72"/>
  <c r="F37" i="72"/>
  <c r="J28" i="72"/>
  <c r="F57" i="72"/>
  <c r="F47" i="72"/>
  <c r="F107" i="72"/>
  <c r="F28" i="72"/>
  <c r="F97" i="72"/>
  <c r="F67" i="72"/>
  <c r="F87" i="72"/>
  <c r="J31" i="72"/>
  <c r="F58" i="72"/>
  <c r="F78" i="72"/>
  <c r="F29" i="72"/>
  <c r="F48" i="72"/>
  <c r="F108" i="72"/>
  <c r="F88" i="72"/>
  <c r="J32" i="72"/>
  <c r="F38" i="72"/>
  <c r="F98" i="72"/>
  <c r="J29" i="72"/>
  <c r="F68" i="72"/>
  <c r="F89" i="72"/>
  <c r="F69" i="72"/>
  <c r="J30" i="72"/>
  <c r="F99" i="72"/>
  <c r="F109" i="72"/>
  <c r="F49" i="72"/>
  <c r="F30" i="72"/>
  <c r="F79" i="72"/>
  <c r="F59" i="72"/>
  <c r="F39" i="72"/>
  <c r="J33" i="72"/>
  <c r="F90" i="72"/>
  <c r="F50" i="72"/>
  <c r="F60" i="72"/>
  <c r="J34" i="72"/>
  <c r="F110" i="72"/>
  <c r="F70" i="72"/>
  <c r="F80" i="72"/>
  <c r="F100" i="72"/>
  <c r="F40" i="72"/>
  <c r="J35" i="72"/>
  <c r="J36" i="72"/>
  <c r="J37" i="72"/>
  <c r="J38" i="72"/>
  <c r="D53" i="6"/>
  <c r="I53" i="6"/>
  <c r="F81" i="73"/>
  <c r="F61" i="73"/>
  <c r="F31" i="73"/>
  <c r="F111" i="73"/>
  <c r="F71" i="73"/>
  <c r="F21" i="73"/>
  <c r="F41" i="73"/>
  <c r="F101" i="73"/>
  <c r="F91" i="73"/>
  <c r="F51" i="73"/>
  <c r="J21" i="73"/>
  <c r="F82" i="73"/>
  <c r="J17" i="73"/>
  <c r="F23" i="73"/>
  <c r="F102" i="73"/>
  <c r="F62" i="73"/>
  <c r="F22" i="73"/>
  <c r="F72" i="73"/>
  <c r="F52" i="73"/>
  <c r="F17" i="73"/>
  <c r="F112" i="73"/>
  <c r="F32" i="73"/>
  <c r="F42" i="73"/>
  <c r="J23" i="73"/>
  <c r="F92" i="73"/>
  <c r="J22" i="73"/>
  <c r="J18" i="73"/>
  <c r="F53" i="73"/>
  <c r="F33" i="73"/>
  <c r="F63" i="73"/>
  <c r="F24" i="73"/>
  <c r="F103" i="73"/>
  <c r="F73" i="73"/>
  <c r="F113" i="73"/>
  <c r="F83" i="73"/>
  <c r="F93" i="73"/>
  <c r="F43" i="73"/>
  <c r="F18" i="73"/>
  <c r="J24" i="73"/>
  <c r="F64" i="73"/>
  <c r="F34" i="73"/>
  <c r="F25" i="73"/>
  <c r="F84" i="73"/>
  <c r="F94" i="73"/>
  <c r="F54" i="73"/>
  <c r="F19" i="73"/>
  <c r="J25" i="73"/>
  <c r="F114" i="73"/>
  <c r="J19" i="73"/>
  <c r="F104" i="73"/>
  <c r="F44" i="73"/>
  <c r="F74" i="73"/>
  <c r="F35" i="73"/>
  <c r="F85" i="73"/>
  <c r="F65" i="73"/>
  <c r="J20" i="73"/>
  <c r="F26" i="73"/>
  <c r="F115" i="73"/>
  <c r="F55" i="73"/>
  <c r="F45" i="73"/>
  <c r="F105" i="73"/>
  <c r="F95" i="73"/>
  <c r="J26" i="73"/>
  <c r="F75" i="73"/>
  <c r="F20" i="73"/>
  <c r="F106" i="73"/>
  <c r="F36" i="73"/>
  <c r="F46" i="73"/>
  <c r="J27" i="73"/>
  <c r="F76" i="73"/>
  <c r="F116" i="73"/>
  <c r="F66" i="73"/>
  <c r="F86" i="73"/>
  <c r="F27" i="73"/>
  <c r="F96" i="73"/>
  <c r="F56" i="73"/>
  <c r="F37" i="73"/>
  <c r="F28" i="73"/>
  <c r="F67" i="73"/>
  <c r="F57" i="73"/>
  <c r="F77" i="73"/>
  <c r="J31" i="73"/>
  <c r="F97" i="73"/>
  <c r="F87" i="73"/>
  <c r="F107" i="73"/>
  <c r="J28" i="73"/>
  <c r="F47" i="73"/>
  <c r="F68" i="73"/>
  <c r="F29" i="73"/>
  <c r="F58" i="73"/>
  <c r="F108" i="73"/>
  <c r="F48" i="73"/>
  <c r="J29" i="73"/>
  <c r="F38" i="73"/>
  <c r="F78" i="73"/>
  <c r="F88" i="73"/>
  <c r="F98" i="73"/>
  <c r="J32" i="73"/>
  <c r="F49" i="73"/>
  <c r="F30" i="73"/>
  <c r="J33" i="73"/>
  <c r="F109" i="73"/>
  <c r="F39" i="73"/>
  <c r="F89" i="73"/>
  <c r="J30" i="73"/>
  <c r="F69" i="73"/>
  <c r="F79" i="73"/>
  <c r="F99" i="73"/>
  <c r="F59" i="73"/>
  <c r="F50" i="73"/>
  <c r="F40" i="73"/>
  <c r="F100" i="73"/>
  <c r="F90" i="73"/>
  <c r="F80" i="73"/>
  <c r="F70" i="73"/>
  <c r="F60" i="73"/>
  <c r="F110" i="73"/>
  <c r="J34" i="73"/>
  <c r="J35" i="73"/>
  <c r="J36" i="73"/>
  <c r="J37" i="73"/>
  <c r="J38" i="73"/>
  <c r="I40" i="66"/>
  <c r="K39" i="66"/>
  <c r="I40" i="65"/>
  <c r="K39" i="65"/>
  <c r="I41" i="62"/>
  <c r="K40" i="62"/>
  <c r="I40" i="61"/>
  <c r="K39" i="61"/>
  <c r="I40" i="57"/>
  <c r="K39" i="57"/>
  <c r="I40" i="56"/>
  <c r="K39" i="56"/>
  <c r="I40" i="52"/>
  <c r="K39" i="52"/>
  <c r="I40" i="51"/>
  <c r="K39" i="51"/>
  <c r="I40" i="47"/>
  <c r="K39" i="47"/>
  <c r="I40" i="46"/>
  <c r="K39" i="46"/>
  <c r="I40" i="45"/>
  <c r="K39" i="45"/>
  <c r="I40" i="44"/>
  <c r="K39" i="44"/>
  <c r="I40" i="74"/>
  <c r="K39" i="74"/>
  <c r="J39" i="74"/>
  <c r="J39" i="73"/>
  <c r="K39" i="73"/>
  <c r="I40" i="73"/>
  <c r="J39" i="72"/>
  <c r="K39" i="72"/>
  <c r="I40" i="72"/>
  <c r="J39" i="71"/>
  <c r="I40" i="71"/>
  <c r="K39" i="71"/>
  <c r="J39" i="70"/>
  <c r="K39" i="70"/>
  <c r="I40" i="70"/>
  <c r="J39" i="69"/>
  <c r="I40" i="69"/>
  <c r="K39" i="69"/>
  <c r="J39" i="68"/>
  <c r="K39" i="68"/>
  <c r="I40" i="68"/>
  <c r="J39" i="67"/>
  <c r="I40" i="67"/>
  <c r="K39" i="67"/>
  <c r="J39" i="64"/>
  <c r="K39" i="64"/>
  <c r="I40" i="64"/>
  <c r="J39" i="63"/>
  <c r="I40" i="63"/>
  <c r="K39" i="63"/>
  <c r="J39" i="60"/>
  <c r="I40" i="60"/>
  <c r="K39" i="60"/>
  <c r="J39" i="59"/>
  <c r="I40" i="59"/>
  <c r="K39" i="59"/>
  <c r="I39" i="58"/>
  <c r="K38" i="58"/>
  <c r="J38" i="58"/>
  <c r="J39" i="76"/>
  <c r="I40" i="76"/>
  <c r="K39" i="76"/>
  <c r="J39" i="55"/>
  <c r="I40" i="55"/>
  <c r="K39" i="55"/>
  <c r="J39" i="54"/>
  <c r="K39" i="54"/>
  <c r="I40" i="54"/>
  <c r="J39" i="53"/>
  <c r="K39" i="53"/>
  <c r="I40" i="53"/>
  <c r="J39" i="50"/>
  <c r="K39" i="50"/>
  <c r="I40" i="50"/>
  <c r="J39" i="49"/>
  <c r="I40" i="49"/>
  <c r="K39" i="49"/>
  <c r="J39" i="48"/>
  <c r="I40" i="48"/>
  <c r="K39" i="48"/>
  <c r="J39" i="43"/>
  <c r="K39" i="43"/>
  <c r="I40" i="43"/>
  <c r="J39" i="42"/>
  <c r="I40" i="42"/>
  <c r="K39" i="42"/>
  <c r="J39" i="41"/>
  <c r="I40" i="41"/>
  <c r="K39" i="41"/>
  <c r="J39" i="40"/>
  <c r="K39" i="40"/>
  <c r="I40" i="40"/>
  <c r="J39" i="39"/>
  <c r="I40" i="39"/>
  <c r="K39" i="39"/>
  <c r="J39" i="38"/>
  <c r="I40" i="38"/>
  <c r="K39" i="38"/>
  <c r="J39" i="37"/>
  <c r="I40" i="37"/>
  <c r="K39" i="37"/>
  <c r="I40" i="36"/>
  <c r="K39" i="36"/>
  <c r="I40" i="35"/>
  <c r="K39" i="35"/>
  <c r="J39" i="35"/>
  <c r="J39" i="34"/>
  <c r="I40" i="34"/>
  <c r="K39" i="34"/>
  <c r="J39" i="33"/>
  <c r="K39" i="33"/>
  <c r="I40" i="33"/>
  <c r="J39" i="32"/>
  <c r="I40" i="32"/>
  <c r="K39" i="32"/>
  <c r="I40" i="31"/>
  <c r="K39" i="31"/>
  <c r="J39" i="31"/>
  <c r="I41" i="30"/>
  <c r="K40" i="30"/>
  <c r="J40" i="30"/>
  <c r="I40" i="29"/>
  <c r="K39" i="29"/>
  <c r="J39" i="29"/>
  <c r="I40" i="28"/>
  <c r="K39" i="28"/>
  <c r="J39" i="28"/>
  <c r="D7" i="6"/>
  <c r="I7" i="6"/>
  <c r="I39" i="27"/>
  <c r="K38" i="27"/>
  <c r="J38" i="27"/>
  <c r="D6" i="6"/>
  <c r="I6" i="6"/>
  <c r="I39" i="9"/>
  <c r="K38" i="9"/>
  <c r="J38" i="9"/>
  <c r="D5" i="6"/>
  <c r="I5" i="6"/>
  <c r="J111" i="7"/>
  <c r="J71" i="7"/>
  <c r="J101" i="7"/>
  <c r="J81" i="7"/>
  <c r="J61" i="7"/>
  <c r="J41" i="7"/>
  <c r="J51" i="7"/>
  <c r="J91" i="7"/>
  <c r="J92" i="7"/>
  <c r="J42" i="7"/>
  <c r="J82" i="7"/>
  <c r="J112" i="7"/>
  <c r="J102" i="7"/>
  <c r="J72" i="7"/>
  <c r="J62" i="7"/>
  <c r="J52" i="7"/>
  <c r="J63" i="7"/>
  <c r="J73" i="7"/>
  <c r="J113" i="7"/>
  <c r="J93" i="7"/>
  <c r="J83" i="7"/>
  <c r="J53" i="7"/>
  <c r="J103" i="7"/>
  <c r="J43" i="7"/>
  <c r="J64" i="7"/>
  <c r="J54" i="7"/>
  <c r="J114" i="7"/>
  <c r="J84" i="7"/>
  <c r="J104" i="7"/>
  <c r="J74" i="7"/>
  <c r="J44" i="7"/>
  <c r="J94" i="7"/>
  <c r="J55" i="7"/>
  <c r="J95" i="7"/>
  <c r="J65" i="7"/>
  <c r="J45" i="7"/>
  <c r="J115" i="7"/>
  <c r="J85" i="7"/>
  <c r="J75" i="7"/>
  <c r="J105" i="7"/>
  <c r="J76" i="7"/>
  <c r="J116" i="7"/>
  <c r="J96" i="7"/>
  <c r="J46" i="7"/>
  <c r="J86" i="7"/>
  <c r="J106" i="7"/>
  <c r="J56" i="7"/>
  <c r="J66" i="7"/>
  <c r="J47" i="7"/>
  <c r="J57" i="7"/>
  <c r="J67" i="7"/>
  <c r="J107" i="7"/>
  <c r="J87" i="7"/>
  <c r="J37" i="7"/>
  <c r="J77" i="7"/>
  <c r="J97" i="7"/>
  <c r="J38" i="7"/>
  <c r="J108" i="7"/>
  <c r="J78" i="7"/>
  <c r="J58" i="7"/>
  <c r="J98" i="7"/>
  <c r="J48" i="7"/>
  <c r="J68" i="7"/>
  <c r="J88" i="7"/>
  <c r="J39" i="7"/>
  <c r="J49" i="7"/>
  <c r="J79" i="7"/>
  <c r="J109" i="7"/>
  <c r="J99" i="7"/>
  <c r="J69" i="7"/>
  <c r="J89" i="7"/>
  <c r="J59" i="7"/>
  <c r="J50" i="7"/>
  <c r="J80" i="7"/>
  <c r="J40" i="7"/>
  <c r="J100" i="7"/>
  <c r="J90" i="7"/>
  <c r="J70" i="7"/>
  <c r="J60" i="7"/>
  <c r="J110" i="7"/>
  <c r="J18" i="7"/>
  <c r="J22" i="7"/>
  <c r="J26" i="7"/>
  <c r="J30" i="7"/>
  <c r="J34" i="7"/>
  <c r="J19" i="7"/>
  <c r="J31" i="7"/>
  <c r="J35" i="7"/>
  <c r="J20" i="7"/>
  <c r="J24" i="7"/>
  <c r="J28" i="7"/>
  <c r="J32" i="7"/>
  <c r="J36" i="7"/>
  <c r="J23" i="7"/>
  <c r="J27" i="7"/>
  <c r="J21" i="7"/>
  <c r="J25" i="7"/>
  <c r="J29" i="7"/>
  <c r="J33" i="7"/>
  <c r="J17" i="7"/>
  <c r="B7" i="74"/>
  <c r="E54" i="6" s="1"/>
  <c r="F17" i="7"/>
  <c r="D4" i="6"/>
  <c r="F116" i="7"/>
  <c r="F26" i="7"/>
  <c r="F63" i="7"/>
  <c r="F85" i="7"/>
  <c r="F106" i="7"/>
  <c r="F27" i="7"/>
  <c r="F49" i="7"/>
  <c r="F70" i="7"/>
  <c r="F91" i="7"/>
  <c r="F113" i="7"/>
  <c r="F29" i="7"/>
  <c r="F50" i="7"/>
  <c r="F71" i="7"/>
  <c r="F93" i="7"/>
  <c r="F114" i="7"/>
  <c r="F19" i="7"/>
  <c r="F41" i="7"/>
  <c r="F62" i="7"/>
  <c r="F83" i="7"/>
  <c r="F105" i="7"/>
  <c r="F24" i="7"/>
  <c r="F40" i="7"/>
  <c r="F56" i="7"/>
  <c r="F72" i="7"/>
  <c r="F88" i="7"/>
  <c r="F104" i="7"/>
  <c r="F32" i="7"/>
  <c r="F80" i="7"/>
  <c r="F37" i="7"/>
  <c r="F69" i="7"/>
  <c r="F90" i="7"/>
  <c r="F111" i="7"/>
  <c r="F33" i="7"/>
  <c r="F54" i="7"/>
  <c r="F75" i="7"/>
  <c r="F97" i="7"/>
  <c r="F31" i="7"/>
  <c r="F34" i="7"/>
  <c r="F55" i="7"/>
  <c r="F77" i="7"/>
  <c r="F98" i="7"/>
  <c r="F21" i="7"/>
  <c r="F25" i="7"/>
  <c r="F46" i="7"/>
  <c r="F67" i="7"/>
  <c r="F89" i="7"/>
  <c r="F110" i="7"/>
  <c r="F28" i="7"/>
  <c r="F44" i="7"/>
  <c r="F60" i="7"/>
  <c r="F76" i="7"/>
  <c r="F92" i="7"/>
  <c r="F108" i="7"/>
  <c r="F48" i="7"/>
  <c r="F96" i="7"/>
  <c r="F47" i="7"/>
  <c r="F74" i="7"/>
  <c r="F95" i="7"/>
  <c r="F38" i="7"/>
  <c r="F59" i="7"/>
  <c r="F81" i="7"/>
  <c r="F102" i="7"/>
  <c r="F18" i="7"/>
  <c r="F39" i="7"/>
  <c r="F61" i="7"/>
  <c r="F82" i="7"/>
  <c r="F103" i="7"/>
  <c r="F42" i="7"/>
  <c r="F30" i="7"/>
  <c r="F51" i="7"/>
  <c r="F73" i="7"/>
  <c r="F94" i="7"/>
  <c r="F115" i="7"/>
  <c r="F64" i="7"/>
  <c r="F112" i="7"/>
  <c r="F107" i="7"/>
  <c r="F36" i="7"/>
  <c r="F109" i="7"/>
  <c r="F58" i="7"/>
  <c r="F43" i="7"/>
  <c r="F78" i="7"/>
  <c r="F79" i="7"/>
  <c r="F65" i="7"/>
  <c r="F45" i="7"/>
  <c r="F53" i="7"/>
  <c r="F99" i="7"/>
  <c r="F68" i="7"/>
  <c r="F101" i="7"/>
  <c r="F86" i="7"/>
  <c r="F66" i="7"/>
  <c r="F35" i="7"/>
  <c r="F20" i="7"/>
  <c r="F84" i="7"/>
  <c r="F22" i="7"/>
  <c r="F87" i="7"/>
  <c r="F57" i="7"/>
  <c r="F100" i="7"/>
  <c r="F23" i="7"/>
  <c r="F52" i="7"/>
  <c r="B115" i="36"/>
  <c r="E114" i="36"/>
  <c r="D114" i="36"/>
  <c r="A116" i="36"/>
  <c r="C174" i="80" l="1"/>
  <c r="C171" i="80"/>
  <c r="B9" i="7"/>
  <c r="F4" i="6" s="1"/>
  <c r="C93" i="80"/>
  <c r="C96" i="80"/>
  <c r="C29" i="80"/>
  <c r="I4" i="6"/>
  <c r="C43" i="80" s="1"/>
  <c r="C44" i="80" s="1"/>
  <c r="K116" i="36"/>
  <c r="G116" i="36"/>
  <c r="B8" i="36" s="1"/>
  <c r="G15" i="6" s="1"/>
  <c r="E115" i="44"/>
  <c r="B116" i="44"/>
  <c r="D115" i="44"/>
  <c r="K116" i="44"/>
  <c r="G116" i="44"/>
  <c r="B8" i="44" s="1"/>
  <c r="G23" i="6" s="1"/>
  <c r="B116" i="45"/>
  <c r="D115" i="45"/>
  <c r="E115" i="45"/>
  <c r="K116" i="45"/>
  <c r="G116" i="45"/>
  <c r="B8" i="45" s="1"/>
  <c r="G24" i="6" s="1"/>
  <c r="B116" i="46"/>
  <c r="E115" i="46"/>
  <c r="D115" i="46"/>
  <c r="G116" i="46"/>
  <c r="B8" i="46" s="1"/>
  <c r="G25" i="6" s="1"/>
  <c r="K116" i="46"/>
  <c r="G116" i="47"/>
  <c r="B8" i="47" s="1"/>
  <c r="G26" i="6" s="1"/>
  <c r="K116" i="47"/>
  <c r="B116" i="47"/>
  <c r="E115" i="47"/>
  <c r="D115" i="47"/>
  <c r="K116" i="51"/>
  <c r="G116" i="51"/>
  <c r="B8" i="51" s="1"/>
  <c r="G30" i="6" s="1"/>
  <c r="D115" i="51"/>
  <c r="B116" i="51"/>
  <c r="E115" i="51"/>
  <c r="K116" i="52"/>
  <c r="G116" i="52"/>
  <c r="B8" i="52" s="1"/>
  <c r="G31" i="6" s="1"/>
  <c r="B116" i="52"/>
  <c r="E115" i="52"/>
  <c r="D115" i="52"/>
  <c r="E116" i="56"/>
  <c r="D116" i="56"/>
  <c r="B3" i="56" s="1"/>
  <c r="B5" i="56"/>
  <c r="G116" i="57"/>
  <c r="B8" i="57" s="1"/>
  <c r="G37" i="6" s="1"/>
  <c r="K116" i="57"/>
  <c r="D115" i="57"/>
  <c r="B116" i="57"/>
  <c r="E115" i="57"/>
  <c r="K116" i="61"/>
  <c r="G116" i="61"/>
  <c r="B8" i="61" s="1"/>
  <c r="G41" i="6" s="1"/>
  <c r="E115" i="61"/>
  <c r="B116" i="61"/>
  <c r="D115" i="61"/>
  <c r="D115" i="62"/>
  <c r="B116" i="62"/>
  <c r="E115" i="62"/>
  <c r="K116" i="62"/>
  <c r="G116" i="62"/>
  <c r="B8" i="62" s="1"/>
  <c r="G42" i="6" s="1"/>
  <c r="D115" i="65"/>
  <c r="E115" i="65"/>
  <c r="B116" i="65"/>
  <c r="G116" i="65"/>
  <c r="B8" i="65" s="1"/>
  <c r="G45" i="6" s="1"/>
  <c r="K116" i="65"/>
  <c r="D115" i="66"/>
  <c r="B116" i="66"/>
  <c r="E115" i="66"/>
  <c r="K116" i="66"/>
  <c r="G116" i="66"/>
  <c r="B8" i="66" s="1"/>
  <c r="G46" i="6" s="1"/>
  <c r="I41" i="66"/>
  <c r="K40" i="66"/>
  <c r="I41" i="65"/>
  <c r="K40" i="65"/>
  <c r="I42" i="62"/>
  <c r="K41" i="62"/>
  <c r="I41" i="61"/>
  <c r="K40" i="61"/>
  <c r="I41" i="57"/>
  <c r="K40" i="57"/>
  <c r="I41" i="56"/>
  <c r="K40" i="56"/>
  <c r="I41" i="52"/>
  <c r="K40" i="52"/>
  <c r="I41" i="51"/>
  <c r="K40" i="51"/>
  <c r="I41" i="47"/>
  <c r="K40" i="47"/>
  <c r="I41" i="46"/>
  <c r="K40" i="46"/>
  <c r="I41" i="45"/>
  <c r="K40" i="45"/>
  <c r="I41" i="44"/>
  <c r="K40" i="44"/>
  <c r="I41" i="74"/>
  <c r="K40" i="74"/>
  <c r="J40" i="74"/>
  <c r="I41" i="73"/>
  <c r="K40" i="73"/>
  <c r="J40" i="73"/>
  <c r="I41" i="72"/>
  <c r="K40" i="72"/>
  <c r="J40" i="72"/>
  <c r="I41" i="71"/>
  <c r="K40" i="71"/>
  <c r="J40" i="71"/>
  <c r="I41" i="70"/>
  <c r="K40" i="70"/>
  <c r="J40" i="70"/>
  <c r="I41" i="69"/>
  <c r="K40" i="69"/>
  <c r="J40" i="69"/>
  <c r="I41" i="68"/>
  <c r="K40" i="68"/>
  <c r="J40" i="68"/>
  <c r="I41" i="67"/>
  <c r="K40" i="67"/>
  <c r="J40" i="67"/>
  <c r="I41" i="64"/>
  <c r="K40" i="64"/>
  <c r="J40" i="64"/>
  <c r="I41" i="63"/>
  <c r="K40" i="63"/>
  <c r="J40" i="63"/>
  <c r="I41" i="60"/>
  <c r="K40" i="60"/>
  <c r="J40" i="60"/>
  <c r="I41" i="59"/>
  <c r="K40" i="59"/>
  <c r="J40" i="59"/>
  <c r="J39" i="58"/>
  <c r="K39" i="58"/>
  <c r="I40" i="58"/>
  <c r="I41" i="76"/>
  <c r="K40" i="76"/>
  <c r="J40" i="76"/>
  <c r="I41" i="55"/>
  <c r="K40" i="55"/>
  <c r="J40" i="55"/>
  <c r="I41" i="54"/>
  <c r="K40" i="54"/>
  <c r="J40" i="54"/>
  <c r="I41" i="53"/>
  <c r="K40" i="53"/>
  <c r="J40" i="53"/>
  <c r="I41" i="50"/>
  <c r="K40" i="50"/>
  <c r="J40" i="50"/>
  <c r="I41" i="49"/>
  <c r="K40" i="49"/>
  <c r="J40" i="49"/>
  <c r="I41" i="48"/>
  <c r="K40" i="48"/>
  <c r="J40" i="48"/>
  <c r="I41" i="43"/>
  <c r="K40" i="43"/>
  <c r="J40" i="43"/>
  <c r="I41" i="42"/>
  <c r="K40" i="42"/>
  <c r="J40" i="42"/>
  <c r="I41" i="41"/>
  <c r="K40" i="41"/>
  <c r="J40" i="41"/>
  <c r="I41" i="40"/>
  <c r="K40" i="40"/>
  <c r="J40" i="40"/>
  <c r="I41" i="39"/>
  <c r="K40" i="39"/>
  <c r="J40" i="39"/>
  <c r="I41" i="38"/>
  <c r="K40" i="38"/>
  <c r="J40" i="38"/>
  <c r="I41" i="37"/>
  <c r="K40" i="37"/>
  <c r="J40" i="37"/>
  <c r="I41" i="36"/>
  <c r="K40" i="36"/>
  <c r="I41" i="35"/>
  <c r="K40" i="35"/>
  <c r="J40" i="35"/>
  <c r="I41" i="34"/>
  <c r="K40" i="34"/>
  <c r="J40" i="34"/>
  <c r="I41" i="33"/>
  <c r="K40" i="33"/>
  <c r="J40" i="33"/>
  <c r="I41" i="32"/>
  <c r="K40" i="32"/>
  <c r="J40" i="32"/>
  <c r="I41" i="31"/>
  <c r="K40" i="31"/>
  <c r="J40" i="31"/>
  <c r="I42" i="30"/>
  <c r="K41" i="30"/>
  <c r="J41" i="30"/>
  <c r="I41" i="29"/>
  <c r="K40" i="29"/>
  <c r="J40" i="29"/>
  <c r="I41" i="28"/>
  <c r="K40" i="28"/>
  <c r="J40" i="28"/>
  <c r="I40" i="27"/>
  <c r="K39" i="27"/>
  <c r="J39" i="27"/>
  <c r="J39" i="9"/>
  <c r="I40" i="9"/>
  <c r="K39" i="9"/>
  <c r="B7" i="7"/>
  <c r="E4" i="6" s="1"/>
  <c r="B7" i="53"/>
  <c r="B7" i="48"/>
  <c r="B7" i="58"/>
  <c r="B7" i="70"/>
  <c r="B7" i="76"/>
  <c r="B7" i="69"/>
  <c r="B7" i="35"/>
  <c r="B7" i="68"/>
  <c r="B7" i="43"/>
  <c r="B7" i="30"/>
  <c r="B7" i="63"/>
  <c r="B7" i="28"/>
  <c r="B7" i="9"/>
  <c r="B7" i="55"/>
  <c r="B7" i="29"/>
  <c r="B7" i="38"/>
  <c r="B7" i="54"/>
  <c r="B7" i="73"/>
  <c r="B8" i="48"/>
  <c r="G27" i="6" s="1"/>
  <c r="B7" i="59"/>
  <c r="B7" i="39"/>
  <c r="B7" i="33"/>
  <c r="B7" i="50"/>
  <c r="B7" i="67"/>
  <c r="B7" i="71"/>
  <c r="B7" i="40"/>
  <c r="B7" i="72"/>
  <c r="B7" i="27"/>
  <c r="B7" i="31"/>
  <c r="B7" i="60"/>
  <c r="B7" i="42"/>
  <c r="B7" i="32"/>
  <c r="B7" i="34"/>
  <c r="B7" i="41"/>
  <c r="B7" i="37"/>
  <c r="B7" i="49"/>
  <c r="B7" i="64"/>
  <c r="B116" i="36"/>
  <c r="D115" i="36"/>
  <c r="E115" i="36"/>
  <c r="C54" i="80" l="1"/>
  <c r="C57" i="80"/>
  <c r="C14" i="80"/>
  <c r="C13" i="80"/>
  <c r="E116" i="44"/>
  <c r="B5" i="44" s="1"/>
  <c r="D116" i="44"/>
  <c r="B3" i="44" s="1"/>
  <c r="E116" i="45"/>
  <c r="B5" i="45" s="1"/>
  <c r="B6" i="45" s="1"/>
  <c r="D116" i="45"/>
  <c r="B3" i="45" s="1"/>
  <c r="C24" i="6" s="1"/>
  <c r="E116" i="46"/>
  <c r="B5" i="46" s="1"/>
  <c r="D116" i="46"/>
  <c r="B3" i="46" s="1"/>
  <c r="B5" i="47"/>
  <c r="D116" i="47"/>
  <c r="B3" i="47" s="1"/>
  <c r="E116" i="47"/>
  <c r="E116" i="51"/>
  <c r="B5" i="51" s="1"/>
  <c r="D116" i="51"/>
  <c r="B3" i="51" s="1"/>
  <c r="D116" i="52"/>
  <c r="B3" i="52" s="1"/>
  <c r="E116" i="52"/>
  <c r="B5" i="52" s="1"/>
  <c r="C36" i="6"/>
  <c r="B6" i="56"/>
  <c r="D116" i="57"/>
  <c r="E116" i="57"/>
  <c r="B5" i="57" s="1"/>
  <c r="B3" i="57"/>
  <c r="E116" i="61"/>
  <c r="B5" i="61" s="1"/>
  <c r="D116" i="61"/>
  <c r="B3" i="61" s="1"/>
  <c r="D116" i="62"/>
  <c r="E116" i="62"/>
  <c r="B5" i="62" s="1"/>
  <c r="B3" i="62"/>
  <c r="E116" i="65"/>
  <c r="B5" i="65" s="1"/>
  <c r="D116" i="65"/>
  <c r="B3" i="65" s="1"/>
  <c r="D116" i="66"/>
  <c r="B3" i="66" s="1"/>
  <c r="E116" i="66"/>
  <c r="B5" i="66" s="1"/>
  <c r="K41" i="66"/>
  <c r="I42" i="66"/>
  <c r="I42" i="65"/>
  <c r="K41" i="65"/>
  <c r="I43" i="62"/>
  <c r="K42" i="62"/>
  <c r="I42" i="61"/>
  <c r="K41" i="61"/>
  <c r="I42" i="57"/>
  <c r="K41" i="57"/>
  <c r="I42" i="56"/>
  <c r="K41" i="56"/>
  <c r="I42" i="52"/>
  <c r="K41" i="52"/>
  <c r="I42" i="51"/>
  <c r="K41" i="51"/>
  <c r="I42" i="47"/>
  <c r="K41" i="47"/>
  <c r="I42" i="46"/>
  <c r="K41" i="46"/>
  <c r="I42" i="45"/>
  <c r="K41" i="45"/>
  <c r="I42" i="44"/>
  <c r="K41" i="44"/>
  <c r="I42" i="74"/>
  <c r="K41" i="74"/>
  <c r="J41" i="74"/>
  <c r="J41" i="73"/>
  <c r="K41" i="73"/>
  <c r="I42" i="73"/>
  <c r="J41" i="72"/>
  <c r="K41" i="72"/>
  <c r="I42" i="72"/>
  <c r="J41" i="71"/>
  <c r="I42" i="71"/>
  <c r="K41" i="71"/>
  <c r="J41" i="70"/>
  <c r="K41" i="70"/>
  <c r="I42" i="70"/>
  <c r="J41" i="69"/>
  <c r="K41" i="69"/>
  <c r="I42" i="69"/>
  <c r="J41" i="68"/>
  <c r="K41" i="68"/>
  <c r="I42" i="68"/>
  <c r="J41" i="67"/>
  <c r="I42" i="67"/>
  <c r="K41" i="67"/>
  <c r="J41" i="64"/>
  <c r="I42" i="64"/>
  <c r="K41" i="64"/>
  <c r="J41" i="63"/>
  <c r="I42" i="63"/>
  <c r="K41" i="63"/>
  <c r="J41" i="60"/>
  <c r="I42" i="60"/>
  <c r="K41" i="60"/>
  <c r="J41" i="59"/>
  <c r="I42" i="59"/>
  <c r="K41" i="59"/>
  <c r="I41" i="58"/>
  <c r="K40" i="58"/>
  <c r="J40" i="58"/>
  <c r="J41" i="76"/>
  <c r="I42" i="76"/>
  <c r="K41" i="76"/>
  <c r="J41" i="55"/>
  <c r="I42" i="55"/>
  <c r="K41" i="55"/>
  <c r="J41" i="54"/>
  <c r="K41" i="54"/>
  <c r="I42" i="54"/>
  <c r="J41" i="53"/>
  <c r="K41" i="53"/>
  <c r="I42" i="53"/>
  <c r="J41" i="50"/>
  <c r="K41" i="50"/>
  <c r="I42" i="50"/>
  <c r="J41" i="49"/>
  <c r="K41" i="49"/>
  <c r="I42" i="49"/>
  <c r="J41" i="48"/>
  <c r="I42" i="48"/>
  <c r="K41" i="48"/>
  <c r="J41" i="43"/>
  <c r="K41" i="43"/>
  <c r="I42" i="43"/>
  <c r="J41" i="42"/>
  <c r="I42" i="42"/>
  <c r="K41" i="42"/>
  <c r="J41" i="41"/>
  <c r="I42" i="41"/>
  <c r="K41" i="41"/>
  <c r="J41" i="40"/>
  <c r="K41" i="40"/>
  <c r="I42" i="40"/>
  <c r="J41" i="39"/>
  <c r="I42" i="39"/>
  <c r="K41" i="39"/>
  <c r="J41" i="38"/>
  <c r="I42" i="38"/>
  <c r="K41" i="38"/>
  <c r="J41" i="37"/>
  <c r="I42" i="37"/>
  <c r="K41" i="37"/>
  <c r="I42" i="36"/>
  <c r="K41" i="36"/>
  <c r="I42" i="35"/>
  <c r="K41" i="35"/>
  <c r="J41" i="35"/>
  <c r="J41" i="34"/>
  <c r="I42" i="34"/>
  <c r="K41" i="34"/>
  <c r="J41" i="33"/>
  <c r="I42" i="33"/>
  <c r="K41" i="33"/>
  <c r="J41" i="32"/>
  <c r="I42" i="32"/>
  <c r="K41" i="32"/>
  <c r="I42" i="31"/>
  <c r="K41" i="31"/>
  <c r="J41" i="31"/>
  <c r="I43" i="30"/>
  <c r="K42" i="30"/>
  <c r="J42" i="30"/>
  <c r="I42" i="29"/>
  <c r="K41" i="29"/>
  <c r="J41" i="29"/>
  <c r="I42" i="28"/>
  <c r="K41" i="28"/>
  <c r="J41" i="28"/>
  <c r="I41" i="27"/>
  <c r="K40" i="27"/>
  <c r="J40" i="27"/>
  <c r="I41" i="9"/>
  <c r="K40" i="9"/>
  <c r="J40" i="9"/>
  <c r="E21" i="6"/>
  <c r="E6" i="6"/>
  <c r="E18" i="6"/>
  <c r="E8" i="6"/>
  <c r="E14" i="6"/>
  <c r="E13" i="6"/>
  <c r="E39" i="6"/>
  <c r="E20" i="6"/>
  <c r="E51" i="6"/>
  <c r="E33" i="6"/>
  <c r="E43" i="6"/>
  <c r="E38" i="6"/>
  <c r="E44" i="6"/>
  <c r="E47" i="6"/>
  <c r="E17" i="6"/>
  <c r="E34" i="6"/>
  <c r="E9" i="6"/>
  <c r="E49" i="6"/>
  <c r="E28" i="6"/>
  <c r="E11" i="6"/>
  <c r="E40" i="6"/>
  <c r="C147" i="80" s="1"/>
  <c r="C168" i="80" s="1"/>
  <c r="E52" i="6"/>
  <c r="E29" i="6"/>
  <c r="E5" i="6"/>
  <c r="E22" i="6"/>
  <c r="E35" i="6"/>
  <c r="E27" i="6"/>
  <c r="E16" i="6"/>
  <c r="E10" i="6"/>
  <c r="C69" i="80" s="1"/>
  <c r="C90" i="80" s="1"/>
  <c r="E19" i="6"/>
  <c r="E12" i="6"/>
  <c r="E53" i="6"/>
  <c r="E7" i="6"/>
  <c r="E48" i="6"/>
  <c r="E50" i="6"/>
  <c r="E32" i="6"/>
  <c r="D116" i="36"/>
  <c r="B3" i="36" s="1"/>
  <c r="C15" i="6" s="1"/>
  <c r="E116" i="36"/>
  <c r="B5" i="36" s="1"/>
  <c r="J41" i="56" l="1"/>
  <c r="B11" i="56"/>
  <c r="I36" i="6" s="1"/>
  <c r="J41" i="45"/>
  <c r="B11" i="45"/>
  <c r="I24" i="6" s="1"/>
  <c r="C30" i="80"/>
  <c r="C15" i="80"/>
  <c r="C17" i="80" s="1"/>
  <c r="C23" i="6"/>
  <c r="B6" i="44"/>
  <c r="F41" i="45"/>
  <c r="F91" i="45"/>
  <c r="F21" i="45"/>
  <c r="F101" i="45"/>
  <c r="F61" i="45"/>
  <c r="F81" i="45"/>
  <c r="F71" i="45"/>
  <c r="F51" i="45"/>
  <c r="F31" i="45"/>
  <c r="J21" i="45"/>
  <c r="F62" i="45"/>
  <c r="F52" i="45"/>
  <c r="F22" i="45"/>
  <c r="F102" i="45"/>
  <c r="J17" i="45"/>
  <c r="F82" i="45"/>
  <c r="F42" i="45"/>
  <c r="J22" i="45"/>
  <c r="F32" i="45"/>
  <c r="F92" i="45"/>
  <c r="F17" i="45"/>
  <c r="F72" i="45"/>
  <c r="F18" i="45"/>
  <c r="F43" i="45"/>
  <c r="J23" i="45"/>
  <c r="J18" i="45"/>
  <c r="F33" i="45"/>
  <c r="F83" i="45"/>
  <c r="F53" i="45"/>
  <c r="F63" i="45"/>
  <c r="F73" i="45"/>
  <c r="F23" i="45"/>
  <c r="F93" i="45"/>
  <c r="F103" i="45"/>
  <c r="F94" i="45"/>
  <c r="F24" i="45"/>
  <c r="F19" i="45"/>
  <c r="F54" i="45"/>
  <c r="J19" i="45"/>
  <c r="J24" i="45"/>
  <c r="F104" i="45"/>
  <c r="F74" i="45"/>
  <c r="F44" i="45"/>
  <c r="F34" i="45"/>
  <c r="F64" i="45"/>
  <c r="F84" i="45"/>
  <c r="J25" i="45"/>
  <c r="F45" i="45"/>
  <c r="F65" i="45"/>
  <c r="F35" i="45"/>
  <c r="F95" i="45"/>
  <c r="F105" i="45"/>
  <c r="F20" i="45"/>
  <c r="J20" i="45"/>
  <c r="F25" i="45"/>
  <c r="F75" i="45"/>
  <c r="F85" i="45"/>
  <c r="F55" i="45"/>
  <c r="F96" i="45"/>
  <c r="F76" i="45"/>
  <c r="F36" i="45"/>
  <c r="F66" i="45"/>
  <c r="F46" i="45"/>
  <c r="F26" i="45"/>
  <c r="F56" i="45"/>
  <c r="F106" i="45"/>
  <c r="J26" i="45"/>
  <c r="F86" i="45"/>
  <c r="F37" i="45"/>
  <c r="F87" i="45"/>
  <c r="F107" i="45"/>
  <c r="F67" i="45"/>
  <c r="J31" i="45"/>
  <c r="F57" i="45"/>
  <c r="F27" i="45"/>
  <c r="F97" i="45"/>
  <c r="F77" i="45"/>
  <c r="F47" i="45"/>
  <c r="J27" i="45"/>
  <c r="F108" i="45"/>
  <c r="F78" i="45"/>
  <c r="F28" i="45"/>
  <c r="F98" i="45"/>
  <c r="J32" i="45"/>
  <c r="J28" i="45"/>
  <c r="F38" i="45"/>
  <c r="F58" i="45"/>
  <c r="F48" i="45"/>
  <c r="F88" i="45"/>
  <c r="F68" i="45"/>
  <c r="F49" i="45"/>
  <c r="F109" i="45"/>
  <c r="F99" i="45"/>
  <c r="F69" i="45"/>
  <c r="F39" i="45"/>
  <c r="F59" i="45"/>
  <c r="F29" i="45"/>
  <c r="F79" i="45"/>
  <c r="J33" i="45"/>
  <c r="J29" i="45"/>
  <c r="F89" i="45"/>
  <c r="F90" i="45"/>
  <c r="F40" i="45"/>
  <c r="J34" i="45"/>
  <c r="F80" i="45"/>
  <c r="F100" i="45"/>
  <c r="F30" i="45"/>
  <c r="F110" i="45"/>
  <c r="F50" i="45"/>
  <c r="F60" i="45"/>
  <c r="J30" i="45"/>
  <c r="F70" i="45"/>
  <c r="J35" i="45"/>
  <c r="F111" i="45"/>
  <c r="J36" i="45"/>
  <c r="F112" i="45"/>
  <c r="F113" i="45"/>
  <c r="J37" i="45"/>
  <c r="D24" i="6"/>
  <c r="F114" i="45"/>
  <c r="J38" i="45"/>
  <c r="F115" i="45"/>
  <c r="J39" i="45"/>
  <c r="F116" i="45"/>
  <c r="J40" i="45"/>
  <c r="C25" i="6"/>
  <c r="B6" i="46"/>
  <c r="B11" i="46" s="1"/>
  <c r="C26" i="6"/>
  <c r="B6" i="47"/>
  <c r="B11" i="47" s="1"/>
  <c r="C30" i="6"/>
  <c r="B6" i="51"/>
  <c r="B11" i="51" s="1"/>
  <c r="C31" i="6"/>
  <c r="B6" i="52"/>
  <c r="B11" i="52" s="1"/>
  <c r="D36" i="6"/>
  <c r="F101" i="56"/>
  <c r="F71" i="56"/>
  <c r="F61" i="56"/>
  <c r="F51" i="56"/>
  <c r="F81" i="56"/>
  <c r="F41" i="56"/>
  <c r="F21" i="56"/>
  <c r="F31" i="56"/>
  <c r="F91" i="56"/>
  <c r="J21" i="56"/>
  <c r="J23" i="56"/>
  <c r="F102" i="56"/>
  <c r="F103" i="56"/>
  <c r="F22" i="56"/>
  <c r="F32" i="56"/>
  <c r="J17" i="56"/>
  <c r="F23" i="56"/>
  <c r="J22" i="56"/>
  <c r="F82" i="56"/>
  <c r="F42" i="56"/>
  <c r="F17" i="56"/>
  <c r="F62" i="56"/>
  <c r="F72" i="56"/>
  <c r="F92" i="56"/>
  <c r="F52" i="56"/>
  <c r="J18" i="56"/>
  <c r="F83" i="56"/>
  <c r="F73" i="56"/>
  <c r="F93" i="56"/>
  <c r="F104" i="56"/>
  <c r="F63" i="56"/>
  <c r="F18" i="56"/>
  <c r="J24" i="56"/>
  <c r="F43" i="56"/>
  <c r="F33" i="56"/>
  <c r="F53" i="56"/>
  <c r="F24" i="56"/>
  <c r="F105" i="56"/>
  <c r="F64" i="56"/>
  <c r="J25" i="56"/>
  <c r="F34" i="56"/>
  <c r="F74" i="56"/>
  <c r="J19" i="56"/>
  <c r="F54" i="56"/>
  <c r="F44" i="56"/>
  <c r="F94" i="56"/>
  <c r="F19" i="56"/>
  <c r="F25" i="56"/>
  <c r="F84" i="56"/>
  <c r="F26" i="56"/>
  <c r="F45" i="56"/>
  <c r="F106" i="56"/>
  <c r="F75" i="56"/>
  <c r="F35" i="56"/>
  <c r="J20" i="56"/>
  <c r="F95" i="56"/>
  <c r="F65" i="56"/>
  <c r="J26" i="56"/>
  <c r="F85" i="56"/>
  <c r="F55" i="56"/>
  <c r="F20" i="56"/>
  <c r="F46" i="56"/>
  <c r="F76" i="56"/>
  <c r="J27" i="56"/>
  <c r="F96" i="56"/>
  <c r="F66" i="56"/>
  <c r="F56" i="56"/>
  <c r="F86" i="56"/>
  <c r="F27" i="56"/>
  <c r="F36" i="56"/>
  <c r="F107" i="56"/>
  <c r="F77" i="56"/>
  <c r="J31" i="56"/>
  <c r="F37" i="56"/>
  <c r="F47" i="56"/>
  <c r="F87" i="56"/>
  <c r="F108" i="56"/>
  <c r="F97" i="56"/>
  <c r="J28" i="56"/>
  <c r="F67" i="56"/>
  <c r="F28" i="56"/>
  <c r="F57" i="56"/>
  <c r="F68" i="56"/>
  <c r="F109" i="56"/>
  <c r="J29" i="56"/>
  <c r="F38" i="56"/>
  <c r="F88" i="56"/>
  <c r="F58" i="56"/>
  <c r="F48" i="56"/>
  <c r="F78" i="56"/>
  <c r="J32" i="56"/>
  <c r="F98" i="56"/>
  <c r="F29" i="56"/>
  <c r="F30" i="56"/>
  <c r="F59" i="56"/>
  <c r="F69" i="56"/>
  <c r="F99" i="56"/>
  <c r="J30" i="56"/>
  <c r="F39" i="56"/>
  <c r="F49" i="56"/>
  <c r="J33" i="56"/>
  <c r="F79" i="56"/>
  <c r="F110" i="56"/>
  <c r="F89" i="56"/>
  <c r="F111" i="56"/>
  <c r="F100" i="56"/>
  <c r="F50" i="56"/>
  <c r="F80" i="56"/>
  <c r="F90" i="56"/>
  <c r="F70" i="56"/>
  <c r="F40" i="56"/>
  <c r="F60" i="56"/>
  <c r="J34" i="56"/>
  <c r="F112" i="56"/>
  <c r="J35" i="56"/>
  <c r="F113" i="56"/>
  <c r="J36" i="56"/>
  <c r="F114" i="56"/>
  <c r="J37" i="56"/>
  <c r="F115" i="56"/>
  <c r="J38" i="56"/>
  <c r="F116" i="56"/>
  <c r="J39" i="56"/>
  <c r="J40" i="56"/>
  <c r="C37" i="6"/>
  <c r="B6" i="57"/>
  <c r="B11" i="57" s="1"/>
  <c r="C41" i="6"/>
  <c r="B6" i="61"/>
  <c r="B11" i="61" s="1"/>
  <c r="C42" i="6"/>
  <c r="B6" i="62"/>
  <c r="B11" i="62" s="1"/>
  <c r="C45" i="6"/>
  <c r="B6" i="65"/>
  <c r="B11" i="65" s="1"/>
  <c r="C46" i="6"/>
  <c r="B6" i="66"/>
  <c r="B11" i="66" s="1"/>
  <c r="I43" i="66"/>
  <c r="K42" i="66"/>
  <c r="I43" i="65"/>
  <c r="K42" i="65"/>
  <c r="I44" i="62"/>
  <c r="K43" i="62"/>
  <c r="I43" i="61"/>
  <c r="K42" i="61"/>
  <c r="I43" i="57"/>
  <c r="K42" i="57"/>
  <c r="I43" i="56"/>
  <c r="K42" i="56"/>
  <c r="J42" i="56"/>
  <c r="I43" i="52"/>
  <c r="K42" i="52"/>
  <c r="I43" i="51"/>
  <c r="K42" i="51"/>
  <c r="I43" i="47"/>
  <c r="K42" i="47"/>
  <c r="I43" i="46"/>
  <c r="K42" i="46"/>
  <c r="I43" i="45"/>
  <c r="K42" i="45"/>
  <c r="J42" i="45"/>
  <c r="I43" i="44"/>
  <c r="K42" i="44"/>
  <c r="I43" i="74"/>
  <c r="K42" i="74"/>
  <c r="J42" i="74"/>
  <c r="I43" i="73"/>
  <c r="K42" i="73"/>
  <c r="J42" i="73"/>
  <c r="I43" i="72"/>
  <c r="K42" i="72"/>
  <c r="J42" i="72"/>
  <c r="I43" i="71"/>
  <c r="K42" i="71"/>
  <c r="J42" i="71"/>
  <c r="I43" i="70"/>
  <c r="K42" i="70"/>
  <c r="J42" i="70"/>
  <c r="I43" i="69"/>
  <c r="K42" i="69"/>
  <c r="J42" i="69"/>
  <c r="I43" i="68"/>
  <c r="K42" i="68"/>
  <c r="J42" i="68"/>
  <c r="I43" i="67"/>
  <c r="K42" i="67"/>
  <c r="J42" i="67"/>
  <c r="I43" i="64"/>
  <c r="K42" i="64"/>
  <c r="J42" i="64"/>
  <c r="I43" i="63"/>
  <c r="K42" i="63"/>
  <c r="J42" i="63"/>
  <c r="I43" i="60"/>
  <c r="K42" i="60"/>
  <c r="J42" i="60"/>
  <c r="I43" i="59"/>
  <c r="K42" i="59"/>
  <c r="J42" i="59"/>
  <c r="J41" i="58"/>
  <c r="I42" i="58"/>
  <c r="K41" i="58"/>
  <c r="I43" i="76"/>
  <c r="K42" i="76"/>
  <c r="J42" i="76"/>
  <c r="I43" i="55"/>
  <c r="K42" i="55"/>
  <c r="J42" i="55"/>
  <c r="I43" i="54"/>
  <c r="K42" i="54"/>
  <c r="J42" i="54"/>
  <c r="I43" i="53"/>
  <c r="K42" i="53"/>
  <c r="J42" i="53"/>
  <c r="I43" i="50"/>
  <c r="K42" i="50"/>
  <c r="J42" i="50"/>
  <c r="I43" i="49"/>
  <c r="K42" i="49"/>
  <c r="J42" i="49"/>
  <c r="I43" i="48"/>
  <c r="K42" i="48"/>
  <c r="J42" i="48"/>
  <c r="I43" i="43"/>
  <c r="K42" i="43"/>
  <c r="J42" i="43"/>
  <c r="I43" i="42"/>
  <c r="K42" i="42"/>
  <c r="J42" i="42"/>
  <c r="I43" i="41"/>
  <c r="K42" i="41"/>
  <c r="J42" i="41"/>
  <c r="I43" i="40"/>
  <c r="K42" i="40"/>
  <c r="J42" i="40"/>
  <c r="I43" i="39"/>
  <c r="K42" i="39"/>
  <c r="J42" i="39"/>
  <c r="I43" i="38"/>
  <c r="K42" i="38"/>
  <c r="J42" i="38"/>
  <c r="I43" i="37"/>
  <c r="K42" i="37"/>
  <c r="J42" i="37"/>
  <c r="I43" i="36"/>
  <c r="K42" i="36"/>
  <c r="I43" i="35"/>
  <c r="K42" i="35"/>
  <c r="J42" i="35"/>
  <c r="I43" i="34"/>
  <c r="K42" i="34"/>
  <c r="J42" i="34"/>
  <c r="I43" i="33"/>
  <c r="K42" i="33"/>
  <c r="J42" i="33"/>
  <c r="I43" i="32"/>
  <c r="K42" i="32"/>
  <c r="J42" i="32"/>
  <c r="I43" i="31"/>
  <c r="K42" i="31"/>
  <c r="J42" i="31"/>
  <c r="I44" i="30"/>
  <c r="K43" i="30"/>
  <c r="J43" i="30"/>
  <c r="I43" i="29"/>
  <c r="K42" i="29"/>
  <c r="J42" i="29"/>
  <c r="I43" i="28"/>
  <c r="K42" i="28"/>
  <c r="J42" i="28"/>
  <c r="J41" i="27"/>
  <c r="I42" i="27"/>
  <c r="K41" i="27"/>
  <c r="I42" i="9"/>
  <c r="K41" i="9"/>
  <c r="J41" i="9"/>
  <c r="B6" i="36"/>
  <c r="B11" i="36" s="1"/>
  <c r="C33" i="80" l="1"/>
  <c r="C45" i="80" s="1"/>
  <c r="C51" i="80"/>
  <c r="J42" i="44"/>
  <c r="B11" i="44"/>
  <c r="I23" i="6" s="1"/>
  <c r="D15" i="6"/>
  <c r="I15" i="6"/>
  <c r="F101" i="36"/>
  <c r="F21" i="36"/>
  <c r="F91" i="36"/>
  <c r="F51" i="36"/>
  <c r="F81" i="36"/>
  <c r="F61" i="36"/>
  <c r="F41" i="36"/>
  <c r="F71" i="36"/>
  <c r="F31" i="36"/>
  <c r="J21" i="36"/>
  <c r="F92" i="36"/>
  <c r="J22" i="36"/>
  <c r="F62" i="36"/>
  <c r="F102" i="36"/>
  <c r="F32" i="36"/>
  <c r="F52" i="36"/>
  <c r="J17" i="36"/>
  <c r="F17" i="36"/>
  <c r="F72" i="36"/>
  <c r="F82" i="36"/>
  <c r="F43" i="36"/>
  <c r="F42" i="36"/>
  <c r="F22" i="36"/>
  <c r="F23" i="36"/>
  <c r="F53" i="36"/>
  <c r="F83" i="36"/>
  <c r="F44" i="36"/>
  <c r="F18" i="36"/>
  <c r="F33" i="36"/>
  <c r="F63" i="36"/>
  <c r="F103" i="36"/>
  <c r="F73" i="36"/>
  <c r="J23" i="36"/>
  <c r="F93" i="36"/>
  <c r="J18" i="36"/>
  <c r="F34" i="36"/>
  <c r="F74" i="36"/>
  <c r="F19" i="36"/>
  <c r="F64" i="36"/>
  <c r="F94" i="36"/>
  <c r="F45" i="36"/>
  <c r="F54" i="36"/>
  <c r="J24" i="36"/>
  <c r="F104" i="36"/>
  <c r="F84" i="36"/>
  <c r="F24" i="36"/>
  <c r="J19" i="36"/>
  <c r="F85" i="36"/>
  <c r="F35" i="36"/>
  <c r="J20" i="36"/>
  <c r="F25" i="36"/>
  <c r="F105" i="36"/>
  <c r="J25" i="36"/>
  <c r="F55" i="36"/>
  <c r="F20" i="36"/>
  <c r="F95" i="36"/>
  <c r="F65" i="36"/>
  <c r="F75" i="36"/>
  <c r="F46" i="36"/>
  <c r="F66" i="36"/>
  <c r="F26" i="36"/>
  <c r="F76" i="36"/>
  <c r="F96" i="36"/>
  <c r="F56" i="36"/>
  <c r="J26" i="36"/>
  <c r="F47" i="36"/>
  <c r="F106" i="36"/>
  <c r="F86" i="36"/>
  <c r="F36" i="36"/>
  <c r="F48" i="36"/>
  <c r="F107" i="36"/>
  <c r="F67" i="36"/>
  <c r="F27" i="36"/>
  <c r="F77" i="36"/>
  <c r="F97" i="36"/>
  <c r="J31" i="36"/>
  <c r="F87" i="36"/>
  <c r="F37" i="36"/>
  <c r="J27" i="36"/>
  <c r="F57" i="36"/>
  <c r="F98" i="36"/>
  <c r="F38" i="36"/>
  <c r="F58" i="36"/>
  <c r="J32" i="36"/>
  <c r="F88" i="36"/>
  <c r="F28" i="36"/>
  <c r="F49" i="36"/>
  <c r="F68" i="36"/>
  <c r="F78" i="36"/>
  <c r="J28" i="36"/>
  <c r="F108" i="36"/>
  <c r="F79" i="36"/>
  <c r="J33" i="36"/>
  <c r="F89" i="36"/>
  <c r="F50" i="36"/>
  <c r="J29" i="36"/>
  <c r="F109" i="36"/>
  <c r="F69" i="36"/>
  <c r="F99" i="36"/>
  <c r="F59" i="36"/>
  <c r="F39" i="36"/>
  <c r="F29" i="36"/>
  <c r="F100" i="36"/>
  <c r="F80" i="36"/>
  <c r="F70" i="36"/>
  <c r="F90" i="36"/>
  <c r="F110" i="36"/>
  <c r="J30" i="36"/>
  <c r="F60" i="36"/>
  <c r="F30" i="36"/>
  <c r="F40" i="36"/>
  <c r="J34" i="36"/>
  <c r="J35" i="36"/>
  <c r="F111" i="36"/>
  <c r="J36" i="36"/>
  <c r="F112" i="36"/>
  <c r="J37" i="36"/>
  <c r="F113" i="36"/>
  <c r="J38" i="36"/>
  <c r="F114" i="36"/>
  <c r="J39" i="36"/>
  <c r="F115" i="36"/>
  <c r="J40" i="36"/>
  <c r="F116" i="36"/>
  <c r="J41" i="36"/>
  <c r="J42" i="36"/>
  <c r="D23" i="6"/>
  <c r="F91" i="44"/>
  <c r="F81" i="44"/>
  <c r="F51" i="44"/>
  <c r="F31" i="44"/>
  <c r="F101" i="44"/>
  <c r="F41" i="44"/>
  <c r="F21" i="44"/>
  <c r="F71" i="44"/>
  <c r="F61" i="44"/>
  <c r="J21" i="44"/>
  <c r="J22" i="44"/>
  <c r="F17" i="44"/>
  <c r="F22" i="44"/>
  <c r="F92" i="44"/>
  <c r="F102" i="44"/>
  <c r="J17" i="44"/>
  <c r="F52" i="44"/>
  <c r="F82" i="44"/>
  <c r="F42" i="44"/>
  <c r="F62" i="44"/>
  <c r="F72" i="44"/>
  <c r="F32" i="44"/>
  <c r="F18" i="44"/>
  <c r="F33" i="44"/>
  <c r="F103" i="44"/>
  <c r="F23" i="44"/>
  <c r="J18" i="44"/>
  <c r="F53" i="44"/>
  <c r="F93" i="44"/>
  <c r="F63" i="44"/>
  <c r="J23" i="44"/>
  <c r="F73" i="44"/>
  <c r="F43" i="44"/>
  <c r="F83" i="44"/>
  <c r="F74" i="44"/>
  <c r="F34" i="44"/>
  <c r="J19" i="44"/>
  <c r="F104" i="44"/>
  <c r="F54" i="44"/>
  <c r="F84" i="44"/>
  <c r="F64" i="44"/>
  <c r="F24" i="44"/>
  <c r="F44" i="44"/>
  <c r="F19" i="44"/>
  <c r="J24" i="44"/>
  <c r="F94" i="44"/>
  <c r="J20" i="44"/>
  <c r="J25" i="44"/>
  <c r="F105" i="44"/>
  <c r="F75" i="44"/>
  <c r="F25" i="44"/>
  <c r="F35" i="44"/>
  <c r="F20" i="44"/>
  <c r="F55" i="44"/>
  <c r="F95" i="44"/>
  <c r="F65" i="44"/>
  <c r="F85" i="44"/>
  <c r="F45" i="44"/>
  <c r="F86" i="44"/>
  <c r="F96" i="44"/>
  <c r="F76" i="44"/>
  <c r="F46" i="44"/>
  <c r="F26" i="44"/>
  <c r="J26" i="44"/>
  <c r="F66" i="44"/>
  <c r="F106" i="44"/>
  <c r="F56" i="44"/>
  <c r="F36" i="44"/>
  <c r="F107" i="44"/>
  <c r="F67" i="44"/>
  <c r="F27" i="44"/>
  <c r="F97" i="44"/>
  <c r="F47" i="44"/>
  <c r="F57" i="44"/>
  <c r="F37" i="44"/>
  <c r="F77" i="44"/>
  <c r="J27" i="44"/>
  <c r="J31" i="44"/>
  <c r="F87" i="44"/>
  <c r="J28" i="44"/>
  <c r="F98" i="44"/>
  <c r="F88" i="44"/>
  <c r="F38" i="44"/>
  <c r="F108" i="44"/>
  <c r="J32" i="44"/>
  <c r="F28" i="44"/>
  <c r="F68" i="44"/>
  <c r="F58" i="44"/>
  <c r="F78" i="44"/>
  <c r="F48" i="44"/>
  <c r="F69" i="44"/>
  <c r="F109" i="44"/>
  <c r="J29" i="44"/>
  <c r="F59" i="44"/>
  <c r="J33" i="44"/>
  <c r="F39" i="44"/>
  <c r="F29" i="44"/>
  <c r="F89" i="44"/>
  <c r="F79" i="44"/>
  <c r="F49" i="44"/>
  <c r="F99" i="44"/>
  <c r="F110" i="44"/>
  <c r="F80" i="44"/>
  <c r="F30" i="44"/>
  <c r="F50" i="44"/>
  <c r="F40" i="44"/>
  <c r="F60" i="44"/>
  <c r="J30" i="44"/>
  <c r="J34" i="44"/>
  <c r="F90" i="44"/>
  <c r="F100" i="44"/>
  <c r="F70" i="44"/>
  <c r="J35" i="44"/>
  <c r="F111" i="44"/>
  <c r="F112" i="44"/>
  <c r="J36" i="44"/>
  <c r="F113" i="44"/>
  <c r="J37" i="44"/>
  <c r="F114" i="44"/>
  <c r="J38" i="44"/>
  <c r="F115" i="44"/>
  <c r="J39" i="44"/>
  <c r="F116" i="44"/>
  <c r="J40" i="44"/>
  <c r="J41" i="44"/>
  <c r="B7" i="45"/>
  <c r="E24" i="6" s="1"/>
  <c r="D25" i="6"/>
  <c r="I25" i="6"/>
  <c r="F91" i="46"/>
  <c r="J41" i="46"/>
  <c r="F101" i="46"/>
  <c r="F71" i="46"/>
  <c r="F41" i="46"/>
  <c r="F31" i="46"/>
  <c r="F81" i="46"/>
  <c r="F61" i="46"/>
  <c r="F51" i="46"/>
  <c r="F21" i="46"/>
  <c r="J21" i="46"/>
  <c r="J18" i="46"/>
  <c r="F32" i="46"/>
  <c r="F92" i="46"/>
  <c r="F83" i="46"/>
  <c r="J42" i="46"/>
  <c r="F17" i="46"/>
  <c r="F18" i="46"/>
  <c r="J22" i="46"/>
  <c r="F82" i="46"/>
  <c r="J17" i="46"/>
  <c r="F102" i="46"/>
  <c r="F72" i="46"/>
  <c r="F22" i="46"/>
  <c r="F52" i="46"/>
  <c r="F62" i="46"/>
  <c r="F42" i="46"/>
  <c r="F84" i="46"/>
  <c r="F53" i="46"/>
  <c r="F19" i="46"/>
  <c r="J23" i="46"/>
  <c r="F93" i="46"/>
  <c r="J19" i="46"/>
  <c r="F33" i="46"/>
  <c r="F23" i="46"/>
  <c r="F103" i="46"/>
  <c r="F43" i="46"/>
  <c r="F63" i="46"/>
  <c r="F73" i="46"/>
  <c r="J43" i="46"/>
  <c r="F24" i="46"/>
  <c r="F20" i="46"/>
  <c r="F44" i="46"/>
  <c r="F94" i="46"/>
  <c r="J24" i="46"/>
  <c r="F64" i="46"/>
  <c r="F74" i="46"/>
  <c r="F34" i="46"/>
  <c r="F85" i="46"/>
  <c r="J20" i="46"/>
  <c r="F104" i="46"/>
  <c r="F54" i="46"/>
  <c r="F25" i="46"/>
  <c r="F45" i="46"/>
  <c r="F75" i="46"/>
  <c r="F55" i="46"/>
  <c r="F105" i="46"/>
  <c r="J25" i="46"/>
  <c r="F86" i="46"/>
  <c r="F35" i="46"/>
  <c r="F65" i="46"/>
  <c r="F95" i="46"/>
  <c r="F56" i="46"/>
  <c r="F46" i="46"/>
  <c r="F106" i="46"/>
  <c r="F76" i="46"/>
  <c r="F36" i="46"/>
  <c r="F96" i="46"/>
  <c r="F87" i="46"/>
  <c r="F26" i="46"/>
  <c r="J26" i="46"/>
  <c r="F66" i="46"/>
  <c r="F37" i="46"/>
  <c r="F67" i="46"/>
  <c r="F107" i="46"/>
  <c r="F57" i="46"/>
  <c r="J37" i="46"/>
  <c r="F27" i="46"/>
  <c r="F88" i="46"/>
  <c r="J27" i="46"/>
  <c r="F77" i="46"/>
  <c r="F97" i="46"/>
  <c r="F47" i="46"/>
  <c r="J31" i="46"/>
  <c r="J28" i="46"/>
  <c r="J32" i="46"/>
  <c r="J38" i="46"/>
  <c r="F78" i="46"/>
  <c r="F28" i="46"/>
  <c r="F58" i="46"/>
  <c r="F98" i="46"/>
  <c r="F38" i="46"/>
  <c r="F89" i="46"/>
  <c r="F48" i="46"/>
  <c r="F68" i="46"/>
  <c r="F108" i="46"/>
  <c r="F99" i="46"/>
  <c r="F90" i="46"/>
  <c r="F59" i="46"/>
  <c r="J29" i="46"/>
  <c r="F49" i="46"/>
  <c r="F69" i="46"/>
  <c r="F29" i="46"/>
  <c r="F39" i="46"/>
  <c r="J33" i="46"/>
  <c r="F109" i="46"/>
  <c r="J39" i="46"/>
  <c r="F79" i="46"/>
  <c r="F100" i="46"/>
  <c r="F60" i="46"/>
  <c r="F30" i="46"/>
  <c r="F70" i="46"/>
  <c r="F40" i="46"/>
  <c r="J34" i="46"/>
  <c r="F80" i="46"/>
  <c r="J30" i="46"/>
  <c r="F110" i="46"/>
  <c r="F50" i="46"/>
  <c r="J40" i="46"/>
  <c r="J35" i="46"/>
  <c r="F111" i="46"/>
  <c r="F112" i="46"/>
  <c r="J36" i="46"/>
  <c r="F113" i="46"/>
  <c r="F114" i="46"/>
  <c r="F115" i="46"/>
  <c r="F116" i="46"/>
  <c r="D26" i="6"/>
  <c r="I26" i="6"/>
  <c r="F101" i="47"/>
  <c r="F71" i="47"/>
  <c r="F61" i="47"/>
  <c r="J41" i="47"/>
  <c r="F21" i="47"/>
  <c r="F81" i="47"/>
  <c r="F51" i="47"/>
  <c r="F41" i="47"/>
  <c r="F31" i="47"/>
  <c r="F91" i="47"/>
  <c r="J21" i="47"/>
  <c r="F32" i="47"/>
  <c r="F92" i="47"/>
  <c r="F22" i="47"/>
  <c r="F82" i="47"/>
  <c r="J17" i="47"/>
  <c r="F62" i="47"/>
  <c r="J42" i="47"/>
  <c r="F72" i="47"/>
  <c r="F102" i="47"/>
  <c r="F42" i="47"/>
  <c r="F53" i="47"/>
  <c r="J22" i="47"/>
  <c r="F52" i="47"/>
  <c r="F17" i="47"/>
  <c r="F93" i="47"/>
  <c r="F23" i="47"/>
  <c r="J43" i="47"/>
  <c r="F33" i="47"/>
  <c r="F63" i="47"/>
  <c r="F103" i="47"/>
  <c r="F73" i="47"/>
  <c r="F83" i="47"/>
  <c r="F94" i="47"/>
  <c r="J23" i="47"/>
  <c r="F54" i="47"/>
  <c r="F43" i="47"/>
  <c r="J18" i="47"/>
  <c r="F18" i="47"/>
  <c r="F24" i="47"/>
  <c r="F84" i="47"/>
  <c r="F55" i="47"/>
  <c r="F19" i="47"/>
  <c r="F44" i="47"/>
  <c r="J19" i="47"/>
  <c r="F64" i="47"/>
  <c r="J24" i="47"/>
  <c r="F104" i="47"/>
  <c r="F95" i="47"/>
  <c r="F34" i="47"/>
  <c r="F74" i="47"/>
  <c r="F20" i="47"/>
  <c r="F85" i="47"/>
  <c r="F25" i="47"/>
  <c r="F35" i="47"/>
  <c r="F96" i="47"/>
  <c r="F65" i="47"/>
  <c r="F56" i="47"/>
  <c r="F105" i="47"/>
  <c r="F45" i="47"/>
  <c r="J20" i="47"/>
  <c r="J25" i="47"/>
  <c r="F75" i="47"/>
  <c r="F26" i="47"/>
  <c r="J26" i="47"/>
  <c r="F66" i="47"/>
  <c r="F106" i="47"/>
  <c r="F46" i="47"/>
  <c r="F36" i="47"/>
  <c r="F57" i="47"/>
  <c r="F86" i="47"/>
  <c r="F76" i="47"/>
  <c r="F97" i="47"/>
  <c r="J37" i="47"/>
  <c r="F27" i="47"/>
  <c r="F98" i="47"/>
  <c r="J27" i="47"/>
  <c r="F107" i="47"/>
  <c r="F77" i="47"/>
  <c r="F47" i="47"/>
  <c r="F37" i="47"/>
  <c r="F58" i="47"/>
  <c r="F67" i="47"/>
  <c r="F87" i="47"/>
  <c r="J31" i="47"/>
  <c r="F99" i="47"/>
  <c r="J38" i="47"/>
  <c r="F59" i="47"/>
  <c r="F48" i="47"/>
  <c r="F78" i="47"/>
  <c r="F108" i="47"/>
  <c r="J28" i="47"/>
  <c r="J32" i="47"/>
  <c r="F38" i="47"/>
  <c r="F68" i="47"/>
  <c r="F28" i="47"/>
  <c r="F88" i="47"/>
  <c r="J39" i="47"/>
  <c r="F100" i="47"/>
  <c r="F60" i="47"/>
  <c r="J33" i="47"/>
  <c r="F39" i="47"/>
  <c r="F89" i="47"/>
  <c r="F109" i="47"/>
  <c r="F29" i="47"/>
  <c r="F79" i="47"/>
  <c r="F49" i="47"/>
  <c r="J29" i="47"/>
  <c r="F69" i="47"/>
  <c r="F80" i="47"/>
  <c r="J34" i="47"/>
  <c r="J30" i="47"/>
  <c r="F50" i="47"/>
  <c r="J40" i="47"/>
  <c r="F110" i="47"/>
  <c r="F30" i="47"/>
  <c r="F70" i="47"/>
  <c r="F40" i="47"/>
  <c r="F90" i="47"/>
  <c r="F111" i="47"/>
  <c r="J35" i="47"/>
  <c r="J36" i="47"/>
  <c r="F112" i="47"/>
  <c r="F113" i="47"/>
  <c r="F114" i="47"/>
  <c r="F115" i="47"/>
  <c r="F116" i="47"/>
  <c r="D30" i="6"/>
  <c r="I30" i="6"/>
  <c r="F81" i="51"/>
  <c r="F61" i="51"/>
  <c r="F91" i="51"/>
  <c r="F51" i="51"/>
  <c r="F21" i="51"/>
  <c r="F101" i="51"/>
  <c r="F31" i="51"/>
  <c r="F41" i="51"/>
  <c r="F71" i="51"/>
  <c r="J21" i="51"/>
  <c r="F82" i="51"/>
  <c r="F17" i="51"/>
  <c r="F102" i="51"/>
  <c r="F22" i="51"/>
  <c r="F62" i="51"/>
  <c r="F52" i="51"/>
  <c r="J22" i="51"/>
  <c r="F72" i="51"/>
  <c r="F92" i="51"/>
  <c r="J17" i="51"/>
  <c r="F42" i="51"/>
  <c r="F32" i="51"/>
  <c r="F53" i="51"/>
  <c r="J23" i="51"/>
  <c r="F23" i="51"/>
  <c r="J18" i="51"/>
  <c r="F73" i="51"/>
  <c r="F63" i="51"/>
  <c r="F93" i="51"/>
  <c r="F33" i="51"/>
  <c r="F18" i="51"/>
  <c r="F83" i="51"/>
  <c r="F103" i="51"/>
  <c r="F43" i="51"/>
  <c r="F74" i="51"/>
  <c r="J19" i="51"/>
  <c r="F84" i="51"/>
  <c r="F64" i="51"/>
  <c r="F34" i="51"/>
  <c r="F19" i="51"/>
  <c r="F104" i="51"/>
  <c r="F24" i="51"/>
  <c r="F54" i="51"/>
  <c r="J24" i="51"/>
  <c r="F94" i="51"/>
  <c r="F44" i="51"/>
  <c r="F55" i="51"/>
  <c r="F85" i="51"/>
  <c r="F45" i="51"/>
  <c r="J20" i="51"/>
  <c r="F25" i="51"/>
  <c r="F105" i="51"/>
  <c r="J25" i="51"/>
  <c r="F95" i="51"/>
  <c r="F65" i="51"/>
  <c r="F75" i="51"/>
  <c r="F35" i="51"/>
  <c r="F20" i="51"/>
  <c r="F36" i="51"/>
  <c r="F56" i="51"/>
  <c r="J26" i="51"/>
  <c r="F96" i="51"/>
  <c r="F86" i="51"/>
  <c r="F26" i="51"/>
  <c r="F106" i="51"/>
  <c r="F76" i="51"/>
  <c r="F46" i="51"/>
  <c r="F66" i="51"/>
  <c r="F37" i="51"/>
  <c r="F87" i="51"/>
  <c r="J27" i="51"/>
  <c r="F97" i="51"/>
  <c r="F107" i="51"/>
  <c r="F47" i="51"/>
  <c r="F57" i="51"/>
  <c r="F77" i="51"/>
  <c r="F27" i="51"/>
  <c r="F67" i="51"/>
  <c r="J31" i="51"/>
  <c r="F68" i="51"/>
  <c r="J28" i="51"/>
  <c r="F98" i="51"/>
  <c r="F58" i="51"/>
  <c r="F48" i="51"/>
  <c r="J32" i="51"/>
  <c r="F88" i="51"/>
  <c r="F78" i="51"/>
  <c r="F108" i="51"/>
  <c r="F28" i="51"/>
  <c r="F38" i="51"/>
  <c r="F99" i="51"/>
  <c r="F79" i="51"/>
  <c r="J29" i="51"/>
  <c r="F69" i="51"/>
  <c r="F49" i="51"/>
  <c r="F89" i="51"/>
  <c r="J33" i="51"/>
  <c r="F59" i="51"/>
  <c r="F109" i="51"/>
  <c r="F39" i="51"/>
  <c r="F29" i="51"/>
  <c r="F50" i="51"/>
  <c r="F110" i="51"/>
  <c r="J34" i="51"/>
  <c r="F30" i="51"/>
  <c r="F40" i="51"/>
  <c r="F100" i="51"/>
  <c r="J30" i="51"/>
  <c r="F80" i="51"/>
  <c r="F70" i="51"/>
  <c r="F90" i="51"/>
  <c r="F60" i="51"/>
  <c r="F111" i="51"/>
  <c r="J35" i="51"/>
  <c r="F112" i="51"/>
  <c r="J36" i="51"/>
  <c r="J37" i="51"/>
  <c r="F113" i="51"/>
  <c r="F114" i="51"/>
  <c r="J38" i="51"/>
  <c r="F115" i="51"/>
  <c r="J39" i="51"/>
  <c r="J40" i="51"/>
  <c r="F116" i="51"/>
  <c r="J41" i="51"/>
  <c r="J42" i="51"/>
  <c r="D31" i="6"/>
  <c r="C107" i="80" s="1"/>
  <c r="I31" i="6"/>
  <c r="F31" i="52"/>
  <c r="F101" i="52"/>
  <c r="F71" i="52"/>
  <c r="F81" i="52"/>
  <c r="F61" i="52"/>
  <c r="J41" i="52"/>
  <c r="F21" i="52"/>
  <c r="F91" i="52"/>
  <c r="F51" i="52"/>
  <c r="F41" i="52"/>
  <c r="J21" i="52"/>
  <c r="F62" i="52"/>
  <c r="J22" i="52"/>
  <c r="J42" i="52"/>
  <c r="F32" i="52"/>
  <c r="F82" i="52"/>
  <c r="F42" i="52"/>
  <c r="F102" i="52"/>
  <c r="F22" i="52"/>
  <c r="J17" i="52"/>
  <c r="F72" i="52"/>
  <c r="F92" i="52"/>
  <c r="F52" i="52"/>
  <c r="F17" i="52"/>
  <c r="J23" i="52"/>
  <c r="F43" i="52"/>
  <c r="F63" i="52"/>
  <c r="F18" i="52"/>
  <c r="F33" i="52"/>
  <c r="J18" i="52"/>
  <c r="F83" i="52"/>
  <c r="F93" i="52"/>
  <c r="F53" i="52"/>
  <c r="J43" i="52"/>
  <c r="F23" i="52"/>
  <c r="F73" i="52"/>
  <c r="F103" i="52"/>
  <c r="F19" i="52"/>
  <c r="F24" i="52"/>
  <c r="F64" i="52"/>
  <c r="F94" i="52"/>
  <c r="F34" i="52"/>
  <c r="F104" i="52"/>
  <c r="F74" i="52"/>
  <c r="F84" i="52"/>
  <c r="J19" i="52"/>
  <c r="F54" i="52"/>
  <c r="J24" i="52"/>
  <c r="F44" i="52"/>
  <c r="F105" i="52"/>
  <c r="F65" i="52"/>
  <c r="J25" i="52"/>
  <c r="J20" i="52"/>
  <c r="F75" i="52"/>
  <c r="F55" i="52"/>
  <c r="F95" i="52"/>
  <c r="F45" i="52"/>
  <c r="F20" i="52"/>
  <c r="F85" i="52"/>
  <c r="F25" i="52"/>
  <c r="F35" i="52"/>
  <c r="F66" i="52"/>
  <c r="F26" i="52"/>
  <c r="F96" i="52"/>
  <c r="F46" i="52"/>
  <c r="F86" i="52"/>
  <c r="J26" i="52"/>
  <c r="F56" i="52"/>
  <c r="F36" i="52"/>
  <c r="F106" i="52"/>
  <c r="F76" i="52"/>
  <c r="F37" i="52"/>
  <c r="J27" i="52"/>
  <c r="J37" i="52"/>
  <c r="F57" i="52"/>
  <c r="F97" i="52"/>
  <c r="J31" i="52"/>
  <c r="F107" i="52"/>
  <c r="F77" i="52"/>
  <c r="F67" i="52"/>
  <c r="F27" i="52"/>
  <c r="F47" i="52"/>
  <c r="F87" i="52"/>
  <c r="F58" i="52"/>
  <c r="J38" i="52"/>
  <c r="F48" i="52"/>
  <c r="F98" i="52"/>
  <c r="J28" i="52"/>
  <c r="F78" i="52"/>
  <c r="F28" i="52"/>
  <c r="F108" i="52"/>
  <c r="J32" i="52"/>
  <c r="F68" i="52"/>
  <c r="F38" i="52"/>
  <c r="F88" i="52"/>
  <c r="F39" i="52"/>
  <c r="F99" i="52"/>
  <c r="F69" i="52"/>
  <c r="F109" i="52"/>
  <c r="F49" i="52"/>
  <c r="F79" i="52"/>
  <c r="J29" i="52"/>
  <c r="J33" i="52"/>
  <c r="J39" i="52"/>
  <c r="F59" i="52"/>
  <c r="F29" i="52"/>
  <c r="F89" i="52"/>
  <c r="J40" i="52"/>
  <c r="F90" i="52"/>
  <c r="F30" i="52"/>
  <c r="F60" i="52"/>
  <c r="F100" i="52"/>
  <c r="J34" i="52"/>
  <c r="F70" i="52"/>
  <c r="F50" i="52"/>
  <c r="J30" i="52"/>
  <c r="F80" i="52"/>
  <c r="F40" i="52"/>
  <c r="F110" i="52"/>
  <c r="F111" i="52"/>
  <c r="J35" i="52"/>
  <c r="J36" i="52"/>
  <c r="F112" i="52"/>
  <c r="F113" i="52"/>
  <c r="F114" i="52"/>
  <c r="F115" i="52"/>
  <c r="F116" i="52"/>
  <c r="B7" i="56"/>
  <c r="E36" i="6" s="1"/>
  <c r="D37" i="6"/>
  <c r="I37" i="6"/>
  <c r="F101" i="57"/>
  <c r="F71" i="57"/>
  <c r="F51" i="57"/>
  <c r="F21" i="57"/>
  <c r="F81" i="57"/>
  <c r="F31" i="57"/>
  <c r="F61" i="57"/>
  <c r="F41" i="57"/>
  <c r="F91" i="57"/>
  <c r="J21" i="57"/>
  <c r="F72" i="57"/>
  <c r="F102" i="57"/>
  <c r="F82" i="57"/>
  <c r="J22" i="57"/>
  <c r="F92" i="57"/>
  <c r="F52" i="57"/>
  <c r="F17" i="57"/>
  <c r="J17" i="57"/>
  <c r="F42" i="57"/>
  <c r="F32" i="57"/>
  <c r="F62" i="57"/>
  <c r="F22" i="57"/>
  <c r="F18" i="57"/>
  <c r="J23" i="57"/>
  <c r="F33" i="57"/>
  <c r="F53" i="57"/>
  <c r="F63" i="57"/>
  <c r="F83" i="57"/>
  <c r="J18" i="57"/>
  <c r="F93" i="57"/>
  <c r="F103" i="57"/>
  <c r="F73" i="57"/>
  <c r="F23" i="57"/>
  <c r="F43" i="57"/>
  <c r="F19" i="57"/>
  <c r="F84" i="57"/>
  <c r="F74" i="57"/>
  <c r="F54" i="57"/>
  <c r="F44" i="57"/>
  <c r="F34" i="57"/>
  <c r="F64" i="57"/>
  <c r="J24" i="57"/>
  <c r="F94" i="57"/>
  <c r="J19" i="57"/>
  <c r="F104" i="57"/>
  <c r="F24" i="57"/>
  <c r="F20" i="57"/>
  <c r="F35" i="57"/>
  <c r="F45" i="57"/>
  <c r="F25" i="57"/>
  <c r="F105" i="57"/>
  <c r="J20" i="57"/>
  <c r="J25" i="57"/>
  <c r="F85" i="57"/>
  <c r="F65" i="57"/>
  <c r="F75" i="57"/>
  <c r="F95" i="57"/>
  <c r="F55" i="57"/>
  <c r="J26" i="57"/>
  <c r="F36" i="57"/>
  <c r="F56" i="57"/>
  <c r="F96" i="57"/>
  <c r="F26" i="57"/>
  <c r="F106" i="57"/>
  <c r="F86" i="57"/>
  <c r="F76" i="57"/>
  <c r="F66" i="57"/>
  <c r="F46" i="57"/>
  <c r="J31" i="57"/>
  <c r="F57" i="57"/>
  <c r="F47" i="57"/>
  <c r="F27" i="57"/>
  <c r="F77" i="57"/>
  <c r="F67" i="57"/>
  <c r="F107" i="57"/>
  <c r="J27" i="57"/>
  <c r="F37" i="57"/>
  <c r="F87" i="57"/>
  <c r="F97" i="57"/>
  <c r="J28" i="57"/>
  <c r="F38" i="57"/>
  <c r="F48" i="57"/>
  <c r="F88" i="57"/>
  <c r="F98" i="57"/>
  <c r="J32" i="57"/>
  <c r="F28" i="57"/>
  <c r="F58" i="57"/>
  <c r="F108" i="57"/>
  <c r="F68" i="57"/>
  <c r="F78" i="57"/>
  <c r="F49" i="57"/>
  <c r="F99" i="57"/>
  <c r="J33" i="57"/>
  <c r="F89" i="57"/>
  <c r="F39" i="57"/>
  <c r="F59" i="57"/>
  <c r="F29" i="57"/>
  <c r="F79" i="57"/>
  <c r="F69" i="57"/>
  <c r="F109" i="57"/>
  <c r="J29" i="57"/>
  <c r="F70" i="57"/>
  <c r="F40" i="57"/>
  <c r="J34" i="57"/>
  <c r="F100" i="57"/>
  <c r="F50" i="57"/>
  <c r="F90" i="57"/>
  <c r="J30" i="57"/>
  <c r="F110" i="57"/>
  <c r="F60" i="57"/>
  <c r="F80" i="57"/>
  <c r="F30" i="57"/>
  <c r="J35" i="57"/>
  <c r="F111" i="57"/>
  <c r="J36" i="57"/>
  <c r="F112" i="57"/>
  <c r="F113" i="57"/>
  <c r="J37" i="57"/>
  <c r="J38" i="57"/>
  <c r="F114" i="57"/>
  <c r="F115" i="57"/>
  <c r="J39" i="57"/>
  <c r="J40" i="57"/>
  <c r="F116" i="57"/>
  <c r="J41" i="57"/>
  <c r="J42" i="57"/>
  <c r="D41" i="6"/>
  <c r="I41" i="6"/>
  <c r="F51" i="61"/>
  <c r="F21" i="61"/>
  <c r="F91" i="61"/>
  <c r="F31" i="61"/>
  <c r="F101" i="61"/>
  <c r="F81" i="61"/>
  <c r="F71" i="61"/>
  <c r="F61" i="61"/>
  <c r="F41" i="61"/>
  <c r="J21" i="61"/>
  <c r="F92" i="61"/>
  <c r="J22" i="61"/>
  <c r="F52" i="61"/>
  <c r="J17" i="61"/>
  <c r="F102" i="61"/>
  <c r="F17" i="61"/>
  <c r="F82" i="61"/>
  <c r="F42" i="61"/>
  <c r="F72" i="61"/>
  <c r="F32" i="61"/>
  <c r="F62" i="61"/>
  <c r="F22" i="61"/>
  <c r="F53" i="61"/>
  <c r="J18" i="61"/>
  <c r="F23" i="61"/>
  <c r="F63" i="61"/>
  <c r="F73" i="61"/>
  <c r="F83" i="61"/>
  <c r="J23" i="61"/>
  <c r="F103" i="61"/>
  <c r="F18" i="61"/>
  <c r="F93" i="61"/>
  <c r="F33" i="61"/>
  <c r="F43" i="61"/>
  <c r="F54" i="61"/>
  <c r="F84" i="61"/>
  <c r="J24" i="61"/>
  <c r="F34" i="61"/>
  <c r="F44" i="61"/>
  <c r="F104" i="61"/>
  <c r="F24" i="61"/>
  <c r="F94" i="61"/>
  <c r="J19" i="61"/>
  <c r="F64" i="61"/>
  <c r="F19" i="61"/>
  <c r="F74" i="61"/>
  <c r="F105" i="61"/>
  <c r="F85" i="61"/>
  <c r="J20" i="61"/>
  <c r="F25" i="61"/>
  <c r="F75" i="61"/>
  <c r="F45" i="61"/>
  <c r="F95" i="61"/>
  <c r="F20" i="61"/>
  <c r="J25" i="61"/>
  <c r="F35" i="61"/>
  <c r="F55" i="61"/>
  <c r="F65" i="61"/>
  <c r="F36" i="61"/>
  <c r="F56" i="61"/>
  <c r="F66" i="61"/>
  <c r="F86" i="61"/>
  <c r="F96" i="61"/>
  <c r="F76" i="61"/>
  <c r="J26" i="61"/>
  <c r="F46" i="61"/>
  <c r="F26" i="61"/>
  <c r="F106" i="61"/>
  <c r="J27" i="61"/>
  <c r="F67" i="61"/>
  <c r="F57" i="61"/>
  <c r="F97" i="61"/>
  <c r="F37" i="61"/>
  <c r="F77" i="61"/>
  <c r="F87" i="61"/>
  <c r="F107" i="61"/>
  <c r="J31" i="61"/>
  <c r="F27" i="61"/>
  <c r="F47" i="61"/>
  <c r="F38" i="61"/>
  <c r="F28" i="61"/>
  <c r="J32" i="61"/>
  <c r="F88" i="61"/>
  <c r="F58" i="61"/>
  <c r="F68" i="61"/>
  <c r="F48" i="61"/>
  <c r="F98" i="61"/>
  <c r="F108" i="61"/>
  <c r="F78" i="61"/>
  <c r="J28" i="61"/>
  <c r="F29" i="61"/>
  <c r="F59" i="61"/>
  <c r="F89" i="61"/>
  <c r="F49" i="61"/>
  <c r="J29" i="61"/>
  <c r="F39" i="61"/>
  <c r="F79" i="61"/>
  <c r="F99" i="61"/>
  <c r="F69" i="61"/>
  <c r="J33" i="61"/>
  <c r="F109" i="61"/>
  <c r="F70" i="61"/>
  <c r="F60" i="61"/>
  <c r="J34" i="61"/>
  <c r="F50" i="61"/>
  <c r="F110" i="61"/>
  <c r="J30" i="61"/>
  <c r="F40" i="61"/>
  <c r="F100" i="61"/>
  <c r="F80" i="61"/>
  <c r="F30" i="61"/>
  <c r="F90" i="61"/>
  <c r="J35" i="61"/>
  <c r="F111" i="61"/>
  <c r="F112" i="61"/>
  <c r="J36" i="61"/>
  <c r="F113" i="61"/>
  <c r="J37" i="61"/>
  <c r="F114" i="61"/>
  <c r="J38" i="61"/>
  <c r="J39" i="61"/>
  <c r="F115" i="61"/>
  <c r="F116" i="61"/>
  <c r="J40" i="61"/>
  <c r="J41" i="61"/>
  <c r="J42" i="61"/>
  <c r="D42" i="6"/>
  <c r="I42" i="6"/>
  <c r="F81" i="62"/>
  <c r="F51" i="62"/>
  <c r="F31" i="62"/>
  <c r="F91" i="62"/>
  <c r="F71" i="62"/>
  <c r="F21" i="62"/>
  <c r="F61" i="62"/>
  <c r="F101" i="62"/>
  <c r="F41" i="62"/>
  <c r="J21" i="62"/>
  <c r="F62" i="62"/>
  <c r="J22" i="62"/>
  <c r="F43" i="62"/>
  <c r="J17" i="62"/>
  <c r="F72" i="62"/>
  <c r="F82" i="62"/>
  <c r="F17" i="62"/>
  <c r="F22" i="62"/>
  <c r="F102" i="62"/>
  <c r="F32" i="62"/>
  <c r="F92" i="62"/>
  <c r="F52" i="62"/>
  <c r="F42" i="62"/>
  <c r="F83" i="62"/>
  <c r="F93" i="62"/>
  <c r="F44" i="62"/>
  <c r="J18" i="62"/>
  <c r="F33" i="62"/>
  <c r="J23" i="62"/>
  <c r="F18" i="62"/>
  <c r="F63" i="62"/>
  <c r="F103" i="62"/>
  <c r="F73" i="62"/>
  <c r="F53" i="62"/>
  <c r="F23" i="62"/>
  <c r="F64" i="62"/>
  <c r="F84" i="62"/>
  <c r="F19" i="62"/>
  <c r="F24" i="62"/>
  <c r="F54" i="62"/>
  <c r="F74" i="62"/>
  <c r="J19" i="62"/>
  <c r="F45" i="62"/>
  <c r="J24" i="62"/>
  <c r="F104" i="62"/>
  <c r="F94" i="62"/>
  <c r="F34" i="62"/>
  <c r="F75" i="62"/>
  <c r="F20" i="62"/>
  <c r="F85" i="62"/>
  <c r="F55" i="62"/>
  <c r="F25" i="62"/>
  <c r="F95" i="62"/>
  <c r="J25" i="62"/>
  <c r="J20" i="62"/>
  <c r="F65" i="62"/>
  <c r="F35" i="62"/>
  <c r="F105" i="62"/>
  <c r="F46" i="62"/>
  <c r="F86" i="62"/>
  <c r="J26" i="62"/>
  <c r="F56" i="62"/>
  <c r="F76" i="62"/>
  <c r="F36" i="62"/>
  <c r="F106" i="62"/>
  <c r="F47" i="62"/>
  <c r="F66" i="62"/>
  <c r="F96" i="62"/>
  <c r="F26" i="62"/>
  <c r="J31" i="62"/>
  <c r="F27" i="62"/>
  <c r="F87" i="62"/>
  <c r="F37" i="62"/>
  <c r="F48" i="62"/>
  <c r="F77" i="62"/>
  <c r="J32" i="62"/>
  <c r="F97" i="62"/>
  <c r="J27" i="62"/>
  <c r="F67" i="62"/>
  <c r="F107" i="62"/>
  <c r="F57" i="62"/>
  <c r="F28" i="62"/>
  <c r="F38" i="62"/>
  <c r="J28" i="62"/>
  <c r="F98" i="62"/>
  <c r="J33" i="62"/>
  <c r="F49" i="62"/>
  <c r="F108" i="62"/>
  <c r="F58" i="62"/>
  <c r="F78" i="62"/>
  <c r="F68" i="62"/>
  <c r="F88" i="62"/>
  <c r="F59" i="62"/>
  <c r="F39" i="62"/>
  <c r="F79" i="62"/>
  <c r="F69" i="62"/>
  <c r="F29" i="62"/>
  <c r="F109" i="62"/>
  <c r="F89" i="62"/>
  <c r="F99" i="62"/>
  <c r="F50" i="62"/>
  <c r="J34" i="62"/>
  <c r="J29" i="62"/>
  <c r="F40" i="62"/>
  <c r="F100" i="62"/>
  <c r="J30" i="62"/>
  <c r="F90" i="62"/>
  <c r="F70" i="62"/>
  <c r="J35" i="62"/>
  <c r="F110" i="62"/>
  <c r="F30" i="62"/>
  <c r="F80" i="62"/>
  <c r="F60" i="62"/>
  <c r="J36" i="62"/>
  <c r="F111" i="62"/>
  <c r="J37" i="62"/>
  <c r="F112" i="62"/>
  <c r="F113" i="62"/>
  <c r="J38" i="62"/>
  <c r="F114" i="62"/>
  <c r="J39" i="62"/>
  <c r="F115" i="62"/>
  <c r="J40" i="62"/>
  <c r="F116" i="62"/>
  <c r="J41" i="62"/>
  <c r="J42" i="62"/>
  <c r="J43" i="62"/>
  <c r="D45" i="6"/>
  <c r="I45" i="6"/>
  <c r="F91" i="65"/>
  <c r="F81" i="65"/>
  <c r="F61" i="65"/>
  <c r="F41" i="65"/>
  <c r="F21" i="65"/>
  <c r="F101" i="65"/>
  <c r="F71" i="65"/>
  <c r="F31" i="65"/>
  <c r="F51" i="65"/>
  <c r="J21" i="65"/>
  <c r="J22" i="65"/>
  <c r="F72" i="65"/>
  <c r="F42" i="65"/>
  <c r="F53" i="65"/>
  <c r="F82" i="65"/>
  <c r="J17" i="65"/>
  <c r="F92" i="65"/>
  <c r="F22" i="65"/>
  <c r="F17" i="65"/>
  <c r="F52" i="65"/>
  <c r="F102" i="65"/>
  <c r="F62" i="65"/>
  <c r="F32" i="65"/>
  <c r="F63" i="65"/>
  <c r="F73" i="65"/>
  <c r="F83" i="65"/>
  <c r="J23" i="65"/>
  <c r="F54" i="65"/>
  <c r="F43" i="65"/>
  <c r="F18" i="65"/>
  <c r="F93" i="65"/>
  <c r="F33" i="65"/>
  <c r="F103" i="65"/>
  <c r="J18" i="65"/>
  <c r="F23" i="65"/>
  <c r="F64" i="65"/>
  <c r="F24" i="65"/>
  <c r="F104" i="65"/>
  <c r="F55" i="65"/>
  <c r="J19" i="65"/>
  <c r="F74" i="65"/>
  <c r="F34" i="65"/>
  <c r="F94" i="65"/>
  <c r="J24" i="65"/>
  <c r="F19" i="65"/>
  <c r="F44" i="65"/>
  <c r="F84" i="65"/>
  <c r="F35" i="65"/>
  <c r="F56" i="65"/>
  <c r="J25" i="65"/>
  <c r="F45" i="65"/>
  <c r="J20" i="65"/>
  <c r="F65" i="65"/>
  <c r="F105" i="65"/>
  <c r="F85" i="65"/>
  <c r="F75" i="65"/>
  <c r="F20" i="65"/>
  <c r="F25" i="65"/>
  <c r="F95" i="65"/>
  <c r="F86" i="65"/>
  <c r="F36" i="65"/>
  <c r="F106" i="65"/>
  <c r="F66" i="65"/>
  <c r="F76" i="65"/>
  <c r="F46" i="65"/>
  <c r="F96" i="65"/>
  <c r="F26" i="65"/>
  <c r="F57" i="65"/>
  <c r="J26" i="65"/>
  <c r="F47" i="65"/>
  <c r="F87" i="65"/>
  <c r="F67" i="65"/>
  <c r="F77" i="65"/>
  <c r="J27" i="65"/>
  <c r="F107" i="65"/>
  <c r="J31" i="65"/>
  <c r="F27" i="65"/>
  <c r="F97" i="65"/>
  <c r="F58" i="65"/>
  <c r="F37" i="65"/>
  <c r="F68" i="65"/>
  <c r="F38" i="65"/>
  <c r="F88" i="65"/>
  <c r="J28" i="65"/>
  <c r="F108" i="65"/>
  <c r="F59" i="65"/>
  <c r="F78" i="65"/>
  <c r="F48" i="65"/>
  <c r="F98" i="65"/>
  <c r="F28" i="65"/>
  <c r="J32" i="65"/>
  <c r="F39" i="65"/>
  <c r="J29" i="65"/>
  <c r="F49" i="65"/>
  <c r="F109" i="65"/>
  <c r="J33" i="65"/>
  <c r="F29" i="65"/>
  <c r="F69" i="65"/>
  <c r="F60" i="65"/>
  <c r="F79" i="65"/>
  <c r="F99" i="65"/>
  <c r="F89" i="65"/>
  <c r="J30" i="65"/>
  <c r="F50" i="65"/>
  <c r="F70" i="65"/>
  <c r="F80" i="65"/>
  <c r="F110" i="65"/>
  <c r="F90" i="65"/>
  <c r="F30" i="65"/>
  <c r="F100" i="65"/>
  <c r="F40" i="65"/>
  <c r="J34" i="65"/>
  <c r="F111" i="65"/>
  <c r="J35" i="65"/>
  <c r="J36" i="65"/>
  <c r="F112" i="65"/>
  <c r="F113" i="65"/>
  <c r="J37" i="65"/>
  <c r="F114" i="65"/>
  <c r="J38" i="65"/>
  <c r="F115" i="65"/>
  <c r="J39" i="65"/>
  <c r="F116" i="65"/>
  <c r="J40" i="65"/>
  <c r="J41" i="65"/>
  <c r="J42" i="65"/>
  <c r="D46" i="6"/>
  <c r="I46" i="6"/>
  <c r="F101" i="66"/>
  <c r="F71" i="66"/>
  <c r="F51" i="66"/>
  <c r="F81" i="66"/>
  <c r="F31" i="66"/>
  <c r="F91" i="66"/>
  <c r="F21" i="66"/>
  <c r="F61" i="66"/>
  <c r="F41" i="66"/>
  <c r="J21" i="66"/>
  <c r="J22" i="66"/>
  <c r="F92" i="66"/>
  <c r="F82" i="66"/>
  <c r="F52" i="66"/>
  <c r="F17" i="66"/>
  <c r="F42" i="66"/>
  <c r="F102" i="66"/>
  <c r="J17" i="66"/>
  <c r="F72" i="66"/>
  <c r="F22" i="66"/>
  <c r="F62" i="66"/>
  <c r="F32" i="66"/>
  <c r="F53" i="66"/>
  <c r="F23" i="66"/>
  <c r="F73" i="66"/>
  <c r="J18" i="66"/>
  <c r="F63" i="66"/>
  <c r="F93" i="66"/>
  <c r="F103" i="66"/>
  <c r="F83" i="66"/>
  <c r="F18" i="66"/>
  <c r="J23" i="66"/>
  <c r="F33" i="66"/>
  <c r="F43" i="66"/>
  <c r="J24" i="66"/>
  <c r="F34" i="66"/>
  <c r="F74" i="66"/>
  <c r="F24" i="66"/>
  <c r="F44" i="66"/>
  <c r="F19" i="66"/>
  <c r="F54" i="66"/>
  <c r="F104" i="66"/>
  <c r="F64" i="66"/>
  <c r="F94" i="66"/>
  <c r="F84" i="66"/>
  <c r="J19" i="66"/>
  <c r="J20" i="66"/>
  <c r="F85" i="66"/>
  <c r="F75" i="66"/>
  <c r="F105" i="66"/>
  <c r="F35" i="66"/>
  <c r="F95" i="66"/>
  <c r="F65" i="66"/>
  <c r="F45" i="66"/>
  <c r="J25" i="66"/>
  <c r="F20" i="66"/>
  <c r="F55" i="66"/>
  <c r="F25" i="66"/>
  <c r="F46" i="66"/>
  <c r="F26" i="66"/>
  <c r="F76" i="66"/>
  <c r="F66" i="66"/>
  <c r="F36" i="66"/>
  <c r="F106" i="66"/>
  <c r="F86" i="66"/>
  <c r="J26" i="66"/>
  <c r="F56" i="66"/>
  <c r="F96" i="66"/>
  <c r="J27" i="66"/>
  <c r="F77" i="66"/>
  <c r="F97" i="66"/>
  <c r="F107" i="66"/>
  <c r="F27" i="66"/>
  <c r="F87" i="66"/>
  <c r="F57" i="66"/>
  <c r="F37" i="66"/>
  <c r="F67" i="66"/>
  <c r="J31" i="66"/>
  <c r="F47" i="66"/>
  <c r="F58" i="66"/>
  <c r="F48" i="66"/>
  <c r="F88" i="66"/>
  <c r="J28" i="66"/>
  <c r="F108" i="66"/>
  <c r="F38" i="66"/>
  <c r="F98" i="66"/>
  <c r="F78" i="66"/>
  <c r="F28" i="66"/>
  <c r="J32" i="66"/>
  <c r="F68" i="66"/>
  <c r="J29" i="66"/>
  <c r="F59" i="66"/>
  <c r="F99" i="66"/>
  <c r="F109" i="66"/>
  <c r="F79" i="66"/>
  <c r="F69" i="66"/>
  <c r="J33" i="66"/>
  <c r="F49" i="66"/>
  <c r="F89" i="66"/>
  <c r="F39" i="66"/>
  <c r="F29" i="66"/>
  <c r="F100" i="66"/>
  <c r="F40" i="66"/>
  <c r="F50" i="66"/>
  <c r="F70" i="66"/>
  <c r="J34" i="66"/>
  <c r="F80" i="66"/>
  <c r="F60" i="66"/>
  <c r="F30" i="66"/>
  <c r="F110" i="66"/>
  <c r="F90" i="66"/>
  <c r="J30" i="66"/>
  <c r="J35" i="66"/>
  <c r="F111" i="66"/>
  <c r="F112" i="66"/>
  <c r="J36" i="66"/>
  <c r="J37" i="66"/>
  <c r="F113" i="66"/>
  <c r="J38" i="66"/>
  <c r="F114" i="66"/>
  <c r="J39" i="66"/>
  <c r="F115" i="66"/>
  <c r="J40" i="66"/>
  <c r="F116" i="66"/>
  <c r="J41" i="66"/>
  <c r="J42" i="66"/>
  <c r="J43" i="66"/>
  <c r="I44" i="66"/>
  <c r="K43" i="66"/>
  <c r="I44" i="65"/>
  <c r="K43" i="65"/>
  <c r="J43" i="65"/>
  <c r="I45" i="62"/>
  <c r="K44" i="62"/>
  <c r="J44" i="62"/>
  <c r="I44" i="61"/>
  <c r="K43" i="61"/>
  <c r="J43" i="61"/>
  <c r="I44" i="57"/>
  <c r="K43" i="57"/>
  <c r="J43" i="57"/>
  <c r="I44" i="56"/>
  <c r="K43" i="56"/>
  <c r="J43" i="56"/>
  <c r="I44" i="52"/>
  <c r="J44" i="52" s="1"/>
  <c r="K43" i="52"/>
  <c r="I44" i="51"/>
  <c r="K43" i="51"/>
  <c r="J43" i="51"/>
  <c r="I44" i="47"/>
  <c r="J44" i="47" s="1"/>
  <c r="K43" i="47"/>
  <c r="I44" i="46"/>
  <c r="J44" i="46" s="1"/>
  <c r="K43" i="46"/>
  <c r="J43" i="45"/>
  <c r="I44" i="45"/>
  <c r="K43" i="45"/>
  <c r="J43" i="44"/>
  <c r="I44" i="44"/>
  <c r="K43" i="44"/>
  <c r="I44" i="74"/>
  <c r="K43" i="74"/>
  <c r="J43" i="74"/>
  <c r="J43" i="73"/>
  <c r="K43" i="73"/>
  <c r="I44" i="73"/>
  <c r="J44" i="73" s="1"/>
  <c r="J43" i="72"/>
  <c r="K43" i="72"/>
  <c r="I44" i="72"/>
  <c r="J43" i="71"/>
  <c r="I44" i="71"/>
  <c r="K43" i="71"/>
  <c r="J43" i="70"/>
  <c r="K43" i="70"/>
  <c r="I44" i="70"/>
  <c r="J43" i="69"/>
  <c r="K43" i="69"/>
  <c r="I44" i="69"/>
  <c r="J43" i="68"/>
  <c r="K43" i="68"/>
  <c r="I44" i="68"/>
  <c r="J43" i="67"/>
  <c r="I44" i="67"/>
  <c r="K43" i="67"/>
  <c r="J43" i="64"/>
  <c r="K43" i="64"/>
  <c r="I44" i="64"/>
  <c r="J43" i="63"/>
  <c r="I44" i="63"/>
  <c r="K43" i="63"/>
  <c r="J43" i="60"/>
  <c r="I44" i="60"/>
  <c r="K43" i="60"/>
  <c r="J43" i="59"/>
  <c r="I44" i="59"/>
  <c r="K43" i="59"/>
  <c r="I43" i="58"/>
  <c r="J43" i="58" s="1"/>
  <c r="K42" i="58"/>
  <c r="J42" i="58"/>
  <c r="J43" i="76"/>
  <c r="I44" i="76"/>
  <c r="K43" i="76"/>
  <c r="J43" i="55"/>
  <c r="I44" i="55"/>
  <c r="K43" i="55"/>
  <c r="J43" i="54"/>
  <c r="K43" i="54"/>
  <c r="I44" i="54"/>
  <c r="J43" i="53"/>
  <c r="K43" i="53"/>
  <c r="I44" i="53"/>
  <c r="J43" i="50"/>
  <c r="K43" i="50"/>
  <c r="I44" i="50"/>
  <c r="J43" i="49"/>
  <c r="K43" i="49"/>
  <c r="I44" i="49"/>
  <c r="J43" i="48"/>
  <c r="I44" i="48"/>
  <c r="K43" i="48"/>
  <c r="J43" i="43"/>
  <c r="K43" i="43"/>
  <c r="I44" i="43"/>
  <c r="J43" i="42"/>
  <c r="K43" i="42"/>
  <c r="I44" i="42"/>
  <c r="J43" i="41"/>
  <c r="I44" i="41"/>
  <c r="K43" i="41"/>
  <c r="J43" i="40"/>
  <c r="I44" i="40"/>
  <c r="K43" i="40"/>
  <c r="J43" i="39"/>
  <c r="I44" i="39"/>
  <c r="K43" i="39"/>
  <c r="J43" i="38"/>
  <c r="I44" i="38"/>
  <c r="K43" i="38"/>
  <c r="J43" i="37"/>
  <c r="I44" i="37"/>
  <c r="K43" i="37"/>
  <c r="I44" i="36"/>
  <c r="K43" i="36"/>
  <c r="J43" i="36"/>
  <c r="I44" i="35"/>
  <c r="K43" i="35"/>
  <c r="J43" i="35"/>
  <c r="J43" i="34"/>
  <c r="I44" i="34"/>
  <c r="K43" i="34"/>
  <c r="J43" i="33"/>
  <c r="K43" i="33"/>
  <c r="I44" i="33"/>
  <c r="J43" i="32"/>
  <c r="I44" i="32"/>
  <c r="K43" i="32"/>
  <c r="I44" i="31"/>
  <c r="K43" i="31"/>
  <c r="J43" i="31"/>
  <c r="I45" i="30"/>
  <c r="K44" i="30"/>
  <c r="J44" i="30"/>
  <c r="I44" i="29"/>
  <c r="K43" i="29"/>
  <c r="J43" i="29"/>
  <c r="I44" i="28"/>
  <c r="K43" i="28"/>
  <c r="J43" i="28"/>
  <c r="I43" i="27"/>
  <c r="K42" i="27"/>
  <c r="J42" i="27"/>
  <c r="I43" i="9"/>
  <c r="K42" i="9"/>
  <c r="J42" i="9"/>
  <c r="C135" i="80" l="1"/>
  <c r="C132" i="80"/>
  <c r="C52" i="80"/>
  <c r="C55" i="80" s="1"/>
  <c r="C56" i="80" s="1"/>
  <c r="B7" i="44"/>
  <c r="E23" i="6" s="1"/>
  <c r="B7" i="46"/>
  <c r="E25" i="6" s="1"/>
  <c r="B7" i="47"/>
  <c r="E26" i="6" s="1"/>
  <c r="B7" i="51"/>
  <c r="E30" i="6" s="1"/>
  <c r="B7" i="52"/>
  <c r="E31" i="6" s="1"/>
  <c r="C108" i="80" s="1"/>
  <c r="C129" i="80" s="1"/>
  <c r="B7" i="57"/>
  <c r="E37" i="6" s="1"/>
  <c r="B7" i="61"/>
  <c r="E41" i="6" s="1"/>
  <c r="B7" i="62"/>
  <c r="E42" i="6" s="1"/>
  <c r="B7" i="65"/>
  <c r="E45" i="6" s="1"/>
  <c r="B7" i="66"/>
  <c r="E46" i="6" s="1"/>
  <c r="I45" i="66"/>
  <c r="K44" i="66"/>
  <c r="J44" i="66"/>
  <c r="I45" i="65"/>
  <c r="K44" i="65"/>
  <c r="J44" i="65"/>
  <c r="I46" i="62"/>
  <c r="K45" i="62"/>
  <c r="J45" i="62"/>
  <c r="I45" i="61"/>
  <c r="K44" i="61"/>
  <c r="J44" i="61"/>
  <c r="I45" i="57"/>
  <c r="K44" i="57"/>
  <c r="J44" i="57"/>
  <c r="I45" i="56"/>
  <c r="K44" i="56"/>
  <c r="J44" i="56"/>
  <c r="I45" i="52"/>
  <c r="J45" i="52" s="1"/>
  <c r="K44" i="52"/>
  <c r="I45" i="51"/>
  <c r="K44" i="51"/>
  <c r="J44" i="51"/>
  <c r="I45" i="47"/>
  <c r="J45" i="47" s="1"/>
  <c r="K44" i="47"/>
  <c r="I45" i="46"/>
  <c r="J45" i="46" s="1"/>
  <c r="K44" i="46"/>
  <c r="I45" i="45"/>
  <c r="K44" i="45"/>
  <c r="J44" i="45"/>
  <c r="I45" i="44"/>
  <c r="K44" i="44"/>
  <c r="J44" i="44"/>
  <c r="I45" i="74"/>
  <c r="K44" i="74"/>
  <c r="J44" i="74"/>
  <c r="I45" i="73"/>
  <c r="J45" i="73" s="1"/>
  <c r="K44" i="73"/>
  <c r="I45" i="72"/>
  <c r="K44" i="72"/>
  <c r="J44" i="72"/>
  <c r="I45" i="71"/>
  <c r="K44" i="71"/>
  <c r="J44" i="71"/>
  <c r="I45" i="70"/>
  <c r="K44" i="70"/>
  <c r="J44" i="70"/>
  <c r="I45" i="69"/>
  <c r="K44" i="69"/>
  <c r="J44" i="69"/>
  <c r="I45" i="68"/>
  <c r="K44" i="68"/>
  <c r="J44" i="68"/>
  <c r="I45" i="67"/>
  <c r="K44" i="67"/>
  <c r="J44" i="67"/>
  <c r="I45" i="64"/>
  <c r="J45" i="64" s="1"/>
  <c r="K44" i="64"/>
  <c r="J44" i="64"/>
  <c r="I45" i="63"/>
  <c r="J45" i="63" s="1"/>
  <c r="K44" i="63"/>
  <c r="J44" i="63"/>
  <c r="I45" i="60"/>
  <c r="K44" i="60"/>
  <c r="J44" i="60"/>
  <c r="I45" i="59"/>
  <c r="K44" i="59"/>
  <c r="J44" i="59"/>
  <c r="K43" i="58"/>
  <c r="I44" i="58"/>
  <c r="J44" i="58" s="1"/>
  <c r="I45" i="76"/>
  <c r="K44" i="76"/>
  <c r="J44" i="76"/>
  <c r="I45" i="55"/>
  <c r="K44" i="55"/>
  <c r="J44" i="55"/>
  <c r="I45" i="54"/>
  <c r="K44" i="54"/>
  <c r="J44" i="54"/>
  <c r="I45" i="53"/>
  <c r="K44" i="53"/>
  <c r="J44" i="53"/>
  <c r="I45" i="50"/>
  <c r="K44" i="50"/>
  <c r="J44" i="50"/>
  <c r="I45" i="49"/>
  <c r="K44" i="49"/>
  <c r="J44" i="49"/>
  <c r="I45" i="48"/>
  <c r="K44" i="48"/>
  <c r="J44" i="48"/>
  <c r="I45" i="43"/>
  <c r="K44" i="43"/>
  <c r="J44" i="43"/>
  <c r="I45" i="42"/>
  <c r="K44" i="42"/>
  <c r="J44" i="42"/>
  <c r="I45" i="41"/>
  <c r="K44" i="41"/>
  <c r="J44" i="41"/>
  <c r="I45" i="40"/>
  <c r="K44" i="40"/>
  <c r="J44" i="40"/>
  <c r="I45" i="39"/>
  <c r="K44" i="39"/>
  <c r="J44" i="39"/>
  <c r="I45" i="38"/>
  <c r="K44" i="38"/>
  <c r="J44" i="38"/>
  <c r="I45" i="37"/>
  <c r="K44" i="37"/>
  <c r="J44" i="37"/>
  <c r="I45" i="36"/>
  <c r="K44" i="36"/>
  <c r="J44" i="36"/>
  <c r="I45" i="35"/>
  <c r="K44" i="35"/>
  <c r="J44" i="35"/>
  <c r="I45" i="34"/>
  <c r="K44" i="34"/>
  <c r="J44" i="34"/>
  <c r="I45" i="33"/>
  <c r="K44" i="33"/>
  <c r="J44" i="33"/>
  <c r="I45" i="32"/>
  <c r="K44" i="32"/>
  <c r="J44" i="32"/>
  <c r="I45" i="31"/>
  <c r="K44" i="31"/>
  <c r="J44" i="31"/>
  <c r="I46" i="30"/>
  <c r="K45" i="30"/>
  <c r="J45" i="30"/>
  <c r="I45" i="29"/>
  <c r="K44" i="29"/>
  <c r="J44" i="29"/>
  <c r="I45" i="28"/>
  <c r="K44" i="28"/>
  <c r="J44" i="28"/>
  <c r="I44" i="27"/>
  <c r="K43" i="27"/>
  <c r="J43" i="27"/>
  <c r="J43" i="9"/>
  <c r="K43" i="9"/>
  <c r="I44" i="9"/>
  <c r="B7" i="36"/>
  <c r="C60" i="80" l="1"/>
  <c r="C58" i="80"/>
  <c r="C59" i="80" s="1"/>
  <c r="C111" i="80"/>
  <c r="C123" i="80" s="1"/>
  <c r="C130" i="80" s="1"/>
  <c r="C138" i="80" s="1"/>
  <c r="C139" i="80" s="1"/>
  <c r="J45" i="66"/>
  <c r="I46" i="66"/>
  <c r="K45" i="66"/>
  <c r="I46" i="65"/>
  <c r="K45" i="65"/>
  <c r="J45" i="65"/>
  <c r="I47" i="62"/>
  <c r="K46" i="62"/>
  <c r="J46" i="62"/>
  <c r="I46" i="61"/>
  <c r="K45" i="61"/>
  <c r="J45" i="61"/>
  <c r="I46" i="57"/>
  <c r="K45" i="57"/>
  <c r="J45" i="57"/>
  <c r="I46" i="56"/>
  <c r="K45" i="56"/>
  <c r="J45" i="56"/>
  <c r="K45" i="52"/>
  <c r="I46" i="52"/>
  <c r="J46" i="52" s="1"/>
  <c r="I46" i="51"/>
  <c r="K45" i="51"/>
  <c r="J45" i="51"/>
  <c r="K45" i="47"/>
  <c r="I46" i="47"/>
  <c r="J46" i="47" s="1"/>
  <c r="I46" i="46"/>
  <c r="J46" i="46" s="1"/>
  <c r="K45" i="46"/>
  <c r="J45" i="45"/>
  <c r="I46" i="45"/>
  <c r="K45" i="45"/>
  <c r="I46" i="44"/>
  <c r="K45" i="44"/>
  <c r="J45" i="44"/>
  <c r="I46" i="74"/>
  <c r="K45" i="74"/>
  <c r="J45" i="74"/>
  <c r="I46" i="73"/>
  <c r="J46" i="73" s="1"/>
  <c r="K45" i="73"/>
  <c r="J45" i="72"/>
  <c r="K45" i="72"/>
  <c r="I46" i="72"/>
  <c r="J45" i="71"/>
  <c r="I46" i="71"/>
  <c r="K45" i="71"/>
  <c r="J45" i="70"/>
  <c r="K45" i="70"/>
  <c r="I46" i="70"/>
  <c r="J45" i="69"/>
  <c r="K45" i="69"/>
  <c r="I46" i="69"/>
  <c r="J45" i="68"/>
  <c r="K45" i="68"/>
  <c r="I46" i="68"/>
  <c r="J45" i="67"/>
  <c r="I46" i="67"/>
  <c r="K45" i="67"/>
  <c r="K45" i="64"/>
  <c r="I46" i="64"/>
  <c r="J46" i="64" s="1"/>
  <c r="I46" i="63"/>
  <c r="J46" i="63" s="1"/>
  <c r="K45" i="63"/>
  <c r="J45" i="60"/>
  <c r="K45" i="60"/>
  <c r="I46" i="60"/>
  <c r="J45" i="59"/>
  <c r="I46" i="59"/>
  <c r="K45" i="59"/>
  <c r="I45" i="58"/>
  <c r="J45" i="58" s="1"/>
  <c r="K44" i="58"/>
  <c r="J45" i="76"/>
  <c r="I46" i="76"/>
  <c r="K45" i="76"/>
  <c r="J45" i="55"/>
  <c r="I46" i="55"/>
  <c r="K45" i="55"/>
  <c r="J45" i="54"/>
  <c r="K45" i="54"/>
  <c r="I46" i="54"/>
  <c r="J45" i="53"/>
  <c r="K45" i="53"/>
  <c r="I46" i="53"/>
  <c r="J45" i="50"/>
  <c r="K45" i="50"/>
  <c r="I46" i="50"/>
  <c r="J45" i="49"/>
  <c r="K45" i="49"/>
  <c r="I46" i="49"/>
  <c r="J45" i="48"/>
  <c r="K45" i="48"/>
  <c r="I46" i="48"/>
  <c r="J45" i="43"/>
  <c r="K45" i="43"/>
  <c r="I46" i="43"/>
  <c r="J45" i="42"/>
  <c r="I46" i="42"/>
  <c r="K45" i="42"/>
  <c r="J45" i="41"/>
  <c r="I46" i="41"/>
  <c r="K45" i="41"/>
  <c r="J45" i="40"/>
  <c r="I46" i="40"/>
  <c r="K45" i="40"/>
  <c r="J45" i="39"/>
  <c r="I46" i="39"/>
  <c r="K45" i="39"/>
  <c r="J45" i="38"/>
  <c r="I46" i="38"/>
  <c r="K45" i="38"/>
  <c r="J45" i="37"/>
  <c r="I46" i="37"/>
  <c r="K45" i="37"/>
  <c r="I46" i="36"/>
  <c r="K45" i="36"/>
  <c r="J45" i="36"/>
  <c r="I46" i="35"/>
  <c r="K45" i="35"/>
  <c r="J45" i="35"/>
  <c r="J45" i="34"/>
  <c r="I46" i="34"/>
  <c r="K45" i="34"/>
  <c r="J45" i="33"/>
  <c r="I46" i="33"/>
  <c r="K45" i="33"/>
  <c r="J45" i="32"/>
  <c r="I46" i="32"/>
  <c r="K45" i="32"/>
  <c r="I46" i="31"/>
  <c r="K45" i="31"/>
  <c r="J45" i="31"/>
  <c r="I47" i="30"/>
  <c r="K46" i="30"/>
  <c r="J46" i="30"/>
  <c r="J45" i="29"/>
  <c r="I46" i="29"/>
  <c r="K45" i="29"/>
  <c r="I46" i="28"/>
  <c r="K45" i="28"/>
  <c r="J45" i="28"/>
  <c r="I45" i="27"/>
  <c r="K44" i="27"/>
  <c r="J44" i="27"/>
  <c r="I45" i="9"/>
  <c r="K44" i="9"/>
  <c r="J44" i="9"/>
  <c r="E15" i="6"/>
  <c r="C61" i="80" l="1"/>
  <c r="C136" i="80"/>
  <c r="C137" i="80" s="1"/>
  <c r="C133" i="80"/>
  <c r="C134" i="80" s="1"/>
  <c r="I47" i="66"/>
  <c r="K46" i="66"/>
  <c r="J46" i="66"/>
  <c r="I47" i="65"/>
  <c r="K46" i="65"/>
  <c r="J46" i="65"/>
  <c r="I48" i="62"/>
  <c r="K47" i="62"/>
  <c r="J47" i="62"/>
  <c r="I47" i="61"/>
  <c r="K46" i="61"/>
  <c r="J46" i="61"/>
  <c r="I47" i="57"/>
  <c r="K46" i="57"/>
  <c r="J46" i="57"/>
  <c r="I47" i="56"/>
  <c r="K46" i="56"/>
  <c r="J46" i="56"/>
  <c r="I47" i="52"/>
  <c r="J47" i="52" s="1"/>
  <c r="K46" i="52"/>
  <c r="I47" i="51"/>
  <c r="K46" i="51"/>
  <c r="J46" i="51"/>
  <c r="I47" i="47"/>
  <c r="J47" i="47" s="1"/>
  <c r="K46" i="47"/>
  <c r="I47" i="46"/>
  <c r="J47" i="46" s="1"/>
  <c r="K46" i="46"/>
  <c r="I47" i="45"/>
  <c r="K46" i="45"/>
  <c r="J46" i="45"/>
  <c r="I47" i="44"/>
  <c r="K46" i="44"/>
  <c r="J46" i="44"/>
  <c r="I47" i="74"/>
  <c r="K46" i="74"/>
  <c r="J46" i="74"/>
  <c r="I47" i="73"/>
  <c r="J47" i="73" s="1"/>
  <c r="K46" i="73"/>
  <c r="I47" i="72"/>
  <c r="K46" i="72"/>
  <c r="J46" i="72"/>
  <c r="I47" i="71"/>
  <c r="K46" i="71"/>
  <c r="J46" i="71"/>
  <c r="I47" i="70"/>
  <c r="K46" i="70"/>
  <c r="J46" i="70"/>
  <c r="I47" i="69"/>
  <c r="K46" i="69"/>
  <c r="J46" i="69"/>
  <c r="I47" i="68"/>
  <c r="K46" i="68"/>
  <c r="J46" i="68"/>
  <c r="I47" i="67"/>
  <c r="K46" i="67"/>
  <c r="J46" i="67"/>
  <c r="I47" i="64"/>
  <c r="J47" i="64" s="1"/>
  <c r="K46" i="64"/>
  <c r="I47" i="63"/>
  <c r="J47" i="63" s="1"/>
  <c r="K46" i="63"/>
  <c r="I47" i="60"/>
  <c r="K46" i="60"/>
  <c r="J46" i="60"/>
  <c r="I47" i="59"/>
  <c r="K46" i="59"/>
  <c r="J46" i="59"/>
  <c r="K45" i="58"/>
  <c r="I46" i="58"/>
  <c r="J46" i="58" s="1"/>
  <c r="I47" i="76"/>
  <c r="K46" i="76"/>
  <c r="J46" i="76"/>
  <c r="I47" i="55"/>
  <c r="K46" i="55"/>
  <c r="J46" i="55"/>
  <c r="I47" i="54"/>
  <c r="K46" i="54"/>
  <c r="J46" i="54"/>
  <c r="I47" i="53"/>
  <c r="K46" i="53"/>
  <c r="J46" i="53"/>
  <c r="I47" i="50"/>
  <c r="K46" i="50"/>
  <c r="J46" i="50"/>
  <c r="I47" i="49"/>
  <c r="K46" i="49"/>
  <c r="J46" i="49"/>
  <c r="I47" i="48"/>
  <c r="K46" i="48"/>
  <c r="J46" i="48"/>
  <c r="I47" i="43"/>
  <c r="K46" i="43"/>
  <c r="J46" i="43"/>
  <c r="I47" i="42"/>
  <c r="K46" i="42"/>
  <c r="J46" i="42"/>
  <c r="I47" i="41"/>
  <c r="K46" i="41"/>
  <c r="J46" i="41"/>
  <c r="I47" i="40"/>
  <c r="K46" i="40"/>
  <c r="J46" i="40"/>
  <c r="I47" i="39"/>
  <c r="K46" i="39"/>
  <c r="J46" i="39"/>
  <c r="I47" i="38"/>
  <c r="K46" i="38"/>
  <c r="J46" i="38"/>
  <c r="I47" i="37"/>
  <c r="K46" i="37"/>
  <c r="J46" i="37"/>
  <c r="I47" i="36"/>
  <c r="K46" i="36"/>
  <c r="J46" i="36"/>
  <c r="I47" i="35"/>
  <c r="K46" i="35"/>
  <c r="J46" i="35"/>
  <c r="I47" i="34"/>
  <c r="K46" i="34"/>
  <c r="J46" i="34"/>
  <c r="I47" i="33"/>
  <c r="K46" i="33"/>
  <c r="J46" i="33"/>
  <c r="I47" i="32"/>
  <c r="K46" i="32"/>
  <c r="J46" i="32"/>
  <c r="I47" i="31"/>
  <c r="K46" i="31"/>
  <c r="J46" i="31"/>
  <c r="I48" i="30"/>
  <c r="K47" i="30"/>
  <c r="J47" i="30"/>
  <c r="I47" i="29"/>
  <c r="K46" i="29"/>
  <c r="J46" i="29"/>
  <c r="I47" i="28"/>
  <c r="K46" i="28"/>
  <c r="J46" i="28"/>
  <c r="J45" i="27"/>
  <c r="I46" i="27"/>
  <c r="K45" i="27"/>
  <c r="J45" i="9"/>
  <c r="I46" i="9"/>
  <c r="K45" i="9"/>
  <c r="J47" i="66" l="1"/>
  <c r="I48" i="66"/>
  <c r="K47" i="66"/>
  <c r="I48" i="65"/>
  <c r="K47" i="65"/>
  <c r="J47" i="65"/>
  <c r="I49" i="62"/>
  <c r="K48" i="62"/>
  <c r="J48" i="62"/>
  <c r="I48" i="61"/>
  <c r="K47" i="61"/>
  <c r="J47" i="61"/>
  <c r="I48" i="57"/>
  <c r="K47" i="57"/>
  <c r="J47" i="57"/>
  <c r="I48" i="56"/>
  <c r="K47" i="56"/>
  <c r="J47" i="56"/>
  <c r="I48" i="52"/>
  <c r="J48" i="52" s="1"/>
  <c r="K47" i="52"/>
  <c r="I48" i="51"/>
  <c r="J48" i="51" s="1"/>
  <c r="K47" i="51"/>
  <c r="J47" i="51"/>
  <c r="I48" i="47"/>
  <c r="J48" i="47" s="1"/>
  <c r="K47" i="47"/>
  <c r="I48" i="46"/>
  <c r="J48" i="46" s="1"/>
  <c r="K47" i="46"/>
  <c r="J47" i="45"/>
  <c r="I48" i="45"/>
  <c r="J48" i="45" s="1"/>
  <c r="K47" i="45"/>
  <c r="J47" i="44"/>
  <c r="I48" i="44"/>
  <c r="J48" i="44" s="1"/>
  <c r="K47" i="44"/>
  <c r="I48" i="74"/>
  <c r="K47" i="74"/>
  <c r="J47" i="74"/>
  <c r="K47" i="73"/>
  <c r="I48" i="73"/>
  <c r="J48" i="73" s="1"/>
  <c r="J47" i="72"/>
  <c r="K47" i="72"/>
  <c r="I48" i="72"/>
  <c r="J47" i="71"/>
  <c r="I48" i="71"/>
  <c r="K47" i="71"/>
  <c r="J47" i="70"/>
  <c r="K47" i="70"/>
  <c r="I48" i="70"/>
  <c r="J47" i="69"/>
  <c r="K47" i="69"/>
  <c r="I48" i="69"/>
  <c r="J47" i="68"/>
  <c r="K47" i="68"/>
  <c r="I48" i="68"/>
  <c r="J47" i="67"/>
  <c r="I48" i="67"/>
  <c r="K47" i="67"/>
  <c r="K47" i="64"/>
  <c r="I48" i="64"/>
  <c r="J48" i="64" s="1"/>
  <c r="I48" i="63"/>
  <c r="J48" i="63" s="1"/>
  <c r="K47" i="63"/>
  <c r="J47" i="60"/>
  <c r="K47" i="60"/>
  <c r="I48" i="60"/>
  <c r="J47" i="59"/>
  <c r="I48" i="59"/>
  <c r="K47" i="59"/>
  <c r="I47" i="58"/>
  <c r="J47" i="58" s="1"/>
  <c r="K46" i="58"/>
  <c r="J47" i="76"/>
  <c r="I48" i="76"/>
  <c r="K47" i="76"/>
  <c r="J47" i="55"/>
  <c r="I48" i="55"/>
  <c r="K47" i="55"/>
  <c r="J47" i="54"/>
  <c r="K47" i="54"/>
  <c r="I48" i="54"/>
  <c r="J47" i="53"/>
  <c r="K47" i="53"/>
  <c r="I48" i="53"/>
  <c r="J47" i="50"/>
  <c r="K47" i="50"/>
  <c r="I48" i="50"/>
  <c r="J47" i="49"/>
  <c r="I48" i="49"/>
  <c r="K47" i="49"/>
  <c r="J47" i="48"/>
  <c r="K47" i="48"/>
  <c r="I48" i="48"/>
  <c r="J47" i="43"/>
  <c r="K47" i="43"/>
  <c r="I48" i="43"/>
  <c r="J47" i="42"/>
  <c r="K47" i="42"/>
  <c r="I48" i="42"/>
  <c r="J47" i="41"/>
  <c r="I48" i="41"/>
  <c r="K47" i="41"/>
  <c r="J47" i="40"/>
  <c r="I48" i="40"/>
  <c r="K47" i="40"/>
  <c r="J47" i="39"/>
  <c r="I48" i="39"/>
  <c r="K47" i="39"/>
  <c r="J47" i="38"/>
  <c r="I48" i="38"/>
  <c r="K47" i="38"/>
  <c r="J47" i="37"/>
  <c r="I48" i="37"/>
  <c r="K47" i="37"/>
  <c r="I48" i="36"/>
  <c r="K47" i="36"/>
  <c r="J47" i="36"/>
  <c r="I48" i="35"/>
  <c r="J47" i="35"/>
  <c r="K47" i="35"/>
  <c r="J47" i="34"/>
  <c r="I48" i="34"/>
  <c r="K47" i="34"/>
  <c r="J47" i="33"/>
  <c r="K47" i="33"/>
  <c r="I48" i="33"/>
  <c r="J47" i="32"/>
  <c r="I48" i="32"/>
  <c r="K47" i="32"/>
  <c r="I48" i="31"/>
  <c r="K47" i="31"/>
  <c r="J47" i="31"/>
  <c r="I49" i="30"/>
  <c r="K48" i="30"/>
  <c r="J48" i="30"/>
  <c r="I48" i="29"/>
  <c r="K47" i="29"/>
  <c r="J47" i="29"/>
  <c r="I48" i="28"/>
  <c r="K47" i="28"/>
  <c r="J47" i="28"/>
  <c r="I47" i="27"/>
  <c r="K46" i="27"/>
  <c r="J46" i="27"/>
  <c r="I47" i="9"/>
  <c r="K46" i="9"/>
  <c r="J46" i="9"/>
  <c r="I49" i="66" l="1"/>
  <c r="K48" i="66"/>
  <c r="J48" i="66"/>
  <c r="I49" i="65"/>
  <c r="K48" i="65"/>
  <c r="J48" i="65"/>
  <c r="I50" i="62"/>
  <c r="K49" i="62"/>
  <c r="J49" i="62"/>
  <c r="I49" i="61"/>
  <c r="K48" i="61"/>
  <c r="J48" i="61"/>
  <c r="I49" i="57"/>
  <c r="K48" i="57"/>
  <c r="J48" i="57"/>
  <c r="I49" i="56"/>
  <c r="K48" i="56"/>
  <c r="J48" i="56"/>
  <c r="I49" i="52"/>
  <c r="J49" i="52" s="1"/>
  <c r="K48" i="52"/>
  <c r="I49" i="51"/>
  <c r="J49" i="51" s="1"/>
  <c r="K48" i="51"/>
  <c r="I49" i="47"/>
  <c r="J49" i="47" s="1"/>
  <c r="K48" i="47"/>
  <c r="I49" i="46"/>
  <c r="J49" i="46" s="1"/>
  <c r="K48" i="46"/>
  <c r="I49" i="45"/>
  <c r="J49" i="45" s="1"/>
  <c r="K48" i="45"/>
  <c r="I49" i="44"/>
  <c r="J49" i="44" s="1"/>
  <c r="K48" i="44"/>
  <c r="I49" i="74"/>
  <c r="K48" i="74"/>
  <c r="J48" i="74"/>
  <c r="I49" i="73"/>
  <c r="J49" i="73" s="1"/>
  <c r="K48" i="73"/>
  <c r="I49" i="72"/>
  <c r="K48" i="72"/>
  <c r="J48" i="72"/>
  <c r="I49" i="71"/>
  <c r="K48" i="71"/>
  <c r="J48" i="71"/>
  <c r="I49" i="70"/>
  <c r="K48" i="70"/>
  <c r="J48" i="70"/>
  <c r="I49" i="69"/>
  <c r="K48" i="69"/>
  <c r="J48" i="69"/>
  <c r="I49" i="68"/>
  <c r="K48" i="68"/>
  <c r="J48" i="68"/>
  <c r="I49" i="67"/>
  <c r="K48" i="67"/>
  <c r="J48" i="67"/>
  <c r="I49" i="64"/>
  <c r="J49" i="64" s="1"/>
  <c r="K48" i="64"/>
  <c r="I49" i="63"/>
  <c r="J49" i="63" s="1"/>
  <c r="K48" i="63"/>
  <c r="I49" i="60"/>
  <c r="K48" i="60"/>
  <c r="J48" i="60"/>
  <c r="I49" i="59"/>
  <c r="K48" i="59"/>
  <c r="J48" i="59"/>
  <c r="K47" i="58"/>
  <c r="I48" i="58"/>
  <c r="J48" i="58" s="1"/>
  <c r="I49" i="76"/>
  <c r="K48" i="76"/>
  <c r="J48" i="76"/>
  <c r="I49" i="55"/>
  <c r="K48" i="55"/>
  <c r="J48" i="55"/>
  <c r="I49" i="54"/>
  <c r="K48" i="54"/>
  <c r="J48" i="54"/>
  <c r="I49" i="53"/>
  <c r="J49" i="53" s="1"/>
  <c r="K48" i="53"/>
  <c r="J48" i="53"/>
  <c r="I49" i="50"/>
  <c r="K48" i="50"/>
  <c r="J48" i="50"/>
  <c r="I49" i="49"/>
  <c r="K48" i="49"/>
  <c r="J48" i="49"/>
  <c r="I49" i="48"/>
  <c r="K48" i="48"/>
  <c r="J48" i="48"/>
  <c r="I49" i="43"/>
  <c r="K48" i="43"/>
  <c r="J48" i="43"/>
  <c r="I49" i="42"/>
  <c r="K48" i="42"/>
  <c r="J48" i="42"/>
  <c r="I49" i="41"/>
  <c r="K48" i="41"/>
  <c r="J48" i="41"/>
  <c r="I49" i="40"/>
  <c r="K48" i="40"/>
  <c r="J48" i="40"/>
  <c r="I49" i="39"/>
  <c r="K48" i="39"/>
  <c r="J48" i="39"/>
  <c r="I49" i="38"/>
  <c r="K48" i="38"/>
  <c r="J48" i="38"/>
  <c r="I49" i="37"/>
  <c r="K48" i="37"/>
  <c r="J48" i="37"/>
  <c r="I49" i="36"/>
  <c r="K48" i="36"/>
  <c r="J48" i="36"/>
  <c r="I49" i="35"/>
  <c r="K48" i="35"/>
  <c r="J48" i="35"/>
  <c r="I49" i="34"/>
  <c r="K48" i="34"/>
  <c r="J48" i="34"/>
  <c r="I49" i="33"/>
  <c r="K48" i="33"/>
  <c r="J48" i="33"/>
  <c r="I49" i="32"/>
  <c r="K48" i="32"/>
  <c r="J48" i="32"/>
  <c r="I49" i="31"/>
  <c r="K48" i="31"/>
  <c r="J48" i="31"/>
  <c r="I50" i="30"/>
  <c r="K49" i="30"/>
  <c r="J49" i="30"/>
  <c r="I49" i="29"/>
  <c r="K48" i="29"/>
  <c r="J48" i="29"/>
  <c r="I49" i="28"/>
  <c r="K48" i="28"/>
  <c r="J48" i="28"/>
  <c r="J47" i="27"/>
  <c r="I48" i="27"/>
  <c r="K47" i="27"/>
  <c r="J47" i="9"/>
  <c r="I48" i="9"/>
  <c r="K47" i="9"/>
  <c r="J49" i="66" l="1"/>
  <c r="I50" i="66"/>
  <c r="K49" i="66"/>
  <c r="I50" i="65"/>
  <c r="K49" i="65"/>
  <c r="J49" i="65"/>
  <c r="I51" i="62"/>
  <c r="K50" i="62"/>
  <c r="J50" i="62"/>
  <c r="I50" i="61"/>
  <c r="K49" i="61"/>
  <c r="J49" i="61"/>
  <c r="J49" i="57"/>
  <c r="I50" i="57"/>
  <c r="K49" i="57"/>
  <c r="I50" i="56"/>
  <c r="K49" i="56"/>
  <c r="J49" i="56"/>
  <c r="I50" i="52"/>
  <c r="J50" i="52" s="1"/>
  <c r="K49" i="52"/>
  <c r="I50" i="51"/>
  <c r="J50" i="51" s="1"/>
  <c r="K49" i="51"/>
  <c r="I50" i="47"/>
  <c r="J50" i="47" s="1"/>
  <c r="K49" i="47"/>
  <c r="I50" i="46"/>
  <c r="J50" i="46" s="1"/>
  <c r="K49" i="46"/>
  <c r="I50" i="45"/>
  <c r="J50" i="45" s="1"/>
  <c r="K49" i="45"/>
  <c r="I50" i="44"/>
  <c r="J50" i="44" s="1"/>
  <c r="K49" i="44"/>
  <c r="I50" i="74"/>
  <c r="K49" i="74"/>
  <c r="J49" i="74"/>
  <c r="I50" i="73"/>
  <c r="J50" i="73" s="1"/>
  <c r="K49" i="73"/>
  <c r="J49" i="72"/>
  <c r="K49" i="72"/>
  <c r="I50" i="72"/>
  <c r="J49" i="71"/>
  <c r="I50" i="71"/>
  <c r="K49" i="71"/>
  <c r="J49" i="70"/>
  <c r="K49" i="70"/>
  <c r="I50" i="70"/>
  <c r="J49" i="69"/>
  <c r="K49" i="69"/>
  <c r="I50" i="69"/>
  <c r="J49" i="68"/>
  <c r="K49" i="68"/>
  <c r="I50" i="68"/>
  <c r="J49" i="67"/>
  <c r="I50" i="67"/>
  <c r="K49" i="67"/>
  <c r="K49" i="64"/>
  <c r="I50" i="64"/>
  <c r="J50" i="64" s="1"/>
  <c r="I50" i="63"/>
  <c r="J50" i="63" s="1"/>
  <c r="K49" i="63"/>
  <c r="J49" i="60"/>
  <c r="K49" i="60"/>
  <c r="I50" i="60"/>
  <c r="J49" i="59"/>
  <c r="I50" i="59"/>
  <c r="K49" i="59"/>
  <c r="I49" i="58"/>
  <c r="J49" i="58" s="1"/>
  <c r="K48" i="58"/>
  <c r="J49" i="76"/>
  <c r="K49" i="76"/>
  <c r="I50" i="76"/>
  <c r="J49" i="55"/>
  <c r="I50" i="55"/>
  <c r="K49" i="55"/>
  <c r="J49" i="54"/>
  <c r="K49" i="54"/>
  <c r="I50" i="54"/>
  <c r="I50" i="53"/>
  <c r="J50" i="53" s="1"/>
  <c r="K49" i="53"/>
  <c r="J49" i="50"/>
  <c r="K49" i="50"/>
  <c r="I50" i="50"/>
  <c r="J49" i="49"/>
  <c r="K49" i="49"/>
  <c r="I50" i="49"/>
  <c r="J49" i="48"/>
  <c r="K49" i="48"/>
  <c r="I50" i="48"/>
  <c r="J49" i="43"/>
  <c r="K49" i="43"/>
  <c r="I50" i="43"/>
  <c r="J49" i="42"/>
  <c r="I50" i="42"/>
  <c r="K49" i="42"/>
  <c r="J49" i="41"/>
  <c r="I50" i="41"/>
  <c r="K49" i="41"/>
  <c r="J49" i="40"/>
  <c r="K49" i="40"/>
  <c r="I50" i="40"/>
  <c r="J49" i="39"/>
  <c r="K49" i="39"/>
  <c r="I50" i="39"/>
  <c r="J49" i="38"/>
  <c r="I50" i="38"/>
  <c r="K49" i="38"/>
  <c r="J49" i="37"/>
  <c r="I50" i="37"/>
  <c r="K49" i="37"/>
  <c r="I50" i="36"/>
  <c r="K49" i="36"/>
  <c r="J49" i="36"/>
  <c r="I50" i="35"/>
  <c r="K49" i="35"/>
  <c r="J49" i="35"/>
  <c r="J49" i="34"/>
  <c r="I50" i="34"/>
  <c r="K49" i="34"/>
  <c r="J49" i="33"/>
  <c r="K49" i="33"/>
  <c r="I50" i="33"/>
  <c r="J49" i="32"/>
  <c r="I50" i="32"/>
  <c r="K49" i="32"/>
  <c r="I50" i="31"/>
  <c r="K49" i="31"/>
  <c r="J49" i="31"/>
  <c r="I51" i="30"/>
  <c r="K50" i="30"/>
  <c r="J50" i="30"/>
  <c r="I50" i="29"/>
  <c r="K49" i="29"/>
  <c r="J49" i="29"/>
  <c r="J49" i="28"/>
  <c r="I50" i="28"/>
  <c r="K49" i="28"/>
  <c r="I49" i="27"/>
  <c r="K48" i="27"/>
  <c r="J48" i="27"/>
  <c r="I49" i="9"/>
  <c r="K48" i="9"/>
  <c r="J48" i="9"/>
  <c r="I51" i="66" l="1"/>
  <c r="K50" i="66"/>
  <c r="J50" i="66"/>
  <c r="I51" i="65"/>
  <c r="K50" i="65"/>
  <c r="J50" i="65"/>
  <c r="I52" i="62"/>
  <c r="K51" i="62"/>
  <c r="J51" i="62"/>
  <c r="I51" i="61"/>
  <c r="K50" i="61"/>
  <c r="J50" i="61"/>
  <c r="I51" i="57"/>
  <c r="K50" i="57"/>
  <c r="J50" i="57"/>
  <c r="I51" i="56"/>
  <c r="K50" i="56"/>
  <c r="J50" i="56"/>
  <c r="I51" i="52"/>
  <c r="J51" i="52" s="1"/>
  <c r="K50" i="52"/>
  <c r="I51" i="51"/>
  <c r="J51" i="51" s="1"/>
  <c r="K50" i="51"/>
  <c r="I51" i="47"/>
  <c r="J51" i="47" s="1"/>
  <c r="K50" i="47"/>
  <c r="I51" i="46"/>
  <c r="J51" i="46" s="1"/>
  <c r="K50" i="46"/>
  <c r="I51" i="45"/>
  <c r="J51" i="45" s="1"/>
  <c r="K50" i="45"/>
  <c r="I51" i="44"/>
  <c r="J51" i="44" s="1"/>
  <c r="K50" i="44"/>
  <c r="I51" i="74"/>
  <c r="K50" i="74"/>
  <c r="J50" i="74"/>
  <c r="I51" i="73"/>
  <c r="J51" i="73" s="1"/>
  <c r="K50" i="73"/>
  <c r="I51" i="72"/>
  <c r="K50" i="72"/>
  <c r="J50" i="72"/>
  <c r="I51" i="71"/>
  <c r="K50" i="71"/>
  <c r="J50" i="71"/>
  <c r="I51" i="70"/>
  <c r="K50" i="70"/>
  <c r="J50" i="70"/>
  <c r="I51" i="69"/>
  <c r="K50" i="69"/>
  <c r="J50" i="69"/>
  <c r="I51" i="68"/>
  <c r="K50" i="68"/>
  <c r="J50" i="68"/>
  <c r="I51" i="67"/>
  <c r="K50" i="67"/>
  <c r="J50" i="67"/>
  <c r="I51" i="64"/>
  <c r="J51" i="64" s="1"/>
  <c r="K50" i="64"/>
  <c r="I51" i="63"/>
  <c r="J51" i="63" s="1"/>
  <c r="K50" i="63"/>
  <c r="I51" i="60"/>
  <c r="K50" i="60"/>
  <c r="J50" i="60"/>
  <c r="I51" i="59"/>
  <c r="K50" i="59"/>
  <c r="J50" i="59"/>
  <c r="I50" i="58"/>
  <c r="J50" i="58" s="1"/>
  <c r="K49" i="58"/>
  <c r="I51" i="76"/>
  <c r="K50" i="76"/>
  <c r="J50" i="76"/>
  <c r="I51" i="55"/>
  <c r="K50" i="55"/>
  <c r="J50" i="55"/>
  <c r="I51" i="54"/>
  <c r="K50" i="54"/>
  <c r="J50" i="54"/>
  <c r="I51" i="53"/>
  <c r="J51" i="53" s="1"/>
  <c r="K50" i="53"/>
  <c r="I51" i="50"/>
  <c r="K50" i="50"/>
  <c r="J50" i="50"/>
  <c r="I51" i="49"/>
  <c r="K50" i="49"/>
  <c r="J50" i="49"/>
  <c r="I51" i="48"/>
  <c r="K50" i="48"/>
  <c r="J50" i="48"/>
  <c r="I51" i="43"/>
  <c r="K50" i="43"/>
  <c r="J50" i="43"/>
  <c r="I51" i="42"/>
  <c r="K50" i="42"/>
  <c r="J50" i="42"/>
  <c r="I51" i="41"/>
  <c r="K50" i="41"/>
  <c r="J50" i="41"/>
  <c r="I51" i="40"/>
  <c r="K50" i="40"/>
  <c r="J50" i="40"/>
  <c r="I51" i="39"/>
  <c r="K50" i="39"/>
  <c r="J50" i="39"/>
  <c r="I51" i="38"/>
  <c r="K50" i="38"/>
  <c r="J50" i="38"/>
  <c r="I51" i="37"/>
  <c r="K50" i="37"/>
  <c r="J50" i="37"/>
  <c r="I51" i="36"/>
  <c r="K50" i="36"/>
  <c r="J50" i="36"/>
  <c r="I51" i="35"/>
  <c r="K50" i="35"/>
  <c r="J50" i="35"/>
  <c r="I51" i="34"/>
  <c r="K50" i="34"/>
  <c r="J50" i="34"/>
  <c r="I51" i="33"/>
  <c r="K50" i="33"/>
  <c r="J50" i="33"/>
  <c r="I51" i="32"/>
  <c r="K50" i="32"/>
  <c r="J50" i="32"/>
  <c r="I51" i="31"/>
  <c r="K50" i="31"/>
  <c r="J50" i="31"/>
  <c r="I52" i="30"/>
  <c r="K51" i="30"/>
  <c r="J51" i="30"/>
  <c r="I51" i="29"/>
  <c r="K50" i="29"/>
  <c r="J50" i="29"/>
  <c r="I51" i="28"/>
  <c r="K50" i="28"/>
  <c r="J50" i="28"/>
  <c r="J49" i="27"/>
  <c r="I50" i="27"/>
  <c r="K49" i="27"/>
  <c r="J49" i="9"/>
  <c r="I50" i="9"/>
  <c r="K49" i="9"/>
  <c r="J51" i="66" l="1"/>
  <c r="I52" i="66"/>
  <c r="K51" i="66"/>
  <c r="I52" i="65"/>
  <c r="K51" i="65"/>
  <c r="J51" i="65"/>
  <c r="I53" i="62"/>
  <c r="K52" i="62"/>
  <c r="J52" i="62"/>
  <c r="J51" i="61"/>
  <c r="I52" i="61"/>
  <c r="K51" i="61"/>
  <c r="I52" i="57"/>
  <c r="K51" i="57"/>
  <c r="J51" i="57"/>
  <c r="I52" i="56"/>
  <c r="K51" i="56"/>
  <c r="J51" i="56"/>
  <c r="I52" i="52"/>
  <c r="J52" i="52" s="1"/>
  <c r="K51" i="52"/>
  <c r="I52" i="51"/>
  <c r="J52" i="51" s="1"/>
  <c r="K51" i="51"/>
  <c r="I52" i="47"/>
  <c r="J52" i="47" s="1"/>
  <c r="K51" i="47"/>
  <c r="I52" i="46"/>
  <c r="J52" i="46" s="1"/>
  <c r="K51" i="46"/>
  <c r="I52" i="45"/>
  <c r="J52" i="45" s="1"/>
  <c r="K51" i="45"/>
  <c r="I52" i="44"/>
  <c r="J52" i="44" s="1"/>
  <c r="K51" i="44"/>
  <c r="I52" i="74"/>
  <c r="K51" i="74"/>
  <c r="J51" i="74"/>
  <c r="K51" i="73"/>
  <c r="I52" i="73"/>
  <c r="J52" i="73" s="1"/>
  <c r="J51" i="72"/>
  <c r="K51" i="72"/>
  <c r="I52" i="72"/>
  <c r="J51" i="71"/>
  <c r="I52" i="71"/>
  <c r="K51" i="71"/>
  <c r="J51" i="70"/>
  <c r="K51" i="70"/>
  <c r="I52" i="70"/>
  <c r="J51" i="69"/>
  <c r="I52" i="69"/>
  <c r="K51" i="69"/>
  <c r="J51" i="68"/>
  <c r="K51" i="68"/>
  <c r="I52" i="68"/>
  <c r="J51" i="67"/>
  <c r="I52" i="67"/>
  <c r="K51" i="67"/>
  <c r="K51" i="64"/>
  <c r="I52" i="64"/>
  <c r="J52" i="64" s="1"/>
  <c r="I52" i="63"/>
  <c r="J52" i="63" s="1"/>
  <c r="K51" i="63"/>
  <c r="J51" i="60"/>
  <c r="K51" i="60"/>
  <c r="I52" i="60"/>
  <c r="J51" i="59"/>
  <c r="I52" i="59"/>
  <c r="K51" i="59"/>
  <c r="I51" i="58"/>
  <c r="J51" i="58" s="1"/>
  <c r="K50" i="58"/>
  <c r="J51" i="76"/>
  <c r="I52" i="76"/>
  <c r="K51" i="76"/>
  <c r="J51" i="55"/>
  <c r="K51" i="55"/>
  <c r="I52" i="55"/>
  <c r="J51" i="54"/>
  <c r="K51" i="54"/>
  <c r="I52" i="54"/>
  <c r="I52" i="53"/>
  <c r="J52" i="53" s="1"/>
  <c r="K51" i="53"/>
  <c r="J51" i="50"/>
  <c r="K51" i="50"/>
  <c r="I52" i="50"/>
  <c r="J51" i="49"/>
  <c r="I52" i="49"/>
  <c r="K51" i="49"/>
  <c r="J51" i="48"/>
  <c r="I52" i="48"/>
  <c r="K51" i="48"/>
  <c r="J51" i="43"/>
  <c r="K51" i="43"/>
  <c r="I52" i="43"/>
  <c r="J51" i="42"/>
  <c r="K51" i="42"/>
  <c r="I52" i="42"/>
  <c r="J51" i="41"/>
  <c r="I52" i="41"/>
  <c r="K51" i="41"/>
  <c r="J51" i="40"/>
  <c r="K51" i="40"/>
  <c r="I52" i="40"/>
  <c r="J51" i="39"/>
  <c r="K51" i="39"/>
  <c r="I52" i="39"/>
  <c r="J51" i="38"/>
  <c r="I52" i="38"/>
  <c r="K51" i="38"/>
  <c r="J51" i="37"/>
  <c r="I52" i="37"/>
  <c r="K51" i="37"/>
  <c r="I52" i="36"/>
  <c r="K51" i="36"/>
  <c r="J51" i="36"/>
  <c r="J51" i="35"/>
  <c r="I52" i="35"/>
  <c r="K51" i="35"/>
  <c r="J51" i="34"/>
  <c r="I52" i="34"/>
  <c r="K51" i="34"/>
  <c r="J51" i="33"/>
  <c r="K51" i="33"/>
  <c r="I52" i="33"/>
  <c r="J51" i="32"/>
  <c r="K51" i="32"/>
  <c r="I52" i="32"/>
  <c r="J51" i="31"/>
  <c r="I52" i="31"/>
  <c r="K51" i="31"/>
  <c r="I53" i="30"/>
  <c r="J53" i="30" s="1"/>
  <c r="K52" i="30"/>
  <c r="J52" i="30"/>
  <c r="I52" i="29"/>
  <c r="K51" i="29"/>
  <c r="J51" i="29"/>
  <c r="J51" i="28"/>
  <c r="I52" i="28"/>
  <c r="K51" i="28"/>
  <c r="I51" i="27"/>
  <c r="K50" i="27"/>
  <c r="J50" i="27"/>
  <c r="I51" i="9"/>
  <c r="K50" i="9"/>
  <c r="J50" i="9"/>
  <c r="I53" i="66" l="1"/>
  <c r="K52" i="66"/>
  <c r="J52" i="66"/>
  <c r="I53" i="65"/>
  <c r="K52" i="65"/>
  <c r="J52" i="65"/>
  <c r="I54" i="62"/>
  <c r="K53" i="62"/>
  <c r="J53" i="62"/>
  <c r="I53" i="61"/>
  <c r="K52" i="61"/>
  <c r="J52" i="61"/>
  <c r="I53" i="57"/>
  <c r="K52" i="57"/>
  <c r="J52" i="57"/>
  <c r="I53" i="56"/>
  <c r="K52" i="56"/>
  <c r="J52" i="56"/>
  <c r="I53" i="52"/>
  <c r="J53" i="52" s="1"/>
  <c r="K52" i="52"/>
  <c r="I53" i="51"/>
  <c r="J53" i="51" s="1"/>
  <c r="K52" i="51"/>
  <c r="I53" i="47"/>
  <c r="J53" i="47" s="1"/>
  <c r="K52" i="47"/>
  <c r="I53" i="46"/>
  <c r="J53" i="46" s="1"/>
  <c r="K52" i="46"/>
  <c r="I53" i="45"/>
  <c r="J53" i="45" s="1"/>
  <c r="K52" i="45"/>
  <c r="I53" i="44"/>
  <c r="J53" i="44" s="1"/>
  <c r="K52" i="44"/>
  <c r="I53" i="74"/>
  <c r="K52" i="74"/>
  <c r="J52" i="74"/>
  <c r="I53" i="73"/>
  <c r="J53" i="73" s="1"/>
  <c r="K52" i="73"/>
  <c r="I53" i="72"/>
  <c r="K52" i="72"/>
  <c r="J52" i="72"/>
  <c r="I53" i="71"/>
  <c r="K52" i="71"/>
  <c r="J52" i="71"/>
  <c r="I53" i="70"/>
  <c r="K52" i="70"/>
  <c r="J52" i="70"/>
  <c r="I53" i="69"/>
  <c r="K52" i="69"/>
  <c r="J52" i="69"/>
  <c r="I53" i="68"/>
  <c r="K52" i="68"/>
  <c r="J52" i="68"/>
  <c r="I53" i="67"/>
  <c r="K52" i="67"/>
  <c r="J52" i="67"/>
  <c r="I53" i="64"/>
  <c r="J53" i="64" s="1"/>
  <c r="K52" i="64"/>
  <c r="I53" i="63"/>
  <c r="J53" i="63" s="1"/>
  <c r="K52" i="63"/>
  <c r="I53" i="60"/>
  <c r="K52" i="60"/>
  <c r="J52" i="60"/>
  <c r="I53" i="59"/>
  <c r="K52" i="59"/>
  <c r="J52" i="59"/>
  <c r="K51" i="58"/>
  <c r="I52" i="58"/>
  <c r="J52" i="58" s="1"/>
  <c r="I53" i="76"/>
  <c r="K52" i="76"/>
  <c r="J52" i="76"/>
  <c r="I53" i="55"/>
  <c r="K52" i="55"/>
  <c r="J52" i="55"/>
  <c r="I53" i="54"/>
  <c r="K52" i="54"/>
  <c r="J52" i="54"/>
  <c r="I53" i="53"/>
  <c r="J53" i="53" s="1"/>
  <c r="K52" i="53"/>
  <c r="I53" i="50"/>
  <c r="K52" i="50"/>
  <c r="J52" i="50"/>
  <c r="I53" i="49"/>
  <c r="K52" i="49"/>
  <c r="J52" i="49"/>
  <c r="I53" i="48"/>
  <c r="K52" i="48"/>
  <c r="J52" i="48"/>
  <c r="I53" i="43"/>
  <c r="K52" i="43"/>
  <c r="J52" i="43"/>
  <c r="I53" i="42"/>
  <c r="K52" i="42"/>
  <c r="J52" i="42"/>
  <c r="I53" i="41"/>
  <c r="K52" i="41"/>
  <c r="J52" i="41"/>
  <c r="I53" i="40"/>
  <c r="K52" i="40"/>
  <c r="J52" i="40"/>
  <c r="I53" i="39"/>
  <c r="K52" i="39"/>
  <c r="J52" i="39"/>
  <c r="I53" i="38"/>
  <c r="K52" i="38"/>
  <c r="J52" i="38"/>
  <c r="I53" i="37"/>
  <c r="K52" i="37"/>
  <c r="J52" i="37"/>
  <c r="I53" i="36"/>
  <c r="K52" i="36"/>
  <c r="J52" i="36"/>
  <c r="I53" i="35"/>
  <c r="K52" i="35"/>
  <c r="J52" i="35"/>
  <c r="I53" i="34"/>
  <c r="K52" i="34"/>
  <c r="J52" i="34"/>
  <c r="I53" i="33"/>
  <c r="K52" i="33"/>
  <c r="J52" i="33"/>
  <c r="I53" i="32"/>
  <c r="K52" i="32"/>
  <c r="J52" i="32"/>
  <c r="I53" i="31"/>
  <c r="K52" i="31"/>
  <c r="J52" i="31"/>
  <c r="I54" i="30"/>
  <c r="J54" i="30" s="1"/>
  <c r="K53" i="30"/>
  <c r="I53" i="29"/>
  <c r="K52" i="29"/>
  <c r="J52" i="29"/>
  <c r="I53" i="28"/>
  <c r="K52" i="28"/>
  <c r="J52" i="28"/>
  <c r="J51" i="27"/>
  <c r="I52" i="27"/>
  <c r="K51" i="27"/>
  <c r="J51" i="9"/>
  <c r="K51" i="9"/>
  <c r="I52" i="9"/>
  <c r="J53" i="66" l="1"/>
  <c r="I54" i="66"/>
  <c r="J54" i="66" s="1"/>
  <c r="K53" i="66"/>
  <c r="I54" i="65"/>
  <c r="J54" i="65" s="1"/>
  <c r="K53" i="65"/>
  <c r="J53" i="65"/>
  <c r="I55" i="62"/>
  <c r="K54" i="62"/>
  <c r="J54" i="62"/>
  <c r="J53" i="61"/>
  <c r="I54" i="61"/>
  <c r="K53" i="61"/>
  <c r="I54" i="57"/>
  <c r="K53" i="57"/>
  <c r="J53" i="57"/>
  <c r="I54" i="56"/>
  <c r="K53" i="56"/>
  <c r="J53" i="56"/>
  <c r="I54" i="52"/>
  <c r="J54" i="52" s="1"/>
  <c r="K53" i="52"/>
  <c r="I54" i="51"/>
  <c r="J54" i="51" s="1"/>
  <c r="K53" i="51"/>
  <c r="I54" i="47"/>
  <c r="J54" i="47" s="1"/>
  <c r="K53" i="47"/>
  <c r="I54" i="46"/>
  <c r="J54" i="46" s="1"/>
  <c r="K53" i="46"/>
  <c r="I54" i="45"/>
  <c r="J54" i="45" s="1"/>
  <c r="K53" i="45"/>
  <c r="I54" i="44"/>
  <c r="J54" i="44" s="1"/>
  <c r="K53" i="44"/>
  <c r="I54" i="74"/>
  <c r="K53" i="74"/>
  <c r="J53" i="74"/>
  <c r="I54" i="73"/>
  <c r="J54" i="73" s="1"/>
  <c r="K53" i="73"/>
  <c r="J53" i="72"/>
  <c r="K53" i="72"/>
  <c r="I54" i="72"/>
  <c r="J53" i="71"/>
  <c r="I54" i="71"/>
  <c r="K53" i="71"/>
  <c r="J53" i="70"/>
  <c r="K53" i="70"/>
  <c r="I54" i="70"/>
  <c r="J53" i="69"/>
  <c r="I54" i="69"/>
  <c r="K53" i="69"/>
  <c r="J53" i="68"/>
  <c r="K53" i="68"/>
  <c r="I54" i="68"/>
  <c r="J53" i="67"/>
  <c r="I54" i="67"/>
  <c r="K53" i="67"/>
  <c r="K53" i="64"/>
  <c r="I54" i="64"/>
  <c r="J54" i="64" s="1"/>
  <c r="I54" i="63"/>
  <c r="J54" i="63" s="1"/>
  <c r="K53" i="63"/>
  <c r="J53" i="60"/>
  <c r="K53" i="60"/>
  <c r="I54" i="60"/>
  <c r="J53" i="59"/>
  <c r="I54" i="59"/>
  <c r="K53" i="59"/>
  <c r="I53" i="58"/>
  <c r="J53" i="58" s="1"/>
  <c r="K52" i="58"/>
  <c r="J53" i="76"/>
  <c r="I54" i="76"/>
  <c r="K53" i="76"/>
  <c r="J53" i="55"/>
  <c r="I54" i="55"/>
  <c r="K53" i="55"/>
  <c r="J53" i="54"/>
  <c r="K53" i="54"/>
  <c r="I54" i="54"/>
  <c r="K53" i="53"/>
  <c r="I54" i="53"/>
  <c r="J54" i="53" s="1"/>
  <c r="J53" i="50"/>
  <c r="K53" i="50"/>
  <c r="I54" i="50"/>
  <c r="J53" i="49"/>
  <c r="I54" i="49"/>
  <c r="K53" i="49"/>
  <c r="J53" i="48"/>
  <c r="I54" i="48"/>
  <c r="K53" i="48"/>
  <c r="J53" i="43"/>
  <c r="K53" i="43"/>
  <c r="I54" i="43"/>
  <c r="J53" i="42"/>
  <c r="I54" i="42"/>
  <c r="K53" i="42"/>
  <c r="J53" i="41"/>
  <c r="I54" i="41"/>
  <c r="K53" i="41"/>
  <c r="J53" i="40"/>
  <c r="K53" i="40"/>
  <c r="I54" i="40"/>
  <c r="J53" i="39"/>
  <c r="K53" i="39"/>
  <c r="I54" i="39"/>
  <c r="J53" i="38"/>
  <c r="I54" i="38"/>
  <c r="K53" i="38"/>
  <c r="J53" i="37"/>
  <c r="I54" i="37"/>
  <c r="K53" i="37"/>
  <c r="I54" i="36"/>
  <c r="K53" i="36"/>
  <c r="J53" i="36"/>
  <c r="J53" i="35"/>
  <c r="I54" i="35"/>
  <c r="K53" i="35"/>
  <c r="J53" i="34"/>
  <c r="I54" i="34"/>
  <c r="K53" i="34"/>
  <c r="J53" i="33"/>
  <c r="K53" i="33"/>
  <c r="I54" i="33"/>
  <c r="J53" i="32"/>
  <c r="K53" i="32"/>
  <c r="I54" i="32"/>
  <c r="I54" i="31"/>
  <c r="K53" i="31"/>
  <c r="J53" i="31"/>
  <c r="I55" i="30"/>
  <c r="J55" i="30" s="1"/>
  <c r="K54" i="30"/>
  <c r="K53" i="29"/>
  <c r="J53" i="29"/>
  <c r="I54" i="29"/>
  <c r="J53" i="28"/>
  <c r="I54" i="28"/>
  <c r="K53" i="28"/>
  <c r="I53" i="27"/>
  <c r="K52" i="27"/>
  <c r="J52" i="27"/>
  <c r="I53" i="9"/>
  <c r="K52" i="9"/>
  <c r="J52" i="9"/>
  <c r="I55" i="66" l="1"/>
  <c r="J55" i="66" s="1"/>
  <c r="K54" i="66"/>
  <c r="I55" i="65"/>
  <c r="J55" i="65" s="1"/>
  <c r="K54" i="65"/>
  <c r="I56" i="62"/>
  <c r="K55" i="62"/>
  <c r="J55" i="62"/>
  <c r="I55" i="61"/>
  <c r="K54" i="61"/>
  <c r="J54" i="61"/>
  <c r="I55" i="57"/>
  <c r="K54" i="57"/>
  <c r="J54" i="57"/>
  <c r="I55" i="56"/>
  <c r="K54" i="56"/>
  <c r="J54" i="56"/>
  <c r="I55" i="52"/>
  <c r="J55" i="52" s="1"/>
  <c r="K54" i="52"/>
  <c r="I55" i="51"/>
  <c r="J55" i="51" s="1"/>
  <c r="K54" i="51"/>
  <c r="I55" i="47"/>
  <c r="J55" i="47" s="1"/>
  <c r="K54" i="47"/>
  <c r="I55" i="46"/>
  <c r="J55" i="46" s="1"/>
  <c r="K54" i="46"/>
  <c r="I55" i="45"/>
  <c r="J55" i="45" s="1"/>
  <c r="K54" i="45"/>
  <c r="I55" i="44"/>
  <c r="J55" i="44" s="1"/>
  <c r="K54" i="44"/>
  <c r="I55" i="74"/>
  <c r="K54" i="74"/>
  <c r="J54" i="74"/>
  <c r="I55" i="73"/>
  <c r="J55" i="73" s="1"/>
  <c r="K54" i="73"/>
  <c r="I55" i="72"/>
  <c r="K54" i="72"/>
  <c r="J54" i="72"/>
  <c r="I55" i="71"/>
  <c r="K54" i="71"/>
  <c r="J54" i="71"/>
  <c r="I55" i="70"/>
  <c r="K54" i="70"/>
  <c r="J54" i="70"/>
  <c r="I55" i="69"/>
  <c r="K54" i="69"/>
  <c r="J54" i="69"/>
  <c r="I55" i="68"/>
  <c r="K54" i="68"/>
  <c r="J54" i="68"/>
  <c r="I55" i="67"/>
  <c r="K54" i="67"/>
  <c r="J54" i="67"/>
  <c r="I55" i="64"/>
  <c r="J55" i="64" s="1"/>
  <c r="K54" i="64"/>
  <c r="I55" i="63"/>
  <c r="J55" i="63" s="1"/>
  <c r="K54" i="63"/>
  <c r="I55" i="60"/>
  <c r="K54" i="60"/>
  <c r="J54" i="60"/>
  <c r="I55" i="59"/>
  <c r="K54" i="59"/>
  <c r="J54" i="59"/>
  <c r="K53" i="58"/>
  <c r="I54" i="58"/>
  <c r="J54" i="58" s="1"/>
  <c r="I55" i="76"/>
  <c r="K54" i="76"/>
  <c r="J54" i="76"/>
  <c r="I55" i="55"/>
  <c r="K54" i="55"/>
  <c r="J54" i="55"/>
  <c r="I55" i="54"/>
  <c r="K54" i="54"/>
  <c r="J54" i="54"/>
  <c r="I55" i="53"/>
  <c r="J55" i="53" s="1"/>
  <c r="K54" i="53"/>
  <c r="I55" i="50"/>
  <c r="K54" i="50"/>
  <c r="J54" i="50"/>
  <c r="I55" i="49"/>
  <c r="K54" i="49"/>
  <c r="J54" i="49"/>
  <c r="I55" i="48"/>
  <c r="K54" i="48"/>
  <c r="J54" i="48"/>
  <c r="I55" i="43"/>
  <c r="K54" i="43"/>
  <c r="J54" i="43"/>
  <c r="I55" i="42"/>
  <c r="K54" i="42"/>
  <c r="J54" i="42"/>
  <c r="I55" i="41"/>
  <c r="K54" i="41"/>
  <c r="J54" i="41"/>
  <c r="I55" i="40"/>
  <c r="K54" i="40"/>
  <c r="J54" i="40"/>
  <c r="I55" i="39"/>
  <c r="K54" i="39"/>
  <c r="J54" i="39"/>
  <c r="I55" i="38"/>
  <c r="K54" i="38"/>
  <c r="J54" i="38"/>
  <c r="I55" i="37"/>
  <c r="K54" i="37"/>
  <c r="J54" i="37"/>
  <c r="I55" i="36"/>
  <c r="K54" i="36"/>
  <c r="J54" i="36"/>
  <c r="I55" i="35"/>
  <c r="K54" i="35"/>
  <c r="J54" i="35"/>
  <c r="I55" i="34"/>
  <c r="K54" i="34"/>
  <c r="J54" i="34"/>
  <c r="I55" i="33"/>
  <c r="K54" i="33"/>
  <c r="J54" i="33"/>
  <c r="I55" i="32"/>
  <c r="K54" i="32"/>
  <c r="J54" i="32"/>
  <c r="I55" i="31"/>
  <c r="K54" i="31"/>
  <c r="J54" i="31"/>
  <c r="I56" i="30"/>
  <c r="J56" i="30" s="1"/>
  <c r="K55" i="30"/>
  <c r="I55" i="29"/>
  <c r="K54" i="29"/>
  <c r="J54" i="29"/>
  <c r="I55" i="28"/>
  <c r="K54" i="28"/>
  <c r="J54" i="28"/>
  <c r="I54" i="27"/>
  <c r="K53" i="27"/>
  <c r="J53" i="27"/>
  <c r="J53" i="9"/>
  <c r="K53" i="9"/>
  <c r="I54" i="9"/>
  <c r="I56" i="66" l="1"/>
  <c r="J56" i="66" s="1"/>
  <c r="K55" i="66"/>
  <c r="I56" i="65"/>
  <c r="J56" i="65" s="1"/>
  <c r="K55" i="65"/>
  <c r="I57" i="62"/>
  <c r="K56" i="62"/>
  <c r="J56" i="62"/>
  <c r="J55" i="61"/>
  <c r="I56" i="61"/>
  <c r="K55" i="61"/>
  <c r="I56" i="57"/>
  <c r="K55" i="57"/>
  <c r="J55" i="57"/>
  <c r="I56" i="56"/>
  <c r="K55" i="56"/>
  <c r="J55" i="56"/>
  <c r="I56" i="52"/>
  <c r="J56" i="52" s="1"/>
  <c r="K55" i="52"/>
  <c r="I56" i="51"/>
  <c r="J56" i="51" s="1"/>
  <c r="K55" i="51"/>
  <c r="I56" i="47"/>
  <c r="J56" i="47" s="1"/>
  <c r="K55" i="47"/>
  <c r="I56" i="46"/>
  <c r="J56" i="46" s="1"/>
  <c r="K55" i="46"/>
  <c r="I56" i="45"/>
  <c r="J56" i="45" s="1"/>
  <c r="K55" i="45"/>
  <c r="I56" i="44"/>
  <c r="J56" i="44" s="1"/>
  <c r="K55" i="44"/>
  <c r="I56" i="74"/>
  <c r="K55" i="74"/>
  <c r="J55" i="74"/>
  <c r="K55" i="73"/>
  <c r="I56" i="73"/>
  <c r="J56" i="73" s="1"/>
  <c r="J55" i="72"/>
  <c r="K55" i="72"/>
  <c r="I56" i="72"/>
  <c r="J55" i="71"/>
  <c r="I56" i="71"/>
  <c r="K55" i="71"/>
  <c r="J55" i="70"/>
  <c r="K55" i="70"/>
  <c r="I56" i="70"/>
  <c r="J55" i="69"/>
  <c r="I56" i="69"/>
  <c r="K55" i="69"/>
  <c r="J55" i="68"/>
  <c r="K55" i="68"/>
  <c r="I56" i="68"/>
  <c r="J55" i="67"/>
  <c r="I56" i="67"/>
  <c r="K55" i="67"/>
  <c r="K55" i="64"/>
  <c r="I56" i="64"/>
  <c r="J56" i="64" s="1"/>
  <c r="I56" i="63"/>
  <c r="J56" i="63" s="1"/>
  <c r="K55" i="63"/>
  <c r="J55" i="60"/>
  <c r="K55" i="60"/>
  <c r="I56" i="60"/>
  <c r="J55" i="59"/>
  <c r="I56" i="59"/>
  <c r="K55" i="59"/>
  <c r="I55" i="58"/>
  <c r="J55" i="58" s="1"/>
  <c r="K54" i="58"/>
  <c r="J55" i="76"/>
  <c r="I56" i="76"/>
  <c r="K55" i="76"/>
  <c r="J55" i="55"/>
  <c r="I56" i="55"/>
  <c r="K55" i="55"/>
  <c r="J55" i="54"/>
  <c r="K55" i="54"/>
  <c r="I56" i="54"/>
  <c r="K55" i="53"/>
  <c r="I56" i="53"/>
  <c r="J56" i="53" s="1"/>
  <c r="J55" i="50"/>
  <c r="K55" i="50"/>
  <c r="I56" i="50"/>
  <c r="J55" i="49"/>
  <c r="I56" i="49"/>
  <c r="K55" i="49"/>
  <c r="J55" i="48"/>
  <c r="K55" i="48"/>
  <c r="I56" i="48"/>
  <c r="J56" i="48" s="1"/>
  <c r="J55" i="43"/>
  <c r="K55" i="43"/>
  <c r="I56" i="43"/>
  <c r="J55" i="42"/>
  <c r="K55" i="42"/>
  <c r="I56" i="42"/>
  <c r="J56" i="42" s="1"/>
  <c r="J55" i="41"/>
  <c r="I56" i="41"/>
  <c r="K55" i="41"/>
  <c r="J55" i="40"/>
  <c r="I56" i="40"/>
  <c r="K55" i="40"/>
  <c r="J55" i="39"/>
  <c r="I56" i="39"/>
  <c r="K55" i="39"/>
  <c r="J55" i="38"/>
  <c r="I56" i="38"/>
  <c r="K55" i="38"/>
  <c r="J55" i="37"/>
  <c r="I56" i="37"/>
  <c r="K55" i="37"/>
  <c r="I56" i="36"/>
  <c r="K55" i="36"/>
  <c r="J55" i="36"/>
  <c r="J55" i="35"/>
  <c r="I56" i="35"/>
  <c r="K55" i="35"/>
  <c r="J55" i="34"/>
  <c r="I56" i="34"/>
  <c r="K55" i="34"/>
  <c r="J55" i="33"/>
  <c r="K55" i="33"/>
  <c r="I56" i="33"/>
  <c r="J55" i="32"/>
  <c r="K55" i="32"/>
  <c r="I56" i="32"/>
  <c r="I56" i="31"/>
  <c r="K55" i="31"/>
  <c r="J55" i="31"/>
  <c r="I57" i="30"/>
  <c r="J57" i="30" s="1"/>
  <c r="K56" i="30"/>
  <c r="I56" i="29"/>
  <c r="K55" i="29"/>
  <c r="J55" i="29"/>
  <c r="J55" i="28"/>
  <c r="I56" i="28"/>
  <c r="K55" i="28"/>
  <c r="I55" i="27"/>
  <c r="K54" i="27"/>
  <c r="J54" i="27"/>
  <c r="I55" i="9"/>
  <c r="J55" i="9" s="1"/>
  <c r="K54" i="9"/>
  <c r="J54" i="9"/>
  <c r="I57" i="66" l="1"/>
  <c r="J57" i="66" s="1"/>
  <c r="K56" i="66"/>
  <c r="I57" i="65"/>
  <c r="J57" i="65" s="1"/>
  <c r="K56" i="65"/>
  <c r="I58" i="62"/>
  <c r="K57" i="62"/>
  <c r="J57" i="62"/>
  <c r="I57" i="61"/>
  <c r="K56" i="61"/>
  <c r="J56" i="61"/>
  <c r="I57" i="57"/>
  <c r="K56" i="57"/>
  <c r="J56" i="57"/>
  <c r="I57" i="56"/>
  <c r="K56" i="56"/>
  <c r="J56" i="56"/>
  <c r="I57" i="52"/>
  <c r="J57" i="52" s="1"/>
  <c r="K56" i="52"/>
  <c r="I57" i="51"/>
  <c r="J57" i="51" s="1"/>
  <c r="K56" i="51"/>
  <c r="I57" i="47"/>
  <c r="J57" i="47" s="1"/>
  <c r="K56" i="47"/>
  <c r="I57" i="46"/>
  <c r="J57" i="46" s="1"/>
  <c r="K56" i="46"/>
  <c r="I57" i="45"/>
  <c r="J57" i="45" s="1"/>
  <c r="K56" i="45"/>
  <c r="I57" i="44"/>
  <c r="J57" i="44" s="1"/>
  <c r="K56" i="44"/>
  <c r="I57" i="74"/>
  <c r="K56" i="74"/>
  <c r="J56" i="74"/>
  <c r="I57" i="73"/>
  <c r="J57" i="73" s="1"/>
  <c r="K56" i="73"/>
  <c r="I57" i="72"/>
  <c r="K56" i="72"/>
  <c r="J56" i="72"/>
  <c r="I57" i="71"/>
  <c r="K56" i="71"/>
  <c r="J56" i="71"/>
  <c r="I57" i="70"/>
  <c r="J57" i="70" s="1"/>
  <c r="K56" i="70"/>
  <c r="J56" i="70"/>
  <c r="I57" i="69"/>
  <c r="K56" i="69"/>
  <c r="J56" i="69"/>
  <c r="I57" i="68"/>
  <c r="K56" i="68"/>
  <c r="J56" i="68"/>
  <c r="I57" i="67"/>
  <c r="K56" i="67"/>
  <c r="J56" i="67"/>
  <c r="I57" i="64"/>
  <c r="J57" i="64" s="1"/>
  <c r="K56" i="64"/>
  <c r="I57" i="63"/>
  <c r="J57" i="63" s="1"/>
  <c r="K56" i="63"/>
  <c r="I57" i="60"/>
  <c r="K56" i="60"/>
  <c r="J56" i="60"/>
  <c r="I57" i="59"/>
  <c r="K56" i="59"/>
  <c r="J56" i="59"/>
  <c r="K55" i="58"/>
  <c r="I56" i="58"/>
  <c r="J56" i="58" s="1"/>
  <c r="I57" i="76"/>
  <c r="K56" i="76"/>
  <c r="J56" i="76"/>
  <c r="I57" i="55"/>
  <c r="K56" i="55"/>
  <c r="J56" i="55"/>
  <c r="I57" i="54"/>
  <c r="K56" i="54"/>
  <c r="J56" i="54"/>
  <c r="I57" i="53"/>
  <c r="J57" i="53" s="1"/>
  <c r="K56" i="53"/>
  <c r="I57" i="50"/>
  <c r="K56" i="50"/>
  <c r="J56" i="50"/>
  <c r="I57" i="49"/>
  <c r="K56" i="49"/>
  <c r="J56" i="49"/>
  <c r="I57" i="48"/>
  <c r="J57" i="48" s="1"/>
  <c r="K56" i="48"/>
  <c r="I57" i="43"/>
  <c r="K56" i="43"/>
  <c r="J56" i="43"/>
  <c r="I57" i="42"/>
  <c r="J57" i="42" s="1"/>
  <c r="K56" i="42"/>
  <c r="I57" i="41"/>
  <c r="K56" i="41"/>
  <c r="J56" i="41"/>
  <c r="I57" i="40"/>
  <c r="K56" i="40"/>
  <c r="J56" i="40"/>
  <c r="I57" i="39"/>
  <c r="K56" i="39"/>
  <c r="J56" i="39"/>
  <c r="I57" i="38"/>
  <c r="K56" i="38"/>
  <c r="J56" i="38"/>
  <c r="I57" i="37"/>
  <c r="K56" i="37"/>
  <c r="J56" i="37"/>
  <c r="I57" i="36"/>
  <c r="K56" i="36"/>
  <c r="J56" i="36"/>
  <c r="I57" i="35"/>
  <c r="K56" i="35"/>
  <c r="J56" i="35"/>
  <c r="I57" i="34"/>
  <c r="J57" i="34" s="1"/>
  <c r="K56" i="34"/>
  <c r="J56" i="34"/>
  <c r="I57" i="33"/>
  <c r="K56" i="33"/>
  <c r="J56" i="33"/>
  <c r="I57" i="32"/>
  <c r="K56" i="32"/>
  <c r="J56" i="32"/>
  <c r="I57" i="31"/>
  <c r="K56" i="31"/>
  <c r="J56" i="31"/>
  <c r="I58" i="30"/>
  <c r="J58" i="30" s="1"/>
  <c r="K57" i="30"/>
  <c r="I57" i="29"/>
  <c r="K56" i="29"/>
  <c r="J56" i="29"/>
  <c r="I57" i="28"/>
  <c r="K56" i="28"/>
  <c r="J56" i="28"/>
  <c r="J55" i="27"/>
  <c r="I56" i="27"/>
  <c r="K55" i="27"/>
  <c r="K55" i="9"/>
  <c r="I56" i="9"/>
  <c r="J56" i="9" s="1"/>
  <c r="I58" i="66" l="1"/>
  <c r="J58" i="66" s="1"/>
  <c r="K57" i="66"/>
  <c r="I58" i="65"/>
  <c r="J58" i="65" s="1"/>
  <c r="K57" i="65"/>
  <c r="I59" i="62"/>
  <c r="J59" i="62" s="1"/>
  <c r="K58" i="62"/>
  <c r="J58" i="62"/>
  <c r="J57" i="61"/>
  <c r="I58" i="61"/>
  <c r="K57" i="61"/>
  <c r="I58" i="57"/>
  <c r="J58" i="57" s="1"/>
  <c r="K57" i="57"/>
  <c r="J57" i="57"/>
  <c r="I58" i="56"/>
  <c r="J58" i="56" s="1"/>
  <c r="K57" i="56"/>
  <c r="J57" i="56"/>
  <c r="I58" i="52"/>
  <c r="J58" i="52" s="1"/>
  <c r="K57" i="52"/>
  <c r="I58" i="51"/>
  <c r="J58" i="51" s="1"/>
  <c r="K57" i="51"/>
  <c r="I58" i="47"/>
  <c r="J58" i="47" s="1"/>
  <c r="K57" i="47"/>
  <c r="I58" i="46"/>
  <c r="J58" i="46" s="1"/>
  <c r="K57" i="46"/>
  <c r="I58" i="45"/>
  <c r="J58" i="45" s="1"/>
  <c r="K57" i="45"/>
  <c r="I58" i="44"/>
  <c r="J58" i="44" s="1"/>
  <c r="K57" i="44"/>
  <c r="I58" i="74"/>
  <c r="J58" i="74" s="1"/>
  <c r="K57" i="74"/>
  <c r="J57" i="74"/>
  <c r="I58" i="73"/>
  <c r="J58" i="73" s="1"/>
  <c r="K57" i="73"/>
  <c r="J57" i="72"/>
  <c r="K57" i="72"/>
  <c r="I58" i="72"/>
  <c r="J57" i="71"/>
  <c r="I58" i="71"/>
  <c r="J58" i="71" s="1"/>
  <c r="K57" i="71"/>
  <c r="I58" i="70"/>
  <c r="J58" i="70" s="1"/>
  <c r="K57" i="70"/>
  <c r="J57" i="69"/>
  <c r="I58" i="69"/>
  <c r="K57" i="69"/>
  <c r="J57" i="68"/>
  <c r="K57" i="68"/>
  <c r="I58" i="68"/>
  <c r="J57" i="67"/>
  <c r="I58" i="67"/>
  <c r="J58" i="67" s="1"/>
  <c r="K57" i="67"/>
  <c r="K57" i="64"/>
  <c r="I58" i="64"/>
  <c r="J58" i="64" s="1"/>
  <c r="I58" i="63"/>
  <c r="J58" i="63" s="1"/>
  <c r="K57" i="63"/>
  <c r="J57" i="60"/>
  <c r="K57" i="60"/>
  <c r="I58" i="60"/>
  <c r="J57" i="59"/>
  <c r="I58" i="59"/>
  <c r="K57" i="59"/>
  <c r="I57" i="58"/>
  <c r="J57" i="58" s="1"/>
  <c r="K56" i="58"/>
  <c r="J57" i="76"/>
  <c r="I58" i="76"/>
  <c r="K57" i="76"/>
  <c r="J57" i="55"/>
  <c r="I58" i="55"/>
  <c r="K57" i="55"/>
  <c r="J57" i="54"/>
  <c r="K57" i="54"/>
  <c r="I58" i="54"/>
  <c r="J58" i="54" s="1"/>
  <c r="I58" i="53"/>
  <c r="J58" i="53" s="1"/>
  <c r="K57" i="53"/>
  <c r="J57" i="50"/>
  <c r="K57" i="50"/>
  <c r="I58" i="50"/>
  <c r="J57" i="49"/>
  <c r="I58" i="49"/>
  <c r="K57" i="49"/>
  <c r="K57" i="48"/>
  <c r="I58" i="48"/>
  <c r="J58" i="48" s="1"/>
  <c r="J57" i="43"/>
  <c r="K57" i="43"/>
  <c r="I58" i="43"/>
  <c r="K57" i="42"/>
  <c r="I58" i="42"/>
  <c r="J58" i="42" s="1"/>
  <c r="J57" i="41"/>
  <c r="I58" i="41"/>
  <c r="K57" i="41"/>
  <c r="J57" i="40"/>
  <c r="K57" i="40"/>
  <c r="I58" i="40"/>
  <c r="J57" i="39"/>
  <c r="K57" i="39"/>
  <c r="I58" i="39"/>
  <c r="J57" i="38"/>
  <c r="I58" i="38"/>
  <c r="K57" i="38"/>
  <c r="J57" i="37"/>
  <c r="I58" i="37"/>
  <c r="K57" i="37"/>
  <c r="I58" i="36"/>
  <c r="K57" i="36"/>
  <c r="J57" i="36"/>
  <c r="J57" i="35"/>
  <c r="I58" i="35"/>
  <c r="K57" i="35"/>
  <c r="I58" i="34"/>
  <c r="J58" i="34" s="1"/>
  <c r="K57" i="34"/>
  <c r="J57" i="33"/>
  <c r="K57" i="33"/>
  <c r="I58" i="33"/>
  <c r="J57" i="32"/>
  <c r="K57" i="32"/>
  <c r="I58" i="32"/>
  <c r="K57" i="31"/>
  <c r="I58" i="31"/>
  <c r="J57" i="31"/>
  <c r="I59" i="30"/>
  <c r="J59" i="30" s="1"/>
  <c r="K58" i="30"/>
  <c r="J57" i="29"/>
  <c r="I58" i="29"/>
  <c r="K57" i="29"/>
  <c r="J57" i="28"/>
  <c r="I58" i="28"/>
  <c r="K57" i="28"/>
  <c r="I57" i="27"/>
  <c r="K56" i="27"/>
  <c r="J56" i="27"/>
  <c r="I57" i="9"/>
  <c r="J57" i="9" s="1"/>
  <c r="K56" i="9"/>
  <c r="I59" i="66" l="1"/>
  <c r="J59" i="66" s="1"/>
  <c r="K58" i="66"/>
  <c r="I59" i="65"/>
  <c r="J59" i="65" s="1"/>
  <c r="K58" i="65"/>
  <c r="I60" i="62"/>
  <c r="J60" i="62" s="1"/>
  <c r="K59" i="62"/>
  <c r="I59" i="61"/>
  <c r="J59" i="61" s="1"/>
  <c r="K58" i="61"/>
  <c r="J58" i="61"/>
  <c r="I59" i="57"/>
  <c r="J59" i="57" s="1"/>
  <c r="K58" i="57"/>
  <c r="I59" i="56"/>
  <c r="J59" i="56" s="1"/>
  <c r="K58" i="56"/>
  <c r="I59" i="52"/>
  <c r="J59" i="52" s="1"/>
  <c r="K58" i="52"/>
  <c r="I59" i="51"/>
  <c r="J59" i="51" s="1"/>
  <c r="K58" i="51"/>
  <c r="I59" i="47"/>
  <c r="J59" i="47" s="1"/>
  <c r="K58" i="47"/>
  <c r="I59" i="46"/>
  <c r="J59" i="46" s="1"/>
  <c r="K58" i="46"/>
  <c r="I59" i="45"/>
  <c r="J59" i="45" s="1"/>
  <c r="K58" i="45"/>
  <c r="I59" i="44"/>
  <c r="J59" i="44" s="1"/>
  <c r="K58" i="44"/>
  <c r="I59" i="74"/>
  <c r="J59" i="74" s="1"/>
  <c r="K58" i="74"/>
  <c r="I59" i="73"/>
  <c r="J59" i="73" s="1"/>
  <c r="K58" i="73"/>
  <c r="I59" i="72"/>
  <c r="K58" i="72"/>
  <c r="J58" i="72"/>
  <c r="I59" i="71"/>
  <c r="J59" i="71" s="1"/>
  <c r="K58" i="71"/>
  <c r="I59" i="70"/>
  <c r="J59" i="70" s="1"/>
  <c r="K58" i="70"/>
  <c r="I59" i="69"/>
  <c r="K58" i="69"/>
  <c r="J58" i="69"/>
  <c r="I59" i="68"/>
  <c r="K58" i="68"/>
  <c r="J58" i="68"/>
  <c r="I59" i="67"/>
  <c r="J59" i="67" s="1"/>
  <c r="K58" i="67"/>
  <c r="I59" i="64"/>
  <c r="J59" i="64" s="1"/>
  <c r="K58" i="64"/>
  <c r="I59" i="63"/>
  <c r="J59" i="63" s="1"/>
  <c r="K58" i="63"/>
  <c r="I59" i="60"/>
  <c r="K58" i="60"/>
  <c r="J58" i="60"/>
  <c r="I59" i="59"/>
  <c r="J59" i="59" s="1"/>
  <c r="K58" i="59"/>
  <c r="J58" i="59"/>
  <c r="I58" i="58"/>
  <c r="J58" i="58" s="1"/>
  <c r="K57" i="58"/>
  <c r="I59" i="76"/>
  <c r="K58" i="76"/>
  <c r="J58" i="76"/>
  <c r="I59" i="55"/>
  <c r="K58" i="55"/>
  <c r="J58" i="55"/>
  <c r="I59" i="54"/>
  <c r="J59" i="54" s="1"/>
  <c r="K58" i="54"/>
  <c r="I59" i="53"/>
  <c r="J59" i="53" s="1"/>
  <c r="K58" i="53"/>
  <c r="I59" i="50"/>
  <c r="K58" i="50"/>
  <c r="J58" i="50"/>
  <c r="I59" i="49"/>
  <c r="K58" i="49"/>
  <c r="J58" i="49"/>
  <c r="I59" i="48"/>
  <c r="J59" i="48" s="1"/>
  <c r="K58" i="48"/>
  <c r="I59" i="43"/>
  <c r="K58" i="43"/>
  <c r="J58" i="43"/>
  <c r="I59" i="42"/>
  <c r="J59" i="42" s="1"/>
  <c r="K58" i="42"/>
  <c r="I59" i="41"/>
  <c r="K58" i="41"/>
  <c r="J58" i="41"/>
  <c r="I59" i="40"/>
  <c r="K58" i="40"/>
  <c r="J58" i="40"/>
  <c r="I59" i="39"/>
  <c r="K58" i="39"/>
  <c r="J58" i="39"/>
  <c r="I59" i="38"/>
  <c r="K58" i="38"/>
  <c r="J58" i="38"/>
  <c r="I59" i="37"/>
  <c r="K58" i="37"/>
  <c r="J58" i="37"/>
  <c r="I59" i="36"/>
  <c r="J59" i="36" s="1"/>
  <c r="K58" i="36"/>
  <c r="J58" i="36"/>
  <c r="I59" i="35"/>
  <c r="K58" i="35"/>
  <c r="J58" i="35"/>
  <c r="I59" i="34"/>
  <c r="J59" i="34" s="1"/>
  <c r="K58" i="34"/>
  <c r="I59" i="33"/>
  <c r="K58" i="33"/>
  <c r="J58" i="33"/>
  <c r="I59" i="32"/>
  <c r="K58" i="32"/>
  <c r="J58" i="32"/>
  <c r="I59" i="31"/>
  <c r="K58" i="31"/>
  <c r="J58" i="31"/>
  <c r="I60" i="30"/>
  <c r="J60" i="30" s="1"/>
  <c r="K59" i="30"/>
  <c r="I59" i="29"/>
  <c r="J59" i="29" s="1"/>
  <c r="K58" i="29"/>
  <c r="J58" i="29"/>
  <c r="I59" i="28"/>
  <c r="K58" i="28"/>
  <c r="J58" i="28"/>
  <c r="J57" i="27"/>
  <c r="I58" i="27"/>
  <c r="K57" i="27"/>
  <c r="K57" i="9"/>
  <c r="I58" i="9"/>
  <c r="J58" i="9" s="1"/>
  <c r="I60" i="66" l="1"/>
  <c r="J60" i="66" s="1"/>
  <c r="K59" i="66"/>
  <c r="I60" i="65"/>
  <c r="J60" i="65" s="1"/>
  <c r="K59" i="65"/>
  <c r="I61" i="62"/>
  <c r="J61" i="62" s="1"/>
  <c r="K60" i="62"/>
  <c r="I60" i="61"/>
  <c r="J60" i="61" s="1"/>
  <c r="K59" i="61"/>
  <c r="I60" i="57"/>
  <c r="J60" i="57" s="1"/>
  <c r="K59" i="57"/>
  <c r="I60" i="56"/>
  <c r="J60" i="56" s="1"/>
  <c r="K59" i="56"/>
  <c r="I60" i="52"/>
  <c r="J60" i="52" s="1"/>
  <c r="K59" i="52"/>
  <c r="I60" i="51"/>
  <c r="J60" i="51" s="1"/>
  <c r="K59" i="51"/>
  <c r="I60" i="47"/>
  <c r="J60" i="47" s="1"/>
  <c r="K59" i="47"/>
  <c r="I60" i="46"/>
  <c r="J60" i="46" s="1"/>
  <c r="K59" i="46"/>
  <c r="I60" i="45"/>
  <c r="J60" i="45" s="1"/>
  <c r="K59" i="45"/>
  <c r="I60" i="44"/>
  <c r="J60" i="44" s="1"/>
  <c r="K59" i="44"/>
  <c r="I60" i="74"/>
  <c r="J60" i="74" s="1"/>
  <c r="K59" i="74"/>
  <c r="K59" i="73"/>
  <c r="I60" i="73"/>
  <c r="J60" i="73" s="1"/>
  <c r="J59" i="72"/>
  <c r="K59" i="72"/>
  <c r="I60" i="72"/>
  <c r="I60" i="71"/>
  <c r="J60" i="71" s="1"/>
  <c r="K59" i="71"/>
  <c r="K59" i="70"/>
  <c r="I60" i="70"/>
  <c r="J60" i="70" s="1"/>
  <c r="J59" i="69"/>
  <c r="I60" i="69"/>
  <c r="K59" i="69"/>
  <c r="J59" i="68"/>
  <c r="K59" i="68"/>
  <c r="I60" i="68"/>
  <c r="I60" i="67"/>
  <c r="J60" i="67" s="1"/>
  <c r="K59" i="67"/>
  <c r="K59" i="64"/>
  <c r="I60" i="64"/>
  <c r="J60" i="64" s="1"/>
  <c r="I60" i="63"/>
  <c r="J60" i="63" s="1"/>
  <c r="K59" i="63"/>
  <c r="J59" i="60"/>
  <c r="K59" i="60"/>
  <c r="I60" i="60"/>
  <c r="J60" i="60" s="1"/>
  <c r="K59" i="59"/>
  <c r="I60" i="59"/>
  <c r="J60" i="59" s="1"/>
  <c r="I59" i="58"/>
  <c r="J59" i="58" s="1"/>
  <c r="K58" i="58"/>
  <c r="J59" i="76"/>
  <c r="I60" i="76"/>
  <c r="K59" i="76"/>
  <c r="J59" i="55"/>
  <c r="I60" i="55"/>
  <c r="K59" i="55"/>
  <c r="I60" i="54"/>
  <c r="J60" i="54" s="1"/>
  <c r="K59" i="54"/>
  <c r="I60" i="53"/>
  <c r="J60" i="53" s="1"/>
  <c r="K59" i="53"/>
  <c r="J59" i="50"/>
  <c r="K59" i="50"/>
  <c r="I60" i="50"/>
  <c r="J59" i="49"/>
  <c r="I60" i="49"/>
  <c r="K59" i="49"/>
  <c r="K59" i="48"/>
  <c r="I60" i="48"/>
  <c r="J60" i="48" s="1"/>
  <c r="J59" i="43"/>
  <c r="K59" i="43"/>
  <c r="I60" i="43"/>
  <c r="K59" i="42"/>
  <c r="I60" i="42"/>
  <c r="J60" i="42" s="1"/>
  <c r="J59" i="41"/>
  <c r="I60" i="41"/>
  <c r="K59" i="41"/>
  <c r="J59" i="40"/>
  <c r="I60" i="40"/>
  <c r="K59" i="40"/>
  <c r="J59" i="39"/>
  <c r="I60" i="39"/>
  <c r="K59" i="39"/>
  <c r="J59" i="38"/>
  <c r="I60" i="38"/>
  <c r="K59" i="38"/>
  <c r="J59" i="37"/>
  <c r="I60" i="37"/>
  <c r="K59" i="37"/>
  <c r="I60" i="36"/>
  <c r="J60" i="36" s="1"/>
  <c r="K59" i="36"/>
  <c r="J59" i="35"/>
  <c r="I60" i="35"/>
  <c r="K59" i="35"/>
  <c r="K59" i="34"/>
  <c r="I60" i="34"/>
  <c r="J60" i="34" s="1"/>
  <c r="J59" i="33"/>
  <c r="K59" i="33"/>
  <c r="I60" i="33"/>
  <c r="J59" i="32"/>
  <c r="K59" i="32"/>
  <c r="I60" i="32"/>
  <c r="J59" i="31"/>
  <c r="K59" i="31"/>
  <c r="I60" i="31"/>
  <c r="I61" i="30"/>
  <c r="J61" i="30" s="1"/>
  <c r="K60" i="30"/>
  <c r="K59" i="29"/>
  <c r="I60" i="29"/>
  <c r="J60" i="29" s="1"/>
  <c r="J59" i="28"/>
  <c r="I60" i="28"/>
  <c r="K59" i="28"/>
  <c r="I59" i="27"/>
  <c r="J59" i="27" s="1"/>
  <c r="K58" i="27"/>
  <c r="J58" i="27"/>
  <c r="I59" i="9"/>
  <c r="J59" i="9" s="1"/>
  <c r="K58" i="9"/>
  <c r="I61" i="66" l="1"/>
  <c r="J61" i="66" s="1"/>
  <c r="K60" i="66"/>
  <c r="I61" i="65"/>
  <c r="J61" i="65" s="1"/>
  <c r="K60" i="65"/>
  <c r="I62" i="62"/>
  <c r="J62" i="62" s="1"/>
  <c r="K61" i="62"/>
  <c r="I61" i="61"/>
  <c r="J61" i="61" s="1"/>
  <c r="K60" i="61"/>
  <c r="I61" i="57"/>
  <c r="J61" i="57" s="1"/>
  <c r="K60" i="57"/>
  <c r="I61" i="56"/>
  <c r="J61" i="56" s="1"/>
  <c r="K60" i="56"/>
  <c r="I61" i="52"/>
  <c r="J61" i="52" s="1"/>
  <c r="K60" i="52"/>
  <c r="I61" i="51"/>
  <c r="J61" i="51" s="1"/>
  <c r="K60" i="51"/>
  <c r="I61" i="47"/>
  <c r="J61" i="47" s="1"/>
  <c r="K60" i="47"/>
  <c r="I61" i="46"/>
  <c r="J61" i="46" s="1"/>
  <c r="K60" i="46"/>
  <c r="I61" i="45"/>
  <c r="J61" i="45" s="1"/>
  <c r="K60" i="45"/>
  <c r="I61" i="44"/>
  <c r="J61" i="44" s="1"/>
  <c r="K60" i="44"/>
  <c r="I61" i="74"/>
  <c r="J61" i="74" s="1"/>
  <c r="K60" i="74"/>
  <c r="I61" i="73"/>
  <c r="J61" i="73" s="1"/>
  <c r="K60" i="73"/>
  <c r="I61" i="72"/>
  <c r="K60" i="72"/>
  <c r="J60" i="72"/>
  <c r="I61" i="71"/>
  <c r="J61" i="71" s="1"/>
  <c r="K60" i="71"/>
  <c r="I61" i="70"/>
  <c r="J61" i="70" s="1"/>
  <c r="K60" i="70"/>
  <c r="I61" i="69"/>
  <c r="K60" i="69"/>
  <c r="J60" i="69"/>
  <c r="I61" i="68"/>
  <c r="K60" i="68"/>
  <c r="J60" i="68"/>
  <c r="I61" i="67"/>
  <c r="J61" i="67" s="1"/>
  <c r="K60" i="67"/>
  <c r="I61" i="64"/>
  <c r="J61" i="64" s="1"/>
  <c r="K60" i="64"/>
  <c r="I61" i="63"/>
  <c r="J61" i="63" s="1"/>
  <c r="K60" i="63"/>
  <c r="I61" i="60"/>
  <c r="J61" i="60" s="1"/>
  <c r="K60" i="60"/>
  <c r="I61" i="59"/>
  <c r="J61" i="59" s="1"/>
  <c r="K60" i="59"/>
  <c r="K59" i="58"/>
  <c r="I60" i="58"/>
  <c r="J60" i="58" s="1"/>
  <c r="I61" i="76"/>
  <c r="K60" i="76"/>
  <c r="J60" i="76"/>
  <c r="I61" i="55"/>
  <c r="K60" i="55"/>
  <c r="J60" i="55"/>
  <c r="I61" i="54"/>
  <c r="J61" i="54" s="1"/>
  <c r="K60" i="54"/>
  <c r="I61" i="53"/>
  <c r="J61" i="53" s="1"/>
  <c r="K60" i="53"/>
  <c r="I61" i="50"/>
  <c r="K60" i="50"/>
  <c r="J60" i="50"/>
  <c r="I61" i="49"/>
  <c r="K60" i="49"/>
  <c r="J60" i="49"/>
  <c r="I61" i="48"/>
  <c r="J61" i="48" s="1"/>
  <c r="K60" i="48"/>
  <c r="I61" i="43"/>
  <c r="J61" i="43" s="1"/>
  <c r="K60" i="43"/>
  <c r="J60" i="43"/>
  <c r="I61" i="42"/>
  <c r="J61" i="42" s="1"/>
  <c r="K60" i="42"/>
  <c r="I61" i="41"/>
  <c r="K60" i="41"/>
  <c r="J60" i="41"/>
  <c r="I61" i="40"/>
  <c r="K60" i="40"/>
  <c r="J60" i="40"/>
  <c r="I61" i="39"/>
  <c r="K60" i="39"/>
  <c r="J60" i="39"/>
  <c r="I61" i="38"/>
  <c r="K60" i="38"/>
  <c r="J60" i="38"/>
  <c r="I61" i="37"/>
  <c r="K60" i="37"/>
  <c r="J60" i="37"/>
  <c r="I61" i="36"/>
  <c r="J61" i="36" s="1"/>
  <c r="K60" i="36"/>
  <c r="I61" i="35"/>
  <c r="K60" i="35"/>
  <c r="J60" i="35"/>
  <c r="I61" i="34"/>
  <c r="J61" i="34" s="1"/>
  <c r="K60" i="34"/>
  <c r="I61" i="33"/>
  <c r="J61" i="33" s="1"/>
  <c r="K60" i="33"/>
  <c r="J60" i="33"/>
  <c r="I61" i="32"/>
  <c r="K60" i="32"/>
  <c r="J60" i="32"/>
  <c r="I61" i="31"/>
  <c r="K60" i="31"/>
  <c r="J60" i="31"/>
  <c r="I62" i="30"/>
  <c r="J62" i="30" s="1"/>
  <c r="K61" i="30"/>
  <c r="I61" i="29"/>
  <c r="J61" i="29" s="1"/>
  <c r="K60" i="29"/>
  <c r="I61" i="28"/>
  <c r="K60" i="28"/>
  <c r="J60" i="28"/>
  <c r="K59" i="27"/>
  <c r="I60" i="27"/>
  <c r="J60" i="27" s="1"/>
  <c r="K59" i="9"/>
  <c r="I60" i="9"/>
  <c r="J60" i="9" s="1"/>
  <c r="I62" i="66" l="1"/>
  <c r="J62" i="66" s="1"/>
  <c r="K61" i="66"/>
  <c r="I62" i="65"/>
  <c r="J62" i="65" s="1"/>
  <c r="K61" i="65"/>
  <c r="I63" i="62"/>
  <c r="J63" i="62" s="1"/>
  <c r="K62" i="62"/>
  <c r="I62" i="61"/>
  <c r="J62" i="61" s="1"/>
  <c r="K61" i="61"/>
  <c r="I62" i="57"/>
  <c r="J62" i="57" s="1"/>
  <c r="K61" i="57"/>
  <c r="I62" i="56"/>
  <c r="J62" i="56" s="1"/>
  <c r="K61" i="56"/>
  <c r="I62" i="52"/>
  <c r="J62" i="52" s="1"/>
  <c r="K61" i="52"/>
  <c r="I62" i="51"/>
  <c r="J62" i="51" s="1"/>
  <c r="K61" i="51"/>
  <c r="I62" i="47"/>
  <c r="J62" i="47" s="1"/>
  <c r="K61" i="47"/>
  <c r="I62" i="46"/>
  <c r="J62" i="46" s="1"/>
  <c r="K61" i="46"/>
  <c r="I62" i="45"/>
  <c r="J62" i="45" s="1"/>
  <c r="K61" i="45"/>
  <c r="I62" i="44"/>
  <c r="J62" i="44" s="1"/>
  <c r="K61" i="44"/>
  <c r="I62" i="74"/>
  <c r="J62" i="74" s="1"/>
  <c r="K61" i="74"/>
  <c r="I62" i="73"/>
  <c r="J62" i="73" s="1"/>
  <c r="K61" i="73"/>
  <c r="J61" i="72"/>
  <c r="K61" i="72"/>
  <c r="I62" i="72"/>
  <c r="I62" i="71"/>
  <c r="J62" i="71" s="1"/>
  <c r="K61" i="71"/>
  <c r="I62" i="70"/>
  <c r="J62" i="70" s="1"/>
  <c r="K61" i="70"/>
  <c r="J61" i="69"/>
  <c r="K61" i="69"/>
  <c r="I62" i="69"/>
  <c r="J61" i="68"/>
  <c r="K61" i="68"/>
  <c r="I62" i="68"/>
  <c r="K61" i="67"/>
  <c r="I62" i="67"/>
  <c r="J62" i="67" s="1"/>
  <c r="K61" i="64"/>
  <c r="I62" i="64"/>
  <c r="J62" i="64" s="1"/>
  <c r="I62" i="63"/>
  <c r="J62" i="63" s="1"/>
  <c r="K61" i="63"/>
  <c r="I62" i="60"/>
  <c r="J62" i="60" s="1"/>
  <c r="K61" i="60"/>
  <c r="I62" i="59"/>
  <c r="J62" i="59" s="1"/>
  <c r="K61" i="59"/>
  <c r="I61" i="58"/>
  <c r="J61" i="58" s="1"/>
  <c r="K60" i="58"/>
  <c r="J61" i="76"/>
  <c r="K61" i="76"/>
  <c r="I62" i="76"/>
  <c r="J61" i="55"/>
  <c r="K61" i="55"/>
  <c r="I62" i="55"/>
  <c r="K61" i="54"/>
  <c r="I62" i="54"/>
  <c r="J62" i="54" s="1"/>
  <c r="K61" i="53"/>
  <c r="I62" i="53"/>
  <c r="J62" i="53" s="1"/>
  <c r="J61" i="50"/>
  <c r="K61" i="50"/>
  <c r="I62" i="50"/>
  <c r="J61" i="49"/>
  <c r="I62" i="49"/>
  <c r="K61" i="49"/>
  <c r="I62" i="48"/>
  <c r="J62" i="48" s="1"/>
  <c r="K61" i="48"/>
  <c r="I62" i="43"/>
  <c r="J62" i="43" s="1"/>
  <c r="K61" i="43"/>
  <c r="I62" i="42"/>
  <c r="J62" i="42" s="1"/>
  <c r="K61" i="42"/>
  <c r="J61" i="41"/>
  <c r="I62" i="41"/>
  <c r="K61" i="41"/>
  <c r="J61" i="40"/>
  <c r="I62" i="40"/>
  <c r="K61" i="40"/>
  <c r="J61" i="39"/>
  <c r="I62" i="39"/>
  <c r="J62" i="39" s="1"/>
  <c r="K61" i="39"/>
  <c r="J61" i="38"/>
  <c r="I62" i="38"/>
  <c r="K61" i="38"/>
  <c r="J61" i="37"/>
  <c r="I62" i="37"/>
  <c r="K61" i="37"/>
  <c r="I62" i="36"/>
  <c r="J62" i="36" s="1"/>
  <c r="K61" i="36"/>
  <c r="J61" i="35"/>
  <c r="I62" i="35"/>
  <c r="K61" i="35"/>
  <c r="K61" i="34"/>
  <c r="I62" i="34"/>
  <c r="J62" i="34" s="1"/>
  <c r="I62" i="33"/>
  <c r="J62" i="33" s="1"/>
  <c r="K61" i="33"/>
  <c r="J61" i="32"/>
  <c r="K61" i="32"/>
  <c r="I62" i="32"/>
  <c r="J61" i="31"/>
  <c r="K61" i="31"/>
  <c r="I62" i="31"/>
  <c r="I63" i="30"/>
  <c r="J63" i="30" s="1"/>
  <c r="K62" i="30"/>
  <c r="K61" i="29"/>
  <c r="I62" i="29"/>
  <c r="J62" i="29" s="1"/>
  <c r="J61" i="28"/>
  <c r="I62" i="28"/>
  <c r="K61" i="28"/>
  <c r="I61" i="27"/>
  <c r="J61" i="27" s="1"/>
  <c r="K60" i="27"/>
  <c r="I61" i="9"/>
  <c r="J61" i="9" s="1"/>
  <c r="K60" i="9"/>
  <c r="I63" i="66" l="1"/>
  <c r="J63" i="66" s="1"/>
  <c r="K62" i="66"/>
  <c r="I63" i="65"/>
  <c r="J63" i="65" s="1"/>
  <c r="K62" i="65"/>
  <c r="I64" i="62"/>
  <c r="J64" i="62" s="1"/>
  <c r="K63" i="62"/>
  <c r="I63" i="61"/>
  <c r="J63" i="61" s="1"/>
  <c r="K62" i="61"/>
  <c r="I63" i="57"/>
  <c r="J63" i="57" s="1"/>
  <c r="K62" i="57"/>
  <c r="I63" i="56"/>
  <c r="J63" i="56" s="1"/>
  <c r="K62" i="56"/>
  <c r="I63" i="52"/>
  <c r="J63" i="52" s="1"/>
  <c r="K62" i="52"/>
  <c r="I63" i="51"/>
  <c r="J63" i="51" s="1"/>
  <c r="K62" i="51"/>
  <c r="I63" i="47"/>
  <c r="J63" i="47" s="1"/>
  <c r="K62" i="47"/>
  <c r="I63" i="46"/>
  <c r="J63" i="46" s="1"/>
  <c r="K62" i="46"/>
  <c r="I63" i="45"/>
  <c r="J63" i="45" s="1"/>
  <c r="K62" i="45"/>
  <c r="I63" i="44"/>
  <c r="J63" i="44" s="1"/>
  <c r="K62" i="44"/>
  <c r="I63" i="74"/>
  <c r="J63" i="74" s="1"/>
  <c r="K62" i="74"/>
  <c r="I63" i="73"/>
  <c r="J63" i="73" s="1"/>
  <c r="K62" i="73"/>
  <c r="I63" i="72"/>
  <c r="K62" i="72"/>
  <c r="J62" i="72"/>
  <c r="I63" i="71"/>
  <c r="J63" i="71" s="1"/>
  <c r="K62" i="71"/>
  <c r="I63" i="70"/>
  <c r="J63" i="70" s="1"/>
  <c r="K62" i="70"/>
  <c r="I63" i="69"/>
  <c r="K62" i="69"/>
  <c r="J62" i="69"/>
  <c r="I63" i="68"/>
  <c r="K62" i="68"/>
  <c r="J62" i="68"/>
  <c r="I63" i="67"/>
  <c r="J63" i="67" s="1"/>
  <c r="K62" i="67"/>
  <c r="I63" i="64"/>
  <c r="J63" i="64" s="1"/>
  <c r="K62" i="64"/>
  <c r="I63" i="63"/>
  <c r="J63" i="63" s="1"/>
  <c r="K62" i="63"/>
  <c r="I63" i="60"/>
  <c r="J63" i="60" s="1"/>
  <c r="K62" i="60"/>
  <c r="I63" i="59"/>
  <c r="J63" i="59" s="1"/>
  <c r="K62" i="59"/>
  <c r="K61" i="58"/>
  <c r="I62" i="58"/>
  <c r="J62" i="58" s="1"/>
  <c r="I63" i="76"/>
  <c r="K62" i="76"/>
  <c r="J62" i="76"/>
  <c r="I63" i="55"/>
  <c r="K62" i="55"/>
  <c r="J62" i="55"/>
  <c r="I63" i="54"/>
  <c r="J63" i="54" s="1"/>
  <c r="K62" i="54"/>
  <c r="I63" i="53"/>
  <c r="J63" i="53" s="1"/>
  <c r="K62" i="53"/>
  <c r="I63" i="50"/>
  <c r="K62" i="50"/>
  <c r="J62" i="50"/>
  <c r="I63" i="49"/>
  <c r="K62" i="49"/>
  <c r="J62" i="49"/>
  <c r="I63" i="48"/>
  <c r="J63" i="48" s="1"/>
  <c r="K62" i="48"/>
  <c r="I63" i="43"/>
  <c r="J63" i="43" s="1"/>
  <c r="K62" i="43"/>
  <c r="I63" i="42"/>
  <c r="J63" i="42" s="1"/>
  <c r="K62" i="42"/>
  <c r="I63" i="41"/>
  <c r="K62" i="41"/>
  <c r="J62" i="41"/>
  <c r="I63" i="40"/>
  <c r="K62" i="40"/>
  <c r="J62" i="40"/>
  <c r="I63" i="39"/>
  <c r="J63" i="39" s="1"/>
  <c r="K62" i="39"/>
  <c r="I63" i="38"/>
  <c r="K62" i="38"/>
  <c r="J62" i="38"/>
  <c r="I63" i="37"/>
  <c r="K62" i="37"/>
  <c r="J62" i="37"/>
  <c r="I63" i="36"/>
  <c r="J63" i="36" s="1"/>
  <c r="K62" i="36"/>
  <c r="I63" i="35"/>
  <c r="K62" i="35"/>
  <c r="J62" i="35"/>
  <c r="I63" i="34"/>
  <c r="J63" i="34" s="1"/>
  <c r="K62" i="34"/>
  <c r="I63" i="33"/>
  <c r="J63" i="33" s="1"/>
  <c r="K62" i="33"/>
  <c r="I63" i="32"/>
  <c r="K62" i="32"/>
  <c r="J62" i="32"/>
  <c r="I63" i="31"/>
  <c r="K62" i="31"/>
  <c r="J62" i="31"/>
  <c r="I64" i="30"/>
  <c r="J64" i="30" s="1"/>
  <c r="K63" i="30"/>
  <c r="I63" i="29"/>
  <c r="J63" i="29" s="1"/>
  <c r="K62" i="29"/>
  <c r="I63" i="28"/>
  <c r="K62" i="28"/>
  <c r="J62" i="28"/>
  <c r="I62" i="27"/>
  <c r="J62" i="27" s="1"/>
  <c r="K61" i="27"/>
  <c r="K61" i="9"/>
  <c r="I62" i="9"/>
  <c r="J62" i="9" s="1"/>
  <c r="I64" i="66" l="1"/>
  <c r="J64" i="66" s="1"/>
  <c r="K63" i="66"/>
  <c r="I64" i="65"/>
  <c r="J64" i="65" s="1"/>
  <c r="K63" i="65"/>
  <c r="I65" i="62"/>
  <c r="J65" i="62" s="1"/>
  <c r="K64" i="62"/>
  <c r="I64" i="61"/>
  <c r="J64" i="61" s="1"/>
  <c r="K63" i="61"/>
  <c r="I64" i="57"/>
  <c r="J64" i="57" s="1"/>
  <c r="K63" i="57"/>
  <c r="I64" i="56"/>
  <c r="J64" i="56" s="1"/>
  <c r="K63" i="56"/>
  <c r="I64" i="52"/>
  <c r="J64" i="52" s="1"/>
  <c r="K63" i="52"/>
  <c r="I64" i="51"/>
  <c r="J64" i="51" s="1"/>
  <c r="K63" i="51"/>
  <c r="I64" i="47"/>
  <c r="J64" i="47" s="1"/>
  <c r="K63" i="47"/>
  <c r="I64" i="46"/>
  <c r="J64" i="46" s="1"/>
  <c r="K63" i="46"/>
  <c r="I64" i="45"/>
  <c r="J64" i="45" s="1"/>
  <c r="K63" i="45"/>
  <c r="I64" i="44"/>
  <c r="J64" i="44" s="1"/>
  <c r="K63" i="44"/>
  <c r="I64" i="74"/>
  <c r="J64" i="74" s="1"/>
  <c r="K63" i="74"/>
  <c r="K63" i="73"/>
  <c r="I64" i="73"/>
  <c r="J64" i="73" s="1"/>
  <c r="J63" i="72"/>
  <c r="K63" i="72"/>
  <c r="I64" i="72"/>
  <c r="I64" i="71"/>
  <c r="J64" i="71" s="1"/>
  <c r="K63" i="71"/>
  <c r="K63" i="70"/>
  <c r="I64" i="70"/>
  <c r="J64" i="70" s="1"/>
  <c r="J63" i="69"/>
  <c r="K63" i="69"/>
  <c r="I64" i="69"/>
  <c r="J63" i="68"/>
  <c r="K63" i="68"/>
  <c r="I64" i="68"/>
  <c r="J64" i="68" s="1"/>
  <c r="K63" i="67"/>
  <c r="I64" i="67"/>
  <c r="J64" i="67" s="1"/>
  <c r="K63" i="64"/>
  <c r="I64" i="64"/>
  <c r="J64" i="64" s="1"/>
  <c r="I64" i="63"/>
  <c r="J64" i="63" s="1"/>
  <c r="K63" i="63"/>
  <c r="K63" i="60"/>
  <c r="I64" i="60"/>
  <c r="J64" i="60" s="1"/>
  <c r="I64" i="59"/>
  <c r="J64" i="59" s="1"/>
  <c r="K63" i="59"/>
  <c r="I63" i="58"/>
  <c r="J63" i="58" s="1"/>
  <c r="K62" i="58"/>
  <c r="J63" i="76"/>
  <c r="K63" i="76"/>
  <c r="I64" i="76"/>
  <c r="J63" i="55"/>
  <c r="I64" i="55"/>
  <c r="K63" i="55"/>
  <c r="I64" i="54"/>
  <c r="J64" i="54" s="1"/>
  <c r="K63" i="54"/>
  <c r="K63" i="53"/>
  <c r="I64" i="53"/>
  <c r="J64" i="53" s="1"/>
  <c r="J63" i="50"/>
  <c r="K63" i="50"/>
  <c r="I64" i="50"/>
  <c r="J63" i="49"/>
  <c r="I64" i="49"/>
  <c r="K63" i="49"/>
  <c r="I64" i="48"/>
  <c r="J64" i="48" s="1"/>
  <c r="K63" i="48"/>
  <c r="I64" i="43"/>
  <c r="J64" i="43" s="1"/>
  <c r="K63" i="43"/>
  <c r="I64" i="42"/>
  <c r="J64" i="42" s="1"/>
  <c r="K63" i="42"/>
  <c r="J63" i="41"/>
  <c r="I64" i="41"/>
  <c r="K63" i="41"/>
  <c r="J63" i="40"/>
  <c r="K63" i="40"/>
  <c r="I64" i="40"/>
  <c r="I64" i="39"/>
  <c r="J64" i="39" s="1"/>
  <c r="K63" i="39"/>
  <c r="J63" i="38"/>
  <c r="I64" i="38"/>
  <c r="K63" i="38"/>
  <c r="J63" i="37"/>
  <c r="I64" i="37"/>
  <c r="K63" i="37"/>
  <c r="I64" i="36"/>
  <c r="J64" i="36" s="1"/>
  <c r="K63" i="36"/>
  <c r="J63" i="35"/>
  <c r="I64" i="35"/>
  <c r="K63" i="35"/>
  <c r="I64" i="34"/>
  <c r="J64" i="34" s="1"/>
  <c r="K63" i="34"/>
  <c r="K63" i="33"/>
  <c r="I64" i="33"/>
  <c r="J64" i="33" s="1"/>
  <c r="J63" i="32"/>
  <c r="K63" i="32"/>
  <c r="I64" i="32"/>
  <c r="J64" i="32" s="1"/>
  <c r="J63" i="31"/>
  <c r="K63" i="31"/>
  <c r="I64" i="31"/>
  <c r="I65" i="30"/>
  <c r="J65" i="30" s="1"/>
  <c r="K64" i="30"/>
  <c r="K63" i="29"/>
  <c r="I64" i="29"/>
  <c r="J64" i="29" s="1"/>
  <c r="J63" i="28"/>
  <c r="I64" i="28"/>
  <c r="K63" i="28"/>
  <c r="I63" i="27"/>
  <c r="J63" i="27" s="1"/>
  <c r="K62" i="27"/>
  <c r="I63" i="9"/>
  <c r="J63" i="9" s="1"/>
  <c r="K62" i="9"/>
  <c r="I65" i="66" l="1"/>
  <c r="J65" i="66" s="1"/>
  <c r="K64" i="66"/>
  <c r="I65" i="65"/>
  <c r="J65" i="65" s="1"/>
  <c r="K64" i="65"/>
  <c r="I66" i="62"/>
  <c r="J66" i="62" s="1"/>
  <c r="K65" i="62"/>
  <c r="I65" i="61"/>
  <c r="J65" i="61" s="1"/>
  <c r="K64" i="61"/>
  <c r="I65" i="57"/>
  <c r="J65" i="57" s="1"/>
  <c r="K64" i="57"/>
  <c r="I65" i="56"/>
  <c r="J65" i="56" s="1"/>
  <c r="K64" i="56"/>
  <c r="I65" i="52"/>
  <c r="J65" i="52" s="1"/>
  <c r="K64" i="52"/>
  <c r="I65" i="51"/>
  <c r="J65" i="51" s="1"/>
  <c r="K64" i="51"/>
  <c r="I65" i="47"/>
  <c r="J65" i="47" s="1"/>
  <c r="K64" i="47"/>
  <c r="I65" i="46"/>
  <c r="J65" i="46" s="1"/>
  <c r="K64" i="46"/>
  <c r="I65" i="45"/>
  <c r="J65" i="45" s="1"/>
  <c r="K64" i="45"/>
  <c r="I65" i="44"/>
  <c r="J65" i="44" s="1"/>
  <c r="K64" i="44"/>
  <c r="I65" i="74"/>
  <c r="J65" i="74" s="1"/>
  <c r="K64" i="74"/>
  <c r="I65" i="73"/>
  <c r="J65" i="73" s="1"/>
  <c r="K64" i="73"/>
  <c r="I65" i="72"/>
  <c r="K64" i="72"/>
  <c r="J64" i="72"/>
  <c r="I65" i="71"/>
  <c r="J65" i="71" s="1"/>
  <c r="K64" i="71"/>
  <c r="I65" i="70"/>
  <c r="J65" i="70" s="1"/>
  <c r="K64" i="70"/>
  <c r="I65" i="69"/>
  <c r="K64" i="69"/>
  <c r="J64" i="69"/>
  <c r="I65" i="68"/>
  <c r="J65" i="68" s="1"/>
  <c r="K64" i="68"/>
  <c r="I65" i="67"/>
  <c r="J65" i="67" s="1"/>
  <c r="K64" i="67"/>
  <c r="I65" i="64"/>
  <c r="J65" i="64" s="1"/>
  <c r="K64" i="64"/>
  <c r="I65" i="63"/>
  <c r="J65" i="63" s="1"/>
  <c r="K64" i="63"/>
  <c r="I65" i="60"/>
  <c r="J65" i="60" s="1"/>
  <c r="K64" i="60"/>
  <c r="I65" i="59"/>
  <c r="J65" i="59" s="1"/>
  <c r="K64" i="59"/>
  <c r="K63" i="58"/>
  <c r="I64" i="58"/>
  <c r="J64" i="58" s="1"/>
  <c r="I65" i="76"/>
  <c r="K64" i="76"/>
  <c r="J64" i="76"/>
  <c r="I65" i="55"/>
  <c r="K64" i="55"/>
  <c r="J64" i="55"/>
  <c r="I65" i="54"/>
  <c r="J65" i="54" s="1"/>
  <c r="K64" i="54"/>
  <c r="I65" i="53"/>
  <c r="J65" i="53" s="1"/>
  <c r="K64" i="53"/>
  <c r="I65" i="50"/>
  <c r="K64" i="50"/>
  <c r="J64" i="50"/>
  <c r="I65" i="49"/>
  <c r="K64" i="49"/>
  <c r="J64" i="49"/>
  <c r="I65" i="48"/>
  <c r="J65" i="48" s="1"/>
  <c r="K64" i="48"/>
  <c r="I65" i="43"/>
  <c r="J65" i="43" s="1"/>
  <c r="K64" i="43"/>
  <c r="I65" i="42"/>
  <c r="J65" i="42" s="1"/>
  <c r="K64" i="42"/>
  <c r="I65" i="41"/>
  <c r="J65" i="41" s="1"/>
  <c r="K64" i="41"/>
  <c r="J64" i="41"/>
  <c r="I65" i="40"/>
  <c r="K64" i="40"/>
  <c r="J64" i="40"/>
  <c r="I65" i="39"/>
  <c r="J65" i="39" s="1"/>
  <c r="K64" i="39"/>
  <c r="I65" i="38"/>
  <c r="K64" i="38"/>
  <c r="J64" i="38"/>
  <c r="I65" i="37"/>
  <c r="K64" i="37"/>
  <c r="J64" i="37"/>
  <c r="I65" i="36"/>
  <c r="J65" i="36" s="1"/>
  <c r="K64" i="36"/>
  <c r="I65" i="35"/>
  <c r="K64" i="35"/>
  <c r="J64" i="35"/>
  <c r="I65" i="34"/>
  <c r="J65" i="34" s="1"/>
  <c r="K64" i="34"/>
  <c r="I65" i="33"/>
  <c r="J65" i="33" s="1"/>
  <c r="K64" i="33"/>
  <c r="I65" i="32"/>
  <c r="J65" i="32" s="1"/>
  <c r="K64" i="32"/>
  <c r="I65" i="31"/>
  <c r="J65" i="31" s="1"/>
  <c r="K64" i="31"/>
  <c r="J64" i="31"/>
  <c r="I66" i="30"/>
  <c r="J66" i="30" s="1"/>
  <c r="K65" i="30"/>
  <c r="I65" i="29"/>
  <c r="J65" i="29" s="1"/>
  <c r="K64" i="29"/>
  <c r="I65" i="28"/>
  <c r="K64" i="28"/>
  <c r="J64" i="28"/>
  <c r="I64" i="27"/>
  <c r="J64" i="27" s="1"/>
  <c r="K63" i="27"/>
  <c r="K63" i="9"/>
  <c r="I64" i="9"/>
  <c r="J64" i="9" s="1"/>
  <c r="I66" i="66" l="1"/>
  <c r="J66" i="66" s="1"/>
  <c r="K65" i="66"/>
  <c r="I66" i="65"/>
  <c r="J66" i="65" s="1"/>
  <c r="K65" i="65"/>
  <c r="I67" i="62"/>
  <c r="K66" i="62"/>
  <c r="B10" i="62" s="1"/>
  <c r="H42" i="6" s="1"/>
  <c r="I66" i="61"/>
  <c r="J66" i="61" s="1"/>
  <c r="K65" i="61"/>
  <c r="I66" i="57"/>
  <c r="J66" i="57" s="1"/>
  <c r="K65" i="57"/>
  <c r="I66" i="56"/>
  <c r="J66" i="56" s="1"/>
  <c r="K65" i="56"/>
  <c r="I66" i="52"/>
  <c r="J66" i="52" s="1"/>
  <c r="K65" i="52"/>
  <c r="I66" i="51"/>
  <c r="J66" i="51" s="1"/>
  <c r="K65" i="51"/>
  <c r="I66" i="47"/>
  <c r="J66" i="47" s="1"/>
  <c r="K65" i="47"/>
  <c r="I66" i="46"/>
  <c r="J66" i="46" s="1"/>
  <c r="K65" i="46"/>
  <c r="I66" i="45"/>
  <c r="J66" i="45" s="1"/>
  <c r="K65" i="45"/>
  <c r="I66" i="44"/>
  <c r="J66" i="44" s="1"/>
  <c r="K65" i="44"/>
  <c r="I66" i="74"/>
  <c r="J66" i="74" s="1"/>
  <c r="K65" i="74"/>
  <c r="I66" i="73"/>
  <c r="J66" i="73" s="1"/>
  <c r="K65" i="73"/>
  <c r="J65" i="72"/>
  <c r="K65" i="72"/>
  <c r="I66" i="72"/>
  <c r="I66" i="71"/>
  <c r="J66" i="71" s="1"/>
  <c r="K65" i="71"/>
  <c r="I66" i="70"/>
  <c r="J66" i="70" s="1"/>
  <c r="K65" i="70"/>
  <c r="J65" i="69"/>
  <c r="K65" i="69"/>
  <c r="I66" i="69"/>
  <c r="I66" i="68"/>
  <c r="J66" i="68" s="1"/>
  <c r="K65" i="68"/>
  <c r="I66" i="67"/>
  <c r="J66" i="67" s="1"/>
  <c r="K65" i="67"/>
  <c r="K65" i="64"/>
  <c r="I66" i="64"/>
  <c r="J66" i="64" s="1"/>
  <c r="I66" i="63"/>
  <c r="J66" i="63" s="1"/>
  <c r="K65" i="63"/>
  <c r="I66" i="60"/>
  <c r="J66" i="60" s="1"/>
  <c r="K65" i="60"/>
  <c r="I66" i="59"/>
  <c r="J66" i="59" s="1"/>
  <c r="K65" i="59"/>
  <c r="I65" i="58"/>
  <c r="J65" i="58" s="1"/>
  <c r="K64" i="58"/>
  <c r="J65" i="76"/>
  <c r="K65" i="76"/>
  <c r="I66" i="76"/>
  <c r="J65" i="55"/>
  <c r="K65" i="55"/>
  <c r="I66" i="55"/>
  <c r="K65" i="54"/>
  <c r="I66" i="54"/>
  <c r="J66" i="54" s="1"/>
  <c r="I66" i="53"/>
  <c r="J66" i="53" s="1"/>
  <c r="K65" i="53"/>
  <c r="J65" i="50"/>
  <c r="K65" i="50"/>
  <c r="I66" i="50"/>
  <c r="J65" i="49"/>
  <c r="I66" i="49"/>
  <c r="J66" i="49" s="1"/>
  <c r="K65" i="49"/>
  <c r="I66" i="48"/>
  <c r="J66" i="48" s="1"/>
  <c r="K65" i="48"/>
  <c r="K65" i="43"/>
  <c r="I66" i="43"/>
  <c r="J66" i="43" s="1"/>
  <c r="I66" i="42"/>
  <c r="J66" i="42" s="1"/>
  <c r="K65" i="42"/>
  <c r="I66" i="41"/>
  <c r="J66" i="41" s="1"/>
  <c r="K65" i="41"/>
  <c r="J65" i="40"/>
  <c r="I66" i="40"/>
  <c r="J66" i="40" s="1"/>
  <c r="K65" i="40"/>
  <c r="I66" i="39"/>
  <c r="J66" i="39" s="1"/>
  <c r="K65" i="39"/>
  <c r="J65" i="38"/>
  <c r="I66" i="38"/>
  <c r="K65" i="38"/>
  <c r="J65" i="37"/>
  <c r="I66" i="37"/>
  <c r="K65" i="37"/>
  <c r="I66" i="36"/>
  <c r="J66" i="36" s="1"/>
  <c r="K65" i="36"/>
  <c r="J65" i="35"/>
  <c r="I66" i="35"/>
  <c r="K65" i="35"/>
  <c r="I66" i="34"/>
  <c r="J66" i="34" s="1"/>
  <c r="K65" i="34"/>
  <c r="I66" i="33"/>
  <c r="J66" i="33" s="1"/>
  <c r="K65" i="33"/>
  <c r="I66" i="32"/>
  <c r="J66" i="32" s="1"/>
  <c r="K65" i="32"/>
  <c r="I66" i="31"/>
  <c r="J66" i="31" s="1"/>
  <c r="K65" i="31"/>
  <c r="I67" i="30"/>
  <c r="K66" i="30"/>
  <c r="B10" i="30" s="1"/>
  <c r="H9" i="6" s="1"/>
  <c r="I66" i="29"/>
  <c r="J66" i="29" s="1"/>
  <c r="K65" i="29"/>
  <c r="J65" i="28"/>
  <c r="I66" i="28"/>
  <c r="K65" i="28"/>
  <c r="I65" i="27"/>
  <c r="J65" i="27" s="1"/>
  <c r="K64" i="27"/>
  <c r="I65" i="9"/>
  <c r="J65" i="9" s="1"/>
  <c r="K64" i="9"/>
  <c r="I68" i="30" l="1"/>
  <c r="J67" i="30"/>
  <c r="I68" i="62"/>
  <c r="J67" i="62"/>
  <c r="I67" i="66"/>
  <c r="K66" i="66"/>
  <c r="B10" i="66" s="1"/>
  <c r="H46" i="6" s="1"/>
  <c r="I67" i="65"/>
  <c r="K66" i="65"/>
  <c r="B10" i="65" s="1"/>
  <c r="H45" i="6" s="1"/>
  <c r="I67" i="61"/>
  <c r="K66" i="61"/>
  <c r="B10" i="61" s="1"/>
  <c r="H41" i="6" s="1"/>
  <c r="I67" i="57"/>
  <c r="K66" i="57"/>
  <c r="B10" i="57" s="1"/>
  <c r="H37" i="6" s="1"/>
  <c r="I67" i="56"/>
  <c r="K66" i="56"/>
  <c r="B10" i="56" s="1"/>
  <c r="H36" i="6" s="1"/>
  <c r="I67" i="52"/>
  <c r="K66" i="52"/>
  <c r="B10" i="52" s="1"/>
  <c r="H31" i="6" s="1"/>
  <c r="I67" i="51"/>
  <c r="K66" i="51"/>
  <c r="B10" i="51" s="1"/>
  <c r="H30" i="6" s="1"/>
  <c r="I67" i="47"/>
  <c r="K66" i="47"/>
  <c r="B10" i="47" s="1"/>
  <c r="H26" i="6" s="1"/>
  <c r="I67" i="46"/>
  <c r="K66" i="46"/>
  <c r="B10" i="46" s="1"/>
  <c r="H25" i="6" s="1"/>
  <c r="I67" i="45"/>
  <c r="K66" i="45"/>
  <c r="B10" i="45" s="1"/>
  <c r="H24" i="6" s="1"/>
  <c r="I67" i="44"/>
  <c r="K66" i="44"/>
  <c r="B10" i="44" s="1"/>
  <c r="H23" i="6" s="1"/>
  <c r="I67" i="74"/>
  <c r="K66" i="74"/>
  <c r="B10" i="74" s="1"/>
  <c r="H54" i="6" s="1"/>
  <c r="I67" i="73"/>
  <c r="K66" i="73"/>
  <c r="B10" i="73" s="1"/>
  <c r="H53" i="6" s="1"/>
  <c r="I67" i="72"/>
  <c r="K66" i="72"/>
  <c r="B10" i="72" s="1"/>
  <c r="H52" i="6" s="1"/>
  <c r="J66" i="72"/>
  <c r="I67" i="71"/>
  <c r="K66" i="71"/>
  <c r="B10" i="71" s="1"/>
  <c r="H51" i="6" s="1"/>
  <c r="I67" i="70"/>
  <c r="K66" i="70"/>
  <c r="B10" i="70" s="1"/>
  <c r="H50" i="6" s="1"/>
  <c r="I67" i="69"/>
  <c r="K66" i="69"/>
  <c r="B10" i="69" s="1"/>
  <c r="H49" i="6" s="1"/>
  <c r="J66" i="69"/>
  <c r="I67" i="68"/>
  <c r="K66" i="68"/>
  <c r="B10" i="68" s="1"/>
  <c r="H48" i="6" s="1"/>
  <c r="I67" i="67"/>
  <c r="K66" i="67"/>
  <c r="B10" i="67" s="1"/>
  <c r="H47" i="6" s="1"/>
  <c r="I67" i="64"/>
  <c r="K66" i="64"/>
  <c r="B10" i="64" s="1"/>
  <c r="H44" i="6" s="1"/>
  <c r="I67" i="63"/>
  <c r="K66" i="63"/>
  <c r="B10" i="63" s="1"/>
  <c r="H43" i="6" s="1"/>
  <c r="I67" i="60"/>
  <c r="K66" i="60"/>
  <c r="B10" i="60" s="1"/>
  <c r="H40" i="6" s="1"/>
  <c r="I67" i="59"/>
  <c r="K66" i="59"/>
  <c r="B10" i="59" s="1"/>
  <c r="H39" i="6" s="1"/>
  <c r="I66" i="58"/>
  <c r="J66" i="58" s="1"/>
  <c r="K65" i="58"/>
  <c r="I67" i="76"/>
  <c r="K66" i="76"/>
  <c r="B10" i="76" s="1"/>
  <c r="H35" i="6" s="1"/>
  <c r="J66" i="76"/>
  <c r="I67" i="55"/>
  <c r="K66" i="55"/>
  <c r="B10" i="55" s="1"/>
  <c r="H34" i="6" s="1"/>
  <c r="J66" i="55"/>
  <c r="I67" i="54"/>
  <c r="K66" i="54"/>
  <c r="B10" i="54" s="1"/>
  <c r="H33" i="6" s="1"/>
  <c r="I67" i="53"/>
  <c r="K66" i="53"/>
  <c r="B10" i="53" s="1"/>
  <c r="H32" i="6" s="1"/>
  <c r="I67" i="50"/>
  <c r="K66" i="50"/>
  <c r="B10" i="50" s="1"/>
  <c r="H29" i="6" s="1"/>
  <c r="J66" i="50"/>
  <c r="I67" i="49"/>
  <c r="K66" i="49"/>
  <c r="B10" i="49" s="1"/>
  <c r="H28" i="6" s="1"/>
  <c r="I67" i="48"/>
  <c r="K66" i="48"/>
  <c r="B10" i="48" s="1"/>
  <c r="H27" i="6" s="1"/>
  <c r="I67" i="43"/>
  <c r="K66" i="43"/>
  <c r="B10" i="43" s="1"/>
  <c r="H22" i="6" s="1"/>
  <c r="I67" i="42"/>
  <c r="K66" i="42"/>
  <c r="B10" i="42" s="1"/>
  <c r="H21" i="6" s="1"/>
  <c r="I67" i="41"/>
  <c r="K66" i="41"/>
  <c r="B10" i="41" s="1"/>
  <c r="H20" i="6" s="1"/>
  <c r="I67" i="40"/>
  <c r="K66" i="40"/>
  <c r="B10" i="40" s="1"/>
  <c r="H19" i="6" s="1"/>
  <c r="I67" i="39"/>
  <c r="K66" i="39"/>
  <c r="B10" i="39" s="1"/>
  <c r="H18" i="6" s="1"/>
  <c r="I67" i="38"/>
  <c r="K66" i="38"/>
  <c r="B10" i="38" s="1"/>
  <c r="H17" i="6" s="1"/>
  <c r="J66" i="38"/>
  <c r="I67" i="37"/>
  <c r="K66" i="37"/>
  <c r="B10" i="37" s="1"/>
  <c r="H16" i="6" s="1"/>
  <c r="J66" i="37"/>
  <c r="I67" i="36"/>
  <c r="K66" i="36"/>
  <c r="B10" i="36" s="1"/>
  <c r="H15" i="6" s="1"/>
  <c r="I67" i="35"/>
  <c r="K66" i="35"/>
  <c r="B10" i="35" s="1"/>
  <c r="H14" i="6" s="1"/>
  <c r="J66" i="35"/>
  <c r="I67" i="34"/>
  <c r="K66" i="34"/>
  <c r="B10" i="34" s="1"/>
  <c r="H13" i="6" s="1"/>
  <c r="I67" i="33"/>
  <c r="K66" i="33"/>
  <c r="B10" i="33" s="1"/>
  <c r="H12" i="6" s="1"/>
  <c r="I67" i="32"/>
  <c r="K66" i="32"/>
  <c r="B10" i="32" s="1"/>
  <c r="H11" i="6" s="1"/>
  <c r="I67" i="31"/>
  <c r="K66" i="31"/>
  <c r="B10" i="31" s="1"/>
  <c r="H10" i="6" s="1"/>
  <c r="I67" i="29"/>
  <c r="K66" i="29"/>
  <c r="B10" i="29" s="1"/>
  <c r="H8" i="6" s="1"/>
  <c r="I67" i="28"/>
  <c r="K66" i="28"/>
  <c r="J66" i="28"/>
  <c r="I66" i="27"/>
  <c r="J66" i="27" s="1"/>
  <c r="K65" i="27"/>
  <c r="K65" i="9"/>
  <c r="I66" i="9"/>
  <c r="J66" i="9" s="1"/>
  <c r="I68" i="38" l="1"/>
  <c r="J67" i="38"/>
  <c r="I68" i="40"/>
  <c r="J67" i="40"/>
  <c r="I68" i="42"/>
  <c r="J67" i="42"/>
  <c r="I68" i="48"/>
  <c r="J67" i="48"/>
  <c r="I68" i="29"/>
  <c r="J67" i="29"/>
  <c r="I68" i="32"/>
  <c r="J67" i="32"/>
  <c r="I68" i="34"/>
  <c r="J67" i="34"/>
  <c r="I68" i="54"/>
  <c r="J67" i="54"/>
  <c r="I68" i="60"/>
  <c r="J67" i="60"/>
  <c r="I68" i="64"/>
  <c r="J67" i="64"/>
  <c r="I68" i="68"/>
  <c r="J67" i="68"/>
  <c r="I68" i="73"/>
  <c r="J67" i="73"/>
  <c r="I68" i="44"/>
  <c r="J67" i="44"/>
  <c r="I68" i="46"/>
  <c r="J67" i="46"/>
  <c r="I68" i="51"/>
  <c r="J67" i="51"/>
  <c r="I68" i="56"/>
  <c r="J67" i="56"/>
  <c r="I68" i="61"/>
  <c r="J67" i="61"/>
  <c r="I68" i="66"/>
  <c r="J67" i="66"/>
  <c r="I68" i="71"/>
  <c r="J67" i="71"/>
  <c r="I68" i="43"/>
  <c r="J67" i="43"/>
  <c r="I68" i="70"/>
  <c r="J67" i="70"/>
  <c r="I69" i="30"/>
  <c r="J68" i="30"/>
  <c r="I68" i="36"/>
  <c r="J67" i="36"/>
  <c r="I68" i="39"/>
  <c r="J67" i="39"/>
  <c r="I68" i="41"/>
  <c r="J67" i="41"/>
  <c r="I68" i="49"/>
  <c r="J67" i="49"/>
  <c r="I68" i="31"/>
  <c r="J67" i="31"/>
  <c r="I68" i="33"/>
  <c r="J67" i="33"/>
  <c r="I68" i="53"/>
  <c r="J67" i="53"/>
  <c r="I68" i="59"/>
  <c r="J67" i="59"/>
  <c r="I68" i="63"/>
  <c r="J67" i="63"/>
  <c r="I68" i="67"/>
  <c r="J67" i="67"/>
  <c r="I68" i="74"/>
  <c r="J67" i="74"/>
  <c r="I68" i="45"/>
  <c r="J67" i="45"/>
  <c r="I68" i="47"/>
  <c r="J67" i="47"/>
  <c r="I68" i="52"/>
  <c r="J67" i="52"/>
  <c r="I68" i="57"/>
  <c r="J67" i="57"/>
  <c r="I68" i="65"/>
  <c r="J67" i="65"/>
  <c r="I69" i="62"/>
  <c r="J68" i="62"/>
  <c r="J67" i="72"/>
  <c r="I68" i="72"/>
  <c r="J67" i="69"/>
  <c r="I68" i="69"/>
  <c r="I67" i="58"/>
  <c r="K66" i="58"/>
  <c r="B10" i="58" s="1"/>
  <c r="H38" i="6" s="1"/>
  <c r="J67" i="76"/>
  <c r="I68" i="76"/>
  <c r="J67" i="55"/>
  <c r="I68" i="55"/>
  <c r="J67" i="50"/>
  <c r="I68" i="50"/>
  <c r="J67" i="37"/>
  <c r="I68" i="37"/>
  <c r="J67" i="35"/>
  <c r="I68" i="35"/>
  <c r="J67" i="28"/>
  <c r="I68" i="28"/>
  <c r="B10" i="28"/>
  <c r="H7" i="6" s="1"/>
  <c r="I67" i="27"/>
  <c r="K66" i="27"/>
  <c r="B10" i="27" s="1"/>
  <c r="H6" i="6" s="1"/>
  <c r="I67" i="9"/>
  <c r="K66" i="9"/>
  <c r="B10" i="9" s="1"/>
  <c r="H5" i="6" s="1"/>
  <c r="I68" i="58" l="1"/>
  <c r="J67" i="58"/>
  <c r="I69" i="65"/>
  <c r="J68" i="65"/>
  <c r="I69" i="45"/>
  <c r="J68" i="45"/>
  <c r="I69" i="67"/>
  <c r="J68" i="67"/>
  <c r="I69" i="59"/>
  <c r="J68" i="59"/>
  <c r="I69" i="49"/>
  <c r="J68" i="49"/>
  <c r="I69" i="39"/>
  <c r="J68" i="39"/>
  <c r="I70" i="30"/>
  <c r="J69" i="30"/>
  <c r="I69" i="43"/>
  <c r="J68" i="43"/>
  <c r="I68" i="27"/>
  <c r="J67" i="27"/>
  <c r="I69" i="66"/>
  <c r="J68" i="66"/>
  <c r="I69" i="56"/>
  <c r="J68" i="56"/>
  <c r="I69" i="46"/>
  <c r="J68" i="46"/>
  <c r="I69" i="73"/>
  <c r="J68" i="73"/>
  <c r="I69" i="64"/>
  <c r="J68" i="64"/>
  <c r="I69" i="54"/>
  <c r="J68" i="54"/>
  <c r="I69" i="32"/>
  <c r="J68" i="32"/>
  <c r="I69" i="48"/>
  <c r="J68" i="48"/>
  <c r="I69" i="40"/>
  <c r="J68" i="40"/>
  <c r="I69" i="52"/>
  <c r="J68" i="52"/>
  <c r="I69" i="33"/>
  <c r="J68" i="33"/>
  <c r="I70" i="62"/>
  <c r="J69" i="62"/>
  <c r="I69" i="57"/>
  <c r="J68" i="57"/>
  <c r="I69" i="47"/>
  <c r="J68" i="47"/>
  <c r="I69" i="74"/>
  <c r="J68" i="74"/>
  <c r="I69" i="63"/>
  <c r="J68" i="63"/>
  <c r="I69" i="53"/>
  <c r="J68" i="53"/>
  <c r="I69" i="31"/>
  <c r="J68" i="31"/>
  <c r="I69" i="41"/>
  <c r="J68" i="41"/>
  <c r="I69" i="36"/>
  <c r="J68" i="36"/>
  <c r="I69" i="70"/>
  <c r="J68" i="70"/>
  <c r="I68" i="9"/>
  <c r="J67" i="9"/>
  <c r="I69" i="55"/>
  <c r="J68" i="55"/>
  <c r="I69" i="71"/>
  <c r="J68" i="71"/>
  <c r="I69" i="61"/>
  <c r="J68" i="61"/>
  <c r="I69" i="51"/>
  <c r="J68" i="51"/>
  <c r="I69" i="44"/>
  <c r="J68" i="44"/>
  <c r="I69" i="68"/>
  <c r="J68" i="68"/>
  <c r="I69" i="60"/>
  <c r="J68" i="60"/>
  <c r="I69" i="34"/>
  <c r="J68" i="34"/>
  <c r="I69" i="29"/>
  <c r="J68" i="29"/>
  <c r="I69" i="42"/>
  <c r="J68" i="42"/>
  <c r="I69" i="38"/>
  <c r="J68" i="38"/>
  <c r="I69" i="72"/>
  <c r="J68" i="72"/>
  <c r="I69" i="69"/>
  <c r="J68" i="69"/>
  <c r="I69" i="76"/>
  <c r="J68" i="76"/>
  <c r="I69" i="50"/>
  <c r="J68" i="50"/>
  <c r="I69" i="37"/>
  <c r="J68" i="37"/>
  <c r="I69" i="35"/>
  <c r="J68" i="35"/>
  <c r="I69" i="28"/>
  <c r="J68" i="28"/>
  <c r="I70" i="42" l="1"/>
  <c r="J69" i="42"/>
  <c r="I70" i="71"/>
  <c r="J69" i="71"/>
  <c r="I70" i="65"/>
  <c r="J69" i="65"/>
  <c r="I69" i="9"/>
  <c r="J68" i="9"/>
  <c r="I70" i="36"/>
  <c r="J69" i="36"/>
  <c r="I70" i="31"/>
  <c r="J69" i="31"/>
  <c r="I70" i="63"/>
  <c r="J69" i="63"/>
  <c r="I70" i="47"/>
  <c r="J69" i="47"/>
  <c r="I71" i="62"/>
  <c r="J70" i="62"/>
  <c r="I70" i="52"/>
  <c r="J69" i="52"/>
  <c r="I70" i="48"/>
  <c r="J69" i="48"/>
  <c r="I70" i="54"/>
  <c r="J69" i="54"/>
  <c r="I70" i="73"/>
  <c r="J69" i="73"/>
  <c r="I70" i="56"/>
  <c r="J69" i="56"/>
  <c r="I70" i="68"/>
  <c r="J69" i="68"/>
  <c r="I70" i="49"/>
  <c r="J69" i="49"/>
  <c r="I70" i="38"/>
  <c r="J69" i="38"/>
  <c r="I70" i="29"/>
  <c r="J69" i="29"/>
  <c r="I70" i="60"/>
  <c r="J69" i="60"/>
  <c r="I70" i="44"/>
  <c r="J69" i="44"/>
  <c r="I70" i="61"/>
  <c r="J69" i="61"/>
  <c r="I70" i="43"/>
  <c r="J69" i="43"/>
  <c r="I70" i="39"/>
  <c r="J69" i="39"/>
  <c r="I70" i="59"/>
  <c r="J69" i="59"/>
  <c r="I70" i="45"/>
  <c r="J69" i="45"/>
  <c r="I69" i="58"/>
  <c r="J68" i="58"/>
  <c r="I70" i="34"/>
  <c r="J69" i="34"/>
  <c r="I70" i="51"/>
  <c r="J69" i="51"/>
  <c r="I71" i="30"/>
  <c r="J70" i="30"/>
  <c r="I70" i="67"/>
  <c r="J69" i="67"/>
  <c r="I70" i="55"/>
  <c r="J69" i="55"/>
  <c r="I70" i="70"/>
  <c r="J69" i="70"/>
  <c r="I70" i="41"/>
  <c r="J69" i="41"/>
  <c r="I70" i="53"/>
  <c r="J69" i="53"/>
  <c r="I70" i="74"/>
  <c r="J69" i="74"/>
  <c r="I70" i="57"/>
  <c r="J69" i="57"/>
  <c r="I70" i="33"/>
  <c r="J69" i="33"/>
  <c r="I70" i="40"/>
  <c r="J69" i="40"/>
  <c r="I70" i="32"/>
  <c r="J69" i="32"/>
  <c r="I70" i="64"/>
  <c r="J69" i="64"/>
  <c r="I70" i="46"/>
  <c r="J69" i="46"/>
  <c r="I70" i="66"/>
  <c r="J69" i="66"/>
  <c r="I69" i="27"/>
  <c r="J68" i="27"/>
  <c r="J69" i="72"/>
  <c r="I70" i="72"/>
  <c r="J69" i="69"/>
  <c r="I70" i="69"/>
  <c r="J69" i="76"/>
  <c r="I70" i="76"/>
  <c r="J69" i="50"/>
  <c r="I70" i="50"/>
  <c r="J69" i="37"/>
  <c r="I70" i="37"/>
  <c r="J69" i="35"/>
  <c r="I70" i="35"/>
  <c r="J69" i="28"/>
  <c r="I70" i="28"/>
  <c r="I70" i="27" l="1"/>
  <c r="J69" i="27"/>
  <c r="I71" i="46"/>
  <c r="J70" i="46"/>
  <c r="I71" i="32"/>
  <c r="J70" i="32"/>
  <c r="I71" i="33"/>
  <c r="J70" i="33"/>
  <c r="I71" i="74"/>
  <c r="J70" i="74"/>
  <c r="I71" i="41"/>
  <c r="J70" i="41"/>
  <c r="I71" i="55"/>
  <c r="J70" i="55"/>
  <c r="I72" i="30"/>
  <c r="J71" i="30"/>
  <c r="I71" i="34"/>
  <c r="J70" i="34"/>
  <c r="I71" i="45"/>
  <c r="J70" i="45"/>
  <c r="I71" i="39"/>
  <c r="J70" i="39"/>
  <c r="I71" i="61"/>
  <c r="J70" i="61"/>
  <c r="I71" i="60"/>
  <c r="J70" i="60"/>
  <c r="I71" i="38"/>
  <c r="J70" i="38"/>
  <c r="I71" i="49"/>
  <c r="J70" i="49"/>
  <c r="I71" i="52"/>
  <c r="J70" i="52"/>
  <c r="I71" i="71"/>
  <c r="J70" i="71"/>
  <c r="I71" i="28"/>
  <c r="J70" i="28"/>
  <c r="I71" i="68"/>
  <c r="J70" i="68"/>
  <c r="I71" i="73"/>
  <c r="J70" i="73"/>
  <c r="I71" i="48"/>
  <c r="J70" i="48"/>
  <c r="I72" i="62"/>
  <c r="J71" i="62"/>
  <c r="I71" i="63"/>
  <c r="J70" i="63"/>
  <c r="I71" i="36"/>
  <c r="J70" i="36"/>
  <c r="I71" i="65"/>
  <c r="J70" i="65"/>
  <c r="I71" i="42"/>
  <c r="J70" i="42"/>
  <c r="I71" i="50"/>
  <c r="J70" i="50"/>
  <c r="I71" i="69"/>
  <c r="J70" i="69"/>
  <c r="I71" i="56"/>
  <c r="J70" i="56"/>
  <c r="I71" i="54"/>
  <c r="J70" i="54"/>
  <c r="I71" i="47"/>
  <c r="J70" i="47"/>
  <c r="I71" i="31"/>
  <c r="J70" i="31"/>
  <c r="I70" i="9"/>
  <c r="J69" i="9"/>
  <c r="I71" i="66"/>
  <c r="J70" i="66"/>
  <c r="I71" i="64"/>
  <c r="J70" i="64"/>
  <c r="I71" i="40"/>
  <c r="J70" i="40"/>
  <c r="I71" i="57"/>
  <c r="J70" i="57"/>
  <c r="I71" i="53"/>
  <c r="J70" i="53"/>
  <c r="I71" i="70"/>
  <c r="J70" i="70"/>
  <c r="I71" i="67"/>
  <c r="J70" i="67"/>
  <c r="I71" i="51"/>
  <c r="J70" i="51"/>
  <c r="I70" i="58"/>
  <c r="J69" i="58"/>
  <c r="I71" i="59"/>
  <c r="J70" i="59"/>
  <c r="I71" i="43"/>
  <c r="J70" i="43"/>
  <c r="I71" i="44"/>
  <c r="J70" i="44"/>
  <c r="I71" i="29"/>
  <c r="J70" i="29"/>
  <c r="I71" i="72"/>
  <c r="J70" i="72"/>
  <c r="I71" i="76"/>
  <c r="J70" i="76"/>
  <c r="I71" i="37"/>
  <c r="J70" i="37"/>
  <c r="I71" i="35"/>
  <c r="J70" i="35"/>
  <c r="I72" i="54" l="1"/>
  <c r="J71" i="54"/>
  <c r="I72" i="36"/>
  <c r="J71" i="36"/>
  <c r="I72" i="44"/>
  <c r="J71" i="44"/>
  <c r="I72" i="59"/>
  <c r="J71" i="59"/>
  <c r="I72" i="51"/>
  <c r="J71" i="51"/>
  <c r="I72" i="70"/>
  <c r="J71" i="70"/>
  <c r="I72" i="57"/>
  <c r="J71" i="57"/>
  <c r="I72" i="64"/>
  <c r="J71" i="64"/>
  <c r="I72" i="28"/>
  <c r="J71" i="28"/>
  <c r="I72" i="52"/>
  <c r="J71" i="52"/>
  <c r="I72" i="38"/>
  <c r="J71" i="38"/>
  <c r="I72" i="61"/>
  <c r="J71" i="61"/>
  <c r="I72" i="45"/>
  <c r="J71" i="45"/>
  <c r="I73" i="30"/>
  <c r="J72" i="30"/>
  <c r="I72" i="41"/>
  <c r="J71" i="41"/>
  <c r="I72" i="33"/>
  <c r="J71" i="33"/>
  <c r="I72" i="46"/>
  <c r="J71" i="46"/>
  <c r="I72" i="31"/>
  <c r="J71" i="31"/>
  <c r="I72" i="42"/>
  <c r="J71" i="42"/>
  <c r="I72" i="73"/>
  <c r="J71" i="73"/>
  <c r="I71" i="9"/>
  <c r="J70" i="9"/>
  <c r="I72" i="47"/>
  <c r="J71" i="47"/>
  <c r="I72" i="56"/>
  <c r="J71" i="56"/>
  <c r="I72" i="50"/>
  <c r="J71" i="50"/>
  <c r="I72" i="65"/>
  <c r="J71" i="65"/>
  <c r="I72" i="63"/>
  <c r="J71" i="63"/>
  <c r="I72" i="48"/>
  <c r="J71" i="48"/>
  <c r="I72" i="68"/>
  <c r="J71" i="68"/>
  <c r="I72" i="69"/>
  <c r="J71" i="69"/>
  <c r="I73" i="62"/>
  <c r="J72" i="62"/>
  <c r="I72" i="29"/>
  <c r="J71" i="29"/>
  <c r="I72" i="43"/>
  <c r="J71" i="43"/>
  <c r="I71" i="58"/>
  <c r="J70" i="58"/>
  <c r="I72" i="67"/>
  <c r="J71" i="67"/>
  <c r="I72" i="53"/>
  <c r="J71" i="53"/>
  <c r="I72" i="40"/>
  <c r="J71" i="40"/>
  <c r="I72" i="66"/>
  <c r="J71" i="66"/>
  <c r="I72" i="71"/>
  <c r="J71" i="71"/>
  <c r="I72" i="49"/>
  <c r="J71" i="49"/>
  <c r="I72" i="60"/>
  <c r="J71" i="60"/>
  <c r="I72" i="39"/>
  <c r="J71" i="39"/>
  <c r="I72" i="34"/>
  <c r="J71" i="34"/>
  <c r="I72" i="55"/>
  <c r="J71" i="55"/>
  <c r="I72" i="74"/>
  <c r="J71" i="74"/>
  <c r="I72" i="32"/>
  <c r="J71" i="32"/>
  <c r="I71" i="27"/>
  <c r="J70" i="27"/>
  <c r="J71" i="72"/>
  <c r="I72" i="72"/>
  <c r="J71" i="76"/>
  <c r="I72" i="76"/>
  <c r="J71" i="37"/>
  <c r="I72" i="37"/>
  <c r="J71" i="35"/>
  <c r="I72" i="35"/>
  <c r="I72" i="27" l="1"/>
  <c r="J71" i="27"/>
  <c r="I73" i="60"/>
  <c r="J72" i="60"/>
  <c r="I73" i="67"/>
  <c r="J72" i="67"/>
  <c r="I74" i="62"/>
  <c r="J73" i="62"/>
  <c r="I73" i="50"/>
  <c r="J72" i="50"/>
  <c r="I73" i="73"/>
  <c r="J72" i="73"/>
  <c r="I74" i="30"/>
  <c r="J73" i="30"/>
  <c r="I73" i="52"/>
  <c r="J72" i="52"/>
  <c r="I73" i="59"/>
  <c r="J72" i="59"/>
  <c r="I73" i="34"/>
  <c r="J72" i="34"/>
  <c r="I73" i="40"/>
  <c r="J72" i="40"/>
  <c r="I73" i="63"/>
  <c r="J72" i="63"/>
  <c r="I73" i="33"/>
  <c r="J72" i="33"/>
  <c r="I73" i="36"/>
  <c r="J72" i="36"/>
  <c r="I73" i="72"/>
  <c r="J72" i="72"/>
  <c r="I73" i="32"/>
  <c r="J72" i="32"/>
  <c r="I73" i="55"/>
  <c r="J72" i="55"/>
  <c r="I73" i="39"/>
  <c r="J72" i="39"/>
  <c r="I73" i="49"/>
  <c r="J72" i="49"/>
  <c r="I73" i="66"/>
  <c r="J72" i="66"/>
  <c r="I73" i="53"/>
  <c r="J72" i="53"/>
  <c r="I72" i="58"/>
  <c r="J71" i="58"/>
  <c r="I73" i="29"/>
  <c r="J72" i="29"/>
  <c r="I73" i="69"/>
  <c r="J72" i="69"/>
  <c r="I73" i="48"/>
  <c r="J72" i="48"/>
  <c r="I73" i="65"/>
  <c r="J72" i="65"/>
  <c r="I73" i="56"/>
  <c r="J72" i="56"/>
  <c r="I72" i="9"/>
  <c r="J71" i="9"/>
  <c r="I73" i="42"/>
  <c r="J72" i="42"/>
  <c r="I73" i="46"/>
  <c r="J72" i="46"/>
  <c r="I73" i="41"/>
  <c r="J72" i="41"/>
  <c r="I73" i="45"/>
  <c r="J72" i="45"/>
  <c r="I73" i="38"/>
  <c r="J72" i="38"/>
  <c r="I73" i="28"/>
  <c r="J72" i="28"/>
  <c r="I73" i="57"/>
  <c r="J72" i="57"/>
  <c r="I73" i="51"/>
  <c r="J72" i="51"/>
  <c r="I73" i="44"/>
  <c r="J72" i="44"/>
  <c r="I73" i="54"/>
  <c r="J72" i="54"/>
  <c r="I73" i="74"/>
  <c r="J72" i="74"/>
  <c r="I73" i="71"/>
  <c r="J72" i="71"/>
  <c r="I73" i="43"/>
  <c r="J72" i="43"/>
  <c r="I73" i="68"/>
  <c r="J72" i="68"/>
  <c r="I73" i="47"/>
  <c r="J72" i="47"/>
  <c r="I73" i="31"/>
  <c r="J72" i="31"/>
  <c r="I73" i="61"/>
  <c r="J72" i="61"/>
  <c r="I73" i="64"/>
  <c r="J72" i="64"/>
  <c r="I73" i="70"/>
  <c r="J72" i="70"/>
  <c r="I73" i="76"/>
  <c r="J72" i="76"/>
  <c r="I73" i="37"/>
  <c r="J72" i="37"/>
  <c r="I73" i="35"/>
  <c r="J72" i="35"/>
  <c r="I74" i="33" l="1"/>
  <c r="J73" i="33"/>
  <c r="I74" i="52"/>
  <c r="J73" i="52"/>
  <c r="I74" i="73"/>
  <c r="J73" i="73"/>
  <c r="I75" i="62"/>
  <c r="J74" i="62"/>
  <c r="I74" i="60"/>
  <c r="J73" i="60"/>
  <c r="I74" i="64"/>
  <c r="J73" i="64"/>
  <c r="I74" i="31"/>
  <c r="J73" i="31"/>
  <c r="I74" i="68"/>
  <c r="J73" i="68"/>
  <c r="I74" i="71"/>
  <c r="J73" i="71"/>
  <c r="I74" i="54"/>
  <c r="J73" i="54"/>
  <c r="I74" i="51"/>
  <c r="J73" i="51"/>
  <c r="I74" i="28"/>
  <c r="J73" i="28"/>
  <c r="I74" i="45"/>
  <c r="J73" i="45"/>
  <c r="I74" i="46"/>
  <c r="J73" i="46"/>
  <c r="I73" i="9"/>
  <c r="J72" i="9"/>
  <c r="I74" i="65"/>
  <c r="J73" i="65"/>
  <c r="I74" i="69"/>
  <c r="J73" i="69"/>
  <c r="I73" i="58"/>
  <c r="J72" i="58"/>
  <c r="I74" i="66"/>
  <c r="J73" i="66"/>
  <c r="I74" i="39"/>
  <c r="J73" i="39"/>
  <c r="I74" i="32"/>
  <c r="J73" i="32"/>
  <c r="I74" i="36"/>
  <c r="J73" i="36"/>
  <c r="I74" i="63"/>
  <c r="J73" i="63"/>
  <c r="I74" i="34"/>
  <c r="J73" i="34"/>
  <c r="I74" i="59"/>
  <c r="J73" i="59"/>
  <c r="I75" i="30"/>
  <c r="J74" i="30"/>
  <c r="I74" i="50"/>
  <c r="J73" i="50"/>
  <c r="I74" i="67"/>
  <c r="J73" i="67"/>
  <c r="I73" i="27"/>
  <c r="J72" i="27"/>
  <c r="I74" i="72"/>
  <c r="J73" i="72"/>
  <c r="I74" i="40"/>
  <c r="J73" i="40"/>
  <c r="I74" i="70"/>
  <c r="J73" i="70"/>
  <c r="I74" i="61"/>
  <c r="J73" i="61"/>
  <c r="I74" i="47"/>
  <c r="J73" i="47"/>
  <c r="I74" i="43"/>
  <c r="J73" i="43"/>
  <c r="I74" i="74"/>
  <c r="J73" i="74"/>
  <c r="I74" i="44"/>
  <c r="J73" i="44"/>
  <c r="I74" i="57"/>
  <c r="J73" i="57"/>
  <c r="I74" i="38"/>
  <c r="J73" i="38"/>
  <c r="I74" i="41"/>
  <c r="J73" i="41"/>
  <c r="I74" i="42"/>
  <c r="J73" i="42"/>
  <c r="I74" i="56"/>
  <c r="J73" i="56"/>
  <c r="I74" i="48"/>
  <c r="J73" i="48"/>
  <c r="I74" i="29"/>
  <c r="J73" i="29"/>
  <c r="I74" i="53"/>
  <c r="J73" i="53"/>
  <c r="I74" i="49"/>
  <c r="J73" i="49"/>
  <c r="I74" i="55"/>
  <c r="J73" i="55"/>
  <c r="J73" i="76"/>
  <c r="I74" i="76"/>
  <c r="J73" i="37"/>
  <c r="I74" i="37"/>
  <c r="J73" i="35"/>
  <c r="I74" i="35"/>
  <c r="I75" i="48" l="1"/>
  <c r="J74" i="48"/>
  <c r="I75" i="38"/>
  <c r="J74" i="38"/>
  <c r="I75" i="61"/>
  <c r="J74" i="61"/>
  <c r="I75" i="50"/>
  <c r="J74" i="50"/>
  <c r="I75" i="32"/>
  <c r="J74" i="32"/>
  <c r="I74" i="9"/>
  <c r="J73" i="9"/>
  <c r="I75" i="51"/>
  <c r="J74" i="51"/>
  <c r="I75" i="31"/>
  <c r="J74" i="31"/>
  <c r="I75" i="73"/>
  <c r="J74" i="73"/>
  <c r="I75" i="35"/>
  <c r="J74" i="35"/>
  <c r="I75" i="53"/>
  <c r="J74" i="53"/>
  <c r="I75" i="44"/>
  <c r="J74" i="44"/>
  <c r="I74" i="27"/>
  <c r="J73" i="27"/>
  <c r="I75" i="66"/>
  <c r="J74" i="66"/>
  <c r="I75" i="33"/>
  <c r="J74" i="33"/>
  <c r="I75" i="49"/>
  <c r="J74" i="49"/>
  <c r="I75" i="29"/>
  <c r="J74" i="29"/>
  <c r="I75" i="56"/>
  <c r="J74" i="56"/>
  <c r="I75" i="41"/>
  <c r="J74" i="41"/>
  <c r="I75" i="57"/>
  <c r="J74" i="57"/>
  <c r="I75" i="74"/>
  <c r="J74" i="74"/>
  <c r="I75" i="47"/>
  <c r="J74" i="47"/>
  <c r="I75" i="70"/>
  <c r="J74" i="70"/>
  <c r="I75" i="72"/>
  <c r="J74" i="72"/>
  <c r="I75" i="67"/>
  <c r="J74" i="67"/>
  <c r="I76" i="30"/>
  <c r="J75" i="30"/>
  <c r="I75" i="34"/>
  <c r="J74" i="34"/>
  <c r="I75" i="36"/>
  <c r="J74" i="36"/>
  <c r="I75" i="39"/>
  <c r="J74" i="39"/>
  <c r="I74" i="58"/>
  <c r="J73" i="58"/>
  <c r="I75" i="65"/>
  <c r="J74" i="65"/>
  <c r="I75" i="46"/>
  <c r="J74" i="46"/>
  <c r="I75" i="28"/>
  <c r="J74" i="28"/>
  <c r="I75" i="54"/>
  <c r="J74" i="54"/>
  <c r="I75" i="68"/>
  <c r="J74" i="68"/>
  <c r="I75" i="64"/>
  <c r="J74" i="64"/>
  <c r="I76" i="62"/>
  <c r="J75" i="62"/>
  <c r="I75" i="52"/>
  <c r="J74" i="52"/>
  <c r="I75" i="55"/>
  <c r="J74" i="55"/>
  <c r="I75" i="42"/>
  <c r="J74" i="42"/>
  <c r="I75" i="43"/>
  <c r="J74" i="43"/>
  <c r="I75" i="40"/>
  <c r="J74" i="40"/>
  <c r="I75" i="59"/>
  <c r="J74" i="59"/>
  <c r="I75" i="63"/>
  <c r="J74" i="63"/>
  <c r="I75" i="69"/>
  <c r="J74" i="69"/>
  <c r="I75" i="45"/>
  <c r="J74" i="45"/>
  <c r="I75" i="71"/>
  <c r="J74" i="71"/>
  <c r="I75" i="60"/>
  <c r="J74" i="60"/>
  <c r="I75" i="76"/>
  <c r="J74" i="76"/>
  <c r="I75" i="37"/>
  <c r="J74" i="37"/>
  <c r="I76" i="44" l="1"/>
  <c r="J75" i="44"/>
  <c r="I76" i="31"/>
  <c r="J75" i="31"/>
  <c r="I75" i="9"/>
  <c r="J74" i="9"/>
  <c r="I76" i="50"/>
  <c r="J75" i="50"/>
  <c r="I76" i="71"/>
  <c r="J75" i="71"/>
  <c r="I76" i="59"/>
  <c r="J75" i="59"/>
  <c r="I76" i="43"/>
  <c r="J75" i="43"/>
  <c r="I76" i="55"/>
  <c r="J75" i="55"/>
  <c r="I77" i="62"/>
  <c r="J76" i="62"/>
  <c r="I76" i="68"/>
  <c r="J75" i="68"/>
  <c r="I76" i="28"/>
  <c r="J75" i="28"/>
  <c r="I76" i="65"/>
  <c r="J75" i="65"/>
  <c r="I76" i="39"/>
  <c r="J75" i="39"/>
  <c r="I76" i="34"/>
  <c r="J75" i="34"/>
  <c r="I76" i="67"/>
  <c r="J75" i="67"/>
  <c r="I76" i="70"/>
  <c r="J75" i="70"/>
  <c r="I76" i="74"/>
  <c r="J75" i="74"/>
  <c r="I76" i="41"/>
  <c r="J75" i="41"/>
  <c r="I76" i="29"/>
  <c r="J75" i="29"/>
  <c r="I76" i="33"/>
  <c r="J75" i="33"/>
  <c r="I75" i="27"/>
  <c r="J74" i="27"/>
  <c r="I76" i="53"/>
  <c r="J75" i="53"/>
  <c r="I76" i="73"/>
  <c r="J75" i="73"/>
  <c r="I76" i="51"/>
  <c r="J75" i="51"/>
  <c r="I76" i="32"/>
  <c r="J75" i="32"/>
  <c r="I76" i="61"/>
  <c r="J75" i="61"/>
  <c r="I76" i="48"/>
  <c r="J75" i="48"/>
  <c r="I76" i="66"/>
  <c r="J75" i="66"/>
  <c r="I76" i="35"/>
  <c r="J75" i="35"/>
  <c r="I76" i="38"/>
  <c r="J75" i="38"/>
  <c r="I76" i="69"/>
  <c r="J75" i="69"/>
  <c r="I76" i="37"/>
  <c r="J75" i="37"/>
  <c r="I76" i="60"/>
  <c r="J75" i="60"/>
  <c r="I76" i="45"/>
  <c r="J75" i="45"/>
  <c r="I76" i="63"/>
  <c r="J75" i="63"/>
  <c r="I76" i="40"/>
  <c r="J75" i="40"/>
  <c r="I76" i="42"/>
  <c r="J75" i="42"/>
  <c r="I76" i="52"/>
  <c r="J75" i="52"/>
  <c r="I76" i="64"/>
  <c r="J75" i="64"/>
  <c r="I76" i="54"/>
  <c r="J75" i="54"/>
  <c r="I76" i="46"/>
  <c r="J75" i="46"/>
  <c r="I75" i="58"/>
  <c r="J74" i="58"/>
  <c r="I76" i="36"/>
  <c r="J75" i="36"/>
  <c r="I77" i="30"/>
  <c r="J76" i="30"/>
  <c r="I76" i="72"/>
  <c r="J75" i="72"/>
  <c r="I76" i="47"/>
  <c r="J75" i="47"/>
  <c r="I76" i="57"/>
  <c r="J75" i="57"/>
  <c r="I76" i="56"/>
  <c r="J75" i="56"/>
  <c r="I76" i="49"/>
  <c r="J75" i="49"/>
  <c r="J75" i="76"/>
  <c r="I76" i="76"/>
  <c r="I77" i="56" l="1"/>
  <c r="J76" i="56"/>
  <c r="I76" i="58"/>
  <c r="J75" i="58"/>
  <c r="I77" i="40"/>
  <c r="J76" i="40"/>
  <c r="I77" i="38"/>
  <c r="J76" i="38"/>
  <c r="I77" i="51"/>
  <c r="J76" i="51"/>
  <c r="I77" i="41"/>
  <c r="J76" i="41"/>
  <c r="I77" i="70"/>
  <c r="J76" i="70"/>
  <c r="I77" i="34"/>
  <c r="J76" i="34"/>
  <c r="I77" i="65"/>
  <c r="J76" i="65"/>
  <c r="I77" i="68"/>
  <c r="J76" i="68"/>
  <c r="I77" i="55"/>
  <c r="J76" i="55"/>
  <c r="I77" i="59"/>
  <c r="J76" i="59"/>
  <c r="I77" i="50"/>
  <c r="J76" i="50"/>
  <c r="I77" i="31"/>
  <c r="J76" i="31"/>
  <c r="I78" i="30"/>
  <c r="J77" i="30"/>
  <c r="I77" i="52"/>
  <c r="J76" i="52"/>
  <c r="I77" i="37"/>
  <c r="J76" i="37"/>
  <c r="I77" i="66"/>
  <c r="J76" i="66"/>
  <c r="I77" i="53"/>
  <c r="J76" i="53"/>
  <c r="I77" i="33"/>
  <c r="J76" i="33"/>
  <c r="I77" i="49"/>
  <c r="J76" i="49"/>
  <c r="I77" i="57"/>
  <c r="J76" i="57"/>
  <c r="I77" i="72"/>
  <c r="J76" i="72"/>
  <c r="I77" i="36"/>
  <c r="J76" i="36"/>
  <c r="I77" i="46"/>
  <c r="J76" i="46"/>
  <c r="I77" i="64"/>
  <c r="J76" i="64"/>
  <c r="I77" i="42"/>
  <c r="J76" i="42"/>
  <c r="I77" i="63"/>
  <c r="J76" i="63"/>
  <c r="I77" i="60"/>
  <c r="J76" i="60"/>
  <c r="I77" i="69"/>
  <c r="J76" i="69"/>
  <c r="I77" i="35"/>
  <c r="J76" i="35"/>
  <c r="I77" i="48"/>
  <c r="J76" i="48"/>
  <c r="I77" i="32"/>
  <c r="J76" i="32"/>
  <c r="I77" i="73"/>
  <c r="J76" i="73"/>
  <c r="I76" i="27"/>
  <c r="J75" i="27"/>
  <c r="I77" i="47"/>
  <c r="J76" i="47"/>
  <c r="I77" i="54"/>
  <c r="J76" i="54"/>
  <c r="I77" i="45"/>
  <c r="J76" i="45"/>
  <c r="I77" i="61"/>
  <c r="J76" i="61"/>
  <c r="I77" i="29"/>
  <c r="J76" i="29"/>
  <c r="I77" i="74"/>
  <c r="J76" i="74"/>
  <c r="I77" i="67"/>
  <c r="J76" i="67"/>
  <c r="I77" i="39"/>
  <c r="J76" i="39"/>
  <c r="I77" i="28"/>
  <c r="J76" i="28"/>
  <c r="I78" i="62"/>
  <c r="J77" i="62"/>
  <c r="I77" i="43"/>
  <c r="J76" i="43"/>
  <c r="I77" i="71"/>
  <c r="J76" i="71"/>
  <c r="I76" i="9"/>
  <c r="J75" i="9"/>
  <c r="I77" i="44"/>
  <c r="J76" i="44"/>
  <c r="I77" i="76"/>
  <c r="J76" i="76"/>
  <c r="I78" i="38" l="1"/>
  <c r="J77" i="38"/>
  <c r="I77" i="58"/>
  <c r="J76" i="58"/>
  <c r="I78" i="44"/>
  <c r="J77" i="44"/>
  <c r="I78" i="71"/>
  <c r="J77" i="71"/>
  <c r="I79" i="62"/>
  <c r="J78" i="62"/>
  <c r="I78" i="39"/>
  <c r="J77" i="39"/>
  <c r="I78" i="74"/>
  <c r="J77" i="74"/>
  <c r="I78" i="61"/>
  <c r="J77" i="61"/>
  <c r="I78" i="54"/>
  <c r="J77" i="54"/>
  <c r="I77" i="27"/>
  <c r="J76" i="27"/>
  <c r="I78" i="32"/>
  <c r="J77" i="32"/>
  <c r="I78" i="35"/>
  <c r="J77" i="35"/>
  <c r="I78" i="60"/>
  <c r="J77" i="60"/>
  <c r="I78" i="42"/>
  <c r="J77" i="42"/>
  <c r="I78" i="46"/>
  <c r="J77" i="46"/>
  <c r="I78" i="72"/>
  <c r="J77" i="72"/>
  <c r="I78" i="49"/>
  <c r="J77" i="49"/>
  <c r="I78" i="53"/>
  <c r="J77" i="53"/>
  <c r="I78" i="37"/>
  <c r="J77" i="37"/>
  <c r="I79" i="30"/>
  <c r="J78" i="30"/>
  <c r="I78" i="50"/>
  <c r="J77" i="50"/>
  <c r="I78" i="55"/>
  <c r="J77" i="55"/>
  <c r="I78" i="65"/>
  <c r="J77" i="65"/>
  <c r="I78" i="70"/>
  <c r="J77" i="70"/>
  <c r="I78" i="51"/>
  <c r="J77" i="51"/>
  <c r="I78" i="40"/>
  <c r="J77" i="40"/>
  <c r="I78" i="56"/>
  <c r="J77" i="56"/>
  <c r="I78" i="76"/>
  <c r="J77" i="76"/>
  <c r="I77" i="9"/>
  <c r="J76" i="9"/>
  <c r="I78" i="43"/>
  <c r="J77" i="43"/>
  <c r="I78" i="28"/>
  <c r="J77" i="28"/>
  <c r="I78" i="67"/>
  <c r="J77" i="67"/>
  <c r="I78" i="29"/>
  <c r="J77" i="29"/>
  <c r="I78" i="45"/>
  <c r="J77" i="45"/>
  <c r="I78" i="47"/>
  <c r="J77" i="47"/>
  <c r="I78" i="73"/>
  <c r="J77" i="73"/>
  <c r="I78" i="48"/>
  <c r="J77" i="48"/>
  <c r="I78" i="69"/>
  <c r="J77" i="69"/>
  <c r="I78" i="63"/>
  <c r="J77" i="63"/>
  <c r="I78" i="64"/>
  <c r="J77" i="64"/>
  <c r="I78" i="36"/>
  <c r="J77" i="36"/>
  <c r="I78" i="57"/>
  <c r="J77" i="57"/>
  <c r="I78" i="33"/>
  <c r="J77" i="33"/>
  <c r="I78" i="66"/>
  <c r="J77" i="66"/>
  <c r="I78" i="52"/>
  <c r="J77" i="52"/>
  <c r="I78" i="31"/>
  <c r="J77" i="31"/>
  <c r="I78" i="59"/>
  <c r="J77" i="59"/>
  <c r="I78" i="68"/>
  <c r="J77" i="68"/>
  <c r="I78" i="34"/>
  <c r="J77" i="34"/>
  <c r="I78" i="41"/>
  <c r="J77" i="41"/>
  <c r="I79" i="52" l="1"/>
  <c r="J78" i="52"/>
  <c r="I79" i="63"/>
  <c r="J78" i="63"/>
  <c r="I79" i="28"/>
  <c r="J78" i="28"/>
  <c r="I79" i="65"/>
  <c r="J78" i="65"/>
  <c r="I79" i="50"/>
  <c r="J78" i="50"/>
  <c r="I79" i="37"/>
  <c r="J78" i="37"/>
  <c r="I79" i="49"/>
  <c r="J78" i="49"/>
  <c r="I79" i="46"/>
  <c r="J78" i="46"/>
  <c r="I79" i="60"/>
  <c r="J78" i="60"/>
  <c r="I79" i="32"/>
  <c r="J78" i="32"/>
  <c r="I79" i="54"/>
  <c r="J78" i="54"/>
  <c r="I79" i="74"/>
  <c r="J78" i="74"/>
  <c r="I80" i="62"/>
  <c r="J79" i="62"/>
  <c r="I79" i="44"/>
  <c r="J78" i="44"/>
  <c r="I79" i="38"/>
  <c r="J78" i="38"/>
  <c r="I79" i="59"/>
  <c r="J78" i="59"/>
  <c r="I79" i="36"/>
  <c r="J78" i="36"/>
  <c r="I79" i="29"/>
  <c r="J78" i="29"/>
  <c r="I79" i="56"/>
  <c r="J78" i="56"/>
  <c r="I79" i="68"/>
  <c r="J78" i="68"/>
  <c r="I79" i="57"/>
  <c r="J78" i="57"/>
  <c r="I79" i="69"/>
  <c r="J78" i="69"/>
  <c r="I79" i="73"/>
  <c r="J78" i="73"/>
  <c r="I79" i="45"/>
  <c r="J78" i="45"/>
  <c r="I79" i="67"/>
  <c r="J78" i="67"/>
  <c r="I79" i="43"/>
  <c r="J78" i="43"/>
  <c r="I79" i="76"/>
  <c r="J78" i="76"/>
  <c r="I79" i="40"/>
  <c r="J78" i="40"/>
  <c r="I79" i="34"/>
  <c r="J78" i="34"/>
  <c r="I79" i="33"/>
  <c r="J78" i="33"/>
  <c r="I79" i="48"/>
  <c r="J78" i="48"/>
  <c r="I79" i="47"/>
  <c r="J78" i="47"/>
  <c r="I78" i="9"/>
  <c r="J77" i="9"/>
  <c r="I79" i="51"/>
  <c r="J78" i="51"/>
  <c r="I79" i="41"/>
  <c r="J78" i="41"/>
  <c r="I79" i="31"/>
  <c r="J78" i="31"/>
  <c r="I79" i="66"/>
  <c r="J78" i="66"/>
  <c r="I79" i="64"/>
  <c r="J78" i="64"/>
  <c r="I79" i="70"/>
  <c r="J78" i="70"/>
  <c r="I79" i="55"/>
  <c r="J78" i="55"/>
  <c r="I80" i="30"/>
  <c r="J79" i="30"/>
  <c r="I79" i="53"/>
  <c r="J78" i="53"/>
  <c r="I79" i="72"/>
  <c r="J78" i="72"/>
  <c r="I79" i="42"/>
  <c r="J78" i="42"/>
  <c r="I79" i="35"/>
  <c r="J78" i="35"/>
  <c r="I78" i="27"/>
  <c r="J77" i="27"/>
  <c r="I79" i="61"/>
  <c r="J78" i="61"/>
  <c r="I79" i="39"/>
  <c r="J78" i="39"/>
  <c r="I79" i="71"/>
  <c r="J78" i="71"/>
  <c r="I78" i="58"/>
  <c r="J77" i="58"/>
  <c r="I80" i="39" l="1"/>
  <c r="J79" i="39"/>
  <c r="I80" i="42"/>
  <c r="J79" i="42"/>
  <c r="I80" i="64"/>
  <c r="J79" i="64"/>
  <c r="I80" i="47"/>
  <c r="J79" i="47"/>
  <c r="I80" i="43"/>
  <c r="J79" i="43"/>
  <c r="I80" i="45"/>
  <c r="J79" i="45"/>
  <c r="I80" i="68"/>
  <c r="J79" i="68"/>
  <c r="I80" i="59"/>
  <c r="J79" i="59"/>
  <c r="I80" i="74"/>
  <c r="J79" i="74"/>
  <c r="I80" i="46"/>
  <c r="J79" i="46"/>
  <c r="I80" i="65"/>
  <c r="J79" i="65"/>
  <c r="I79" i="58"/>
  <c r="J78" i="58"/>
  <c r="I80" i="53"/>
  <c r="J79" i="53"/>
  <c r="I80" i="51"/>
  <c r="J79" i="51"/>
  <c r="I80" i="33"/>
  <c r="J79" i="33"/>
  <c r="I80" i="69"/>
  <c r="J79" i="69"/>
  <c r="I80" i="29"/>
  <c r="J79" i="29"/>
  <c r="I80" i="44"/>
  <c r="J79" i="44"/>
  <c r="I80" i="32"/>
  <c r="J79" i="32"/>
  <c r="I80" i="37"/>
  <c r="J79" i="37"/>
  <c r="I80" i="63"/>
  <c r="J79" i="63"/>
  <c r="I80" i="71"/>
  <c r="J79" i="71"/>
  <c r="I80" i="61"/>
  <c r="J79" i="61"/>
  <c r="I80" i="35"/>
  <c r="J79" i="35"/>
  <c r="I80" i="72"/>
  <c r="J79" i="72"/>
  <c r="I81" i="30"/>
  <c r="J80" i="30"/>
  <c r="I80" i="70"/>
  <c r="J79" i="70"/>
  <c r="I80" i="66"/>
  <c r="J79" i="66"/>
  <c r="I80" i="41"/>
  <c r="J79" i="41"/>
  <c r="I79" i="9"/>
  <c r="J78" i="9"/>
  <c r="I80" i="48"/>
  <c r="J79" i="48"/>
  <c r="I80" i="34"/>
  <c r="J79" i="34"/>
  <c r="I80" i="76"/>
  <c r="J79" i="76"/>
  <c r="I80" i="67"/>
  <c r="J79" i="67"/>
  <c r="I80" i="73"/>
  <c r="J79" i="73"/>
  <c r="I80" i="57"/>
  <c r="J79" i="57"/>
  <c r="I80" i="56"/>
  <c r="J79" i="56"/>
  <c r="I80" i="36"/>
  <c r="J79" i="36"/>
  <c r="I80" i="38"/>
  <c r="J79" i="38"/>
  <c r="I81" i="62"/>
  <c r="J80" i="62"/>
  <c r="I80" i="54"/>
  <c r="J79" i="54"/>
  <c r="I80" i="60"/>
  <c r="J79" i="60"/>
  <c r="I80" i="49"/>
  <c r="J79" i="49"/>
  <c r="I80" i="50"/>
  <c r="J79" i="50"/>
  <c r="I80" i="28"/>
  <c r="J79" i="28"/>
  <c r="I80" i="52"/>
  <c r="J79" i="52"/>
  <c r="I79" i="27"/>
  <c r="J78" i="27"/>
  <c r="I80" i="55"/>
  <c r="J79" i="55"/>
  <c r="I80" i="31"/>
  <c r="J79" i="31"/>
  <c r="I80" i="40"/>
  <c r="J79" i="40"/>
  <c r="I81" i="40" l="1"/>
  <c r="J80" i="40"/>
  <c r="I81" i="55"/>
  <c r="J80" i="55"/>
  <c r="I81" i="52"/>
  <c r="J80" i="52"/>
  <c r="I81" i="50"/>
  <c r="J80" i="50"/>
  <c r="I81" i="60"/>
  <c r="J80" i="60"/>
  <c r="I82" i="62"/>
  <c r="J81" i="62"/>
  <c r="I81" i="36"/>
  <c r="J80" i="36"/>
  <c r="I81" i="57"/>
  <c r="J80" i="57"/>
  <c r="I81" i="67"/>
  <c r="J80" i="67"/>
  <c r="I81" i="34"/>
  <c r="J80" i="34"/>
  <c r="I80" i="9"/>
  <c r="J79" i="9"/>
  <c r="I81" i="66"/>
  <c r="J80" i="66"/>
  <c r="I82" i="30"/>
  <c r="J81" i="30"/>
  <c r="I81" i="35"/>
  <c r="J80" i="35"/>
  <c r="I81" i="71"/>
  <c r="J80" i="71"/>
  <c r="I81" i="37"/>
  <c r="J80" i="37"/>
  <c r="I81" i="44"/>
  <c r="J80" i="44"/>
  <c r="I81" i="69"/>
  <c r="J80" i="69"/>
  <c r="I81" i="51"/>
  <c r="J80" i="51"/>
  <c r="I80" i="58"/>
  <c r="J79" i="58"/>
  <c r="I81" i="46"/>
  <c r="J80" i="46"/>
  <c r="I81" i="59"/>
  <c r="J80" i="59"/>
  <c r="I81" i="45"/>
  <c r="J80" i="45"/>
  <c r="I81" i="47"/>
  <c r="J80" i="47"/>
  <c r="I81" i="42"/>
  <c r="J80" i="42"/>
  <c r="I81" i="31"/>
  <c r="J80" i="31"/>
  <c r="I80" i="27"/>
  <c r="J79" i="27"/>
  <c r="I81" i="28"/>
  <c r="J80" i="28"/>
  <c r="I81" i="49"/>
  <c r="J80" i="49"/>
  <c r="I81" i="54"/>
  <c r="J80" i="54"/>
  <c r="I81" i="38"/>
  <c r="J80" i="38"/>
  <c r="I81" i="56"/>
  <c r="J80" i="56"/>
  <c r="I81" i="73"/>
  <c r="J80" i="73"/>
  <c r="I81" i="76"/>
  <c r="J80" i="76"/>
  <c r="I81" i="48"/>
  <c r="J80" i="48"/>
  <c r="I81" i="41"/>
  <c r="J80" i="41"/>
  <c r="I81" i="70"/>
  <c r="J80" i="70"/>
  <c r="I81" i="72"/>
  <c r="J80" i="72"/>
  <c r="I81" i="61"/>
  <c r="J80" i="61"/>
  <c r="I81" i="63"/>
  <c r="J80" i="63"/>
  <c r="I81" i="32"/>
  <c r="J80" i="32"/>
  <c r="I81" i="29"/>
  <c r="J80" i="29"/>
  <c r="I81" i="33"/>
  <c r="J80" i="33"/>
  <c r="I81" i="53"/>
  <c r="J80" i="53"/>
  <c r="I81" i="65"/>
  <c r="J80" i="65"/>
  <c r="I81" i="74"/>
  <c r="J80" i="74"/>
  <c r="I81" i="68"/>
  <c r="J80" i="68"/>
  <c r="I81" i="43"/>
  <c r="J80" i="43"/>
  <c r="I81" i="64"/>
  <c r="J80" i="64"/>
  <c r="I81" i="39"/>
  <c r="J80" i="39"/>
  <c r="I82" i="43" l="1"/>
  <c r="J81" i="43"/>
  <c r="I82" i="74"/>
  <c r="J81" i="74"/>
  <c r="I82" i="29"/>
  <c r="J81" i="29"/>
  <c r="I82" i="72"/>
  <c r="J81" i="72"/>
  <c r="I82" i="76"/>
  <c r="J81" i="76"/>
  <c r="I82" i="54"/>
  <c r="J81" i="54"/>
  <c r="I82" i="31"/>
  <c r="J81" i="31"/>
  <c r="I82" i="59"/>
  <c r="J81" i="59"/>
  <c r="I82" i="69"/>
  <c r="J81" i="69"/>
  <c r="I82" i="37"/>
  <c r="J81" i="37"/>
  <c r="I82" i="66"/>
  <c r="J81" i="66"/>
  <c r="I82" i="57"/>
  <c r="J81" i="57"/>
  <c r="I82" i="50"/>
  <c r="J81" i="50"/>
  <c r="I82" i="39"/>
  <c r="J81" i="39"/>
  <c r="I82" i="53"/>
  <c r="J81" i="53"/>
  <c r="I82" i="63"/>
  <c r="J81" i="63"/>
  <c r="I82" i="41"/>
  <c r="J81" i="41"/>
  <c r="I82" i="56"/>
  <c r="J81" i="56"/>
  <c r="I82" i="28"/>
  <c r="J81" i="28"/>
  <c r="I82" i="47"/>
  <c r="J81" i="47"/>
  <c r="I81" i="58"/>
  <c r="J80" i="58"/>
  <c r="I82" i="35"/>
  <c r="J81" i="35"/>
  <c r="I82" i="34"/>
  <c r="J81" i="34"/>
  <c r="I83" i="62"/>
  <c r="J82" i="62"/>
  <c r="I82" i="55"/>
  <c r="J81" i="55"/>
  <c r="I82" i="64"/>
  <c r="J81" i="64"/>
  <c r="I82" i="68"/>
  <c r="J81" i="68"/>
  <c r="I82" i="65"/>
  <c r="J81" i="65"/>
  <c r="I82" i="33"/>
  <c r="J81" i="33"/>
  <c r="I82" i="32"/>
  <c r="J81" i="32"/>
  <c r="I82" i="61"/>
  <c r="J81" i="61"/>
  <c r="I82" i="70"/>
  <c r="J81" i="70"/>
  <c r="I82" i="48"/>
  <c r="J81" i="48"/>
  <c r="I82" i="73"/>
  <c r="J81" i="73"/>
  <c r="I82" i="38"/>
  <c r="J81" i="38"/>
  <c r="I82" i="49"/>
  <c r="J81" i="49"/>
  <c r="I81" i="27"/>
  <c r="J80" i="27"/>
  <c r="I82" i="42"/>
  <c r="J81" i="42"/>
  <c r="I82" i="45"/>
  <c r="J81" i="45"/>
  <c r="I82" i="46"/>
  <c r="J81" i="46"/>
  <c r="I82" i="51"/>
  <c r="J81" i="51"/>
  <c r="I82" i="44"/>
  <c r="J81" i="44"/>
  <c r="I82" i="71"/>
  <c r="J81" i="71"/>
  <c r="I83" i="30"/>
  <c r="J82" i="30"/>
  <c r="I81" i="9"/>
  <c r="J80" i="9"/>
  <c r="I82" i="67"/>
  <c r="J81" i="67"/>
  <c r="I82" i="36"/>
  <c r="J81" i="36"/>
  <c r="I82" i="60"/>
  <c r="J81" i="60"/>
  <c r="I82" i="52"/>
  <c r="J81" i="52"/>
  <c r="I82" i="40"/>
  <c r="J81" i="40"/>
  <c r="I83" i="40" l="1"/>
  <c r="J82" i="40"/>
  <c r="I83" i="67"/>
  <c r="J82" i="67"/>
  <c r="I83" i="44"/>
  <c r="J82" i="44"/>
  <c r="I83" i="42"/>
  <c r="J82" i="42"/>
  <c r="I83" i="73"/>
  <c r="J82" i="73"/>
  <c r="I83" i="32"/>
  <c r="J82" i="32"/>
  <c r="I83" i="64"/>
  <c r="J82" i="64"/>
  <c r="I83" i="35"/>
  <c r="J82" i="35"/>
  <c r="I83" i="56"/>
  <c r="J82" i="56"/>
  <c r="I83" i="57"/>
  <c r="J82" i="57"/>
  <c r="I83" i="59"/>
  <c r="J82" i="59"/>
  <c r="I83" i="54"/>
  <c r="J82" i="54"/>
  <c r="I83" i="74"/>
  <c r="J82" i="74"/>
  <c r="I83" i="60"/>
  <c r="J82" i="60"/>
  <c r="I84" i="30"/>
  <c r="J83" i="30"/>
  <c r="I83" i="46"/>
  <c r="J82" i="46"/>
  <c r="I83" i="49"/>
  <c r="J82" i="49"/>
  <c r="I83" i="70"/>
  <c r="J82" i="70"/>
  <c r="I83" i="65"/>
  <c r="J82" i="65"/>
  <c r="I84" i="62"/>
  <c r="J83" i="62"/>
  <c r="I83" i="47"/>
  <c r="J82" i="47"/>
  <c r="I83" i="63"/>
  <c r="J82" i="63"/>
  <c r="I83" i="39"/>
  <c r="J82" i="39"/>
  <c r="I83" i="37"/>
  <c r="J82" i="37"/>
  <c r="I83" i="72"/>
  <c r="J82" i="72"/>
  <c r="I83" i="52"/>
  <c r="J82" i="52"/>
  <c r="I83" i="36"/>
  <c r="J82" i="36"/>
  <c r="I82" i="9"/>
  <c r="J81" i="9"/>
  <c r="I83" i="71"/>
  <c r="J82" i="71"/>
  <c r="I83" i="51"/>
  <c r="J82" i="51"/>
  <c r="I83" i="45"/>
  <c r="J82" i="45"/>
  <c r="I82" i="27"/>
  <c r="J81" i="27"/>
  <c r="I83" i="38"/>
  <c r="J82" i="38"/>
  <c r="I83" i="48"/>
  <c r="J82" i="48"/>
  <c r="I83" i="61"/>
  <c r="J82" i="61"/>
  <c r="I83" i="33"/>
  <c r="J82" i="33"/>
  <c r="I83" i="68"/>
  <c r="J82" i="68"/>
  <c r="I83" i="55"/>
  <c r="J82" i="55"/>
  <c r="I83" i="34"/>
  <c r="J82" i="34"/>
  <c r="I82" i="58"/>
  <c r="J81" i="58"/>
  <c r="I83" i="28"/>
  <c r="J82" i="28"/>
  <c r="I83" i="41"/>
  <c r="J82" i="41"/>
  <c r="I83" i="53"/>
  <c r="J82" i="53"/>
  <c r="I83" i="50"/>
  <c r="J82" i="50"/>
  <c r="I83" i="66"/>
  <c r="J82" i="66"/>
  <c r="I83" i="69"/>
  <c r="J82" i="69"/>
  <c r="I83" i="31"/>
  <c r="J82" i="31"/>
  <c r="I83" i="76"/>
  <c r="J82" i="76"/>
  <c r="I83" i="29"/>
  <c r="J82" i="29"/>
  <c r="I83" i="43"/>
  <c r="J82" i="43"/>
  <c r="I84" i="43" l="1"/>
  <c r="J83" i="43"/>
  <c r="I84" i="69"/>
  <c r="J83" i="69"/>
  <c r="I83" i="58"/>
  <c r="J82" i="58"/>
  <c r="I84" i="33"/>
  <c r="J83" i="33"/>
  <c r="I83" i="27"/>
  <c r="J82" i="27"/>
  <c r="I83" i="9"/>
  <c r="J82" i="9"/>
  <c r="I84" i="37"/>
  <c r="J83" i="37"/>
  <c r="I85" i="62"/>
  <c r="J84" i="62"/>
  <c r="I84" i="46"/>
  <c r="J83" i="46"/>
  <c r="I84" i="54"/>
  <c r="J83" i="54"/>
  <c r="I84" i="42"/>
  <c r="J83" i="42"/>
  <c r="I84" i="76"/>
  <c r="J83" i="76"/>
  <c r="I84" i="50"/>
  <c r="J83" i="50"/>
  <c r="I84" i="41"/>
  <c r="J83" i="41"/>
  <c r="I84" i="55"/>
  <c r="J83" i="55"/>
  <c r="I84" i="48"/>
  <c r="J83" i="48"/>
  <c r="I84" i="51"/>
  <c r="J83" i="51"/>
  <c r="I84" i="52"/>
  <c r="J83" i="52"/>
  <c r="I84" i="63"/>
  <c r="J83" i="63"/>
  <c r="I84" i="70"/>
  <c r="J83" i="70"/>
  <c r="I84" i="60"/>
  <c r="J83" i="60"/>
  <c r="I84" i="57"/>
  <c r="J83" i="57"/>
  <c r="I84" i="35"/>
  <c r="J83" i="35"/>
  <c r="I84" i="32"/>
  <c r="J83" i="32"/>
  <c r="I84" i="67"/>
  <c r="J83" i="67"/>
  <c r="I84" i="29"/>
  <c r="J83" i="29"/>
  <c r="I84" i="31"/>
  <c r="J83" i="31"/>
  <c r="I84" i="66"/>
  <c r="J83" i="66"/>
  <c r="I84" i="53"/>
  <c r="J83" i="53"/>
  <c r="I84" i="28"/>
  <c r="J83" i="28"/>
  <c r="I84" i="34"/>
  <c r="J83" i="34"/>
  <c r="I84" i="68"/>
  <c r="J83" i="68"/>
  <c r="I84" i="61"/>
  <c r="J83" i="61"/>
  <c r="I84" i="38"/>
  <c r="J83" i="38"/>
  <c r="I84" i="45"/>
  <c r="J83" i="45"/>
  <c r="I84" i="71"/>
  <c r="J83" i="71"/>
  <c r="I84" i="36"/>
  <c r="J83" i="36"/>
  <c r="I84" i="72"/>
  <c r="J83" i="72"/>
  <c r="I84" i="39"/>
  <c r="J83" i="39"/>
  <c r="I84" i="47"/>
  <c r="J83" i="47"/>
  <c r="I84" i="65"/>
  <c r="J83" i="65"/>
  <c r="I84" i="49"/>
  <c r="J83" i="49"/>
  <c r="I85" i="30"/>
  <c r="J84" i="30"/>
  <c r="I84" i="74"/>
  <c r="J83" i="74"/>
  <c r="I84" i="59"/>
  <c r="J83" i="59"/>
  <c r="I84" i="56"/>
  <c r="J83" i="56"/>
  <c r="I84" i="64"/>
  <c r="J83" i="64"/>
  <c r="I84" i="73"/>
  <c r="J83" i="73"/>
  <c r="I84" i="44"/>
  <c r="J83" i="44"/>
  <c r="I84" i="40"/>
  <c r="J83" i="40"/>
  <c r="I85" i="40" l="1"/>
  <c r="J84" i="40"/>
  <c r="I85" i="73"/>
  <c r="J84" i="73"/>
  <c r="I85" i="56"/>
  <c r="J84" i="56"/>
  <c r="I85" i="74"/>
  <c r="J84" i="74"/>
  <c r="I85" i="49"/>
  <c r="J84" i="49"/>
  <c r="I85" i="47"/>
  <c r="J84" i="47"/>
  <c r="I85" i="72"/>
  <c r="J84" i="72"/>
  <c r="I85" i="71"/>
  <c r="J84" i="71"/>
  <c r="I85" i="38"/>
  <c r="J84" i="38"/>
  <c r="I85" i="68"/>
  <c r="J84" i="68"/>
  <c r="I85" i="28"/>
  <c r="J84" i="28"/>
  <c r="I85" i="66"/>
  <c r="J84" i="66"/>
  <c r="I85" i="29"/>
  <c r="J84" i="29"/>
  <c r="I85" i="32"/>
  <c r="J84" i="32"/>
  <c r="I85" i="57"/>
  <c r="J84" i="57"/>
  <c r="I85" i="70"/>
  <c r="J84" i="70"/>
  <c r="I85" i="52"/>
  <c r="J84" i="52"/>
  <c r="I85" i="48"/>
  <c r="J84" i="48"/>
  <c r="I85" i="41"/>
  <c r="J84" i="41"/>
  <c r="I85" i="76"/>
  <c r="J84" i="76"/>
  <c r="I85" i="54"/>
  <c r="J84" i="54"/>
  <c r="I86" i="62"/>
  <c r="J85" i="62"/>
  <c r="I84" i="9"/>
  <c r="J83" i="9"/>
  <c r="I85" i="33"/>
  <c r="J84" i="33"/>
  <c r="I85" i="69"/>
  <c r="J84" i="69"/>
  <c r="I85" i="44"/>
  <c r="J84" i="44"/>
  <c r="I85" i="64"/>
  <c r="J84" i="64"/>
  <c r="I85" i="59"/>
  <c r="J84" i="59"/>
  <c r="I86" i="30"/>
  <c r="J85" i="30"/>
  <c r="I85" i="65"/>
  <c r="J84" i="65"/>
  <c r="I85" i="39"/>
  <c r="J84" i="39"/>
  <c r="I85" i="36"/>
  <c r="J84" i="36"/>
  <c r="I85" i="45"/>
  <c r="J84" i="45"/>
  <c r="I85" i="61"/>
  <c r="J84" i="61"/>
  <c r="I85" i="34"/>
  <c r="J84" i="34"/>
  <c r="I85" i="53"/>
  <c r="J84" i="53"/>
  <c r="I85" i="31"/>
  <c r="J84" i="31"/>
  <c r="I85" i="67"/>
  <c r="J84" i="67"/>
  <c r="I85" i="35"/>
  <c r="J84" i="35"/>
  <c r="I85" i="60"/>
  <c r="J84" i="60"/>
  <c r="I85" i="63"/>
  <c r="J84" i="63"/>
  <c r="I85" i="51"/>
  <c r="J84" i="51"/>
  <c r="I85" i="55"/>
  <c r="J84" i="55"/>
  <c r="I85" i="50"/>
  <c r="J84" i="50"/>
  <c r="I85" i="42"/>
  <c r="J84" i="42"/>
  <c r="I85" i="46"/>
  <c r="J84" i="46"/>
  <c r="I85" i="37"/>
  <c r="J84" i="37"/>
  <c r="I84" i="27"/>
  <c r="J83" i="27"/>
  <c r="I84" i="58"/>
  <c r="J83" i="58"/>
  <c r="I85" i="43"/>
  <c r="J84" i="43"/>
  <c r="I86" i="43" l="1"/>
  <c r="J85" i="43"/>
  <c r="I85" i="27"/>
  <c r="J84" i="27"/>
  <c r="I86" i="46"/>
  <c r="J85" i="46"/>
  <c r="I86" i="50"/>
  <c r="J85" i="50"/>
  <c r="I86" i="51"/>
  <c r="J85" i="51"/>
  <c r="I86" i="60"/>
  <c r="J85" i="60"/>
  <c r="I86" i="67"/>
  <c r="J85" i="67"/>
  <c r="I86" i="53"/>
  <c r="J85" i="53"/>
  <c r="I86" i="61"/>
  <c r="J85" i="61"/>
  <c r="I86" i="36"/>
  <c r="J85" i="36"/>
  <c r="I86" i="65"/>
  <c r="J85" i="65"/>
  <c r="I86" i="59"/>
  <c r="J85" i="59"/>
  <c r="I86" i="44"/>
  <c r="J85" i="44"/>
  <c r="I86" i="33"/>
  <c r="J85" i="33"/>
  <c r="I87" i="62"/>
  <c r="J86" i="62"/>
  <c r="I86" i="76"/>
  <c r="J85" i="76"/>
  <c r="I86" i="48"/>
  <c r="J85" i="48"/>
  <c r="I86" i="70"/>
  <c r="J85" i="70"/>
  <c r="I86" i="32"/>
  <c r="J85" i="32"/>
  <c r="I86" i="66"/>
  <c r="J85" i="66"/>
  <c r="I86" i="68"/>
  <c r="J85" i="68"/>
  <c r="I86" i="71"/>
  <c r="J85" i="71"/>
  <c r="I86" i="47"/>
  <c r="J85" i="47"/>
  <c r="I86" i="74"/>
  <c r="J85" i="74"/>
  <c r="I86" i="73"/>
  <c r="J85" i="73"/>
  <c r="I85" i="58"/>
  <c r="J84" i="58"/>
  <c r="I86" i="37"/>
  <c r="J85" i="37"/>
  <c r="I86" i="42"/>
  <c r="J85" i="42"/>
  <c r="I86" i="55"/>
  <c r="J85" i="55"/>
  <c r="I86" i="63"/>
  <c r="J85" i="63"/>
  <c r="I86" i="35"/>
  <c r="J85" i="35"/>
  <c r="I86" i="31"/>
  <c r="J85" i="31"/>
  <c r="I86" i="34"/>
  <c r="J85" i="34"/>
  <c r="I86" i="45"/>
  <c r="J85" i="45"/>
  <c r="I86" i="39"/>
  <c r="J85" i="39"/>
  <c r="I87" i="30"/>
  <c r="J86" i="30"/>
  <c r="I86" i="64"/>
  <c r="J85" i="64"/>
  <c r="I86" i="69"/>
  <c r="J85" i="69"/>
  <c r="I85" i="9"/>
  <c r="J84" i="9"/>
  <c r="I86" i="54"/>
  <c r="J85" i="54"/>
  <c r="I86" i="41"/>
  <c r="J85" i="41"/>
  <c r="I86" i="52"/>
  <c r="J85" i="52"/>
  <c r="I86" i="57"/>
  <c r="J85" i="57"/>
  <c r="I86" i="29"/>
  <c r="J85" i="29"/>
  <c r="I86" i="28"/>
  <c r="J85" i="28"/>
  <c r="I86" i="38"/>
  <c r="J85" i="38"/>
  <c r="I86" i="72"/>
  <c r="J85" i="72"/>
  <c r="I86" i="49"/>
  <c r="J85" i="49"/>
  <c r="I86" i="56"/>
  <c r="J85" i="56"/>
  <c r="I86" i="40"/>
  <c r="J85" i="40"/>
  <c r="I87" i="40" l="1"/>
  <c r="J86" i="40"/>
  <c r="I87" i="49"/>
  <c r="J86" i="49"/>
  <c r="I87" i="38"/>
  <c r="J86" i="38"/>
  <c r="I87" i="29"/>
  <c r="J86" i="29"/>
  <c r="I87" i="52"/>
  <c r="J86" i="52"/>
  <c r="I87" i="54"/>
  <c r="J86" i="54"/>
  <c r="I87" i="69"/>
  <c r="J86" i="69"/>
  <c r="I88" i="30"/>
  <c r="J87" i="30"/>
  <c r="I87" i="45"/>
  <c r="J86" i="45"/>
  <c r="I87" i="31"/>
  <c r="J86" i="31"/>
  <c r="I87" i="63"/>
  <c r="J86" i="63"/>
  <c r="I87" i="42"/>
  <c r="J86" i="42"/>
  <c r="I86" i="58"/>
  <c r="J85" i="58"/>
  <c r="I87" i="74"/>
  <c r="J86" i="74"/>
  <c r="I87" i="71"/>
  <c r="J86" i="71"/>
  <c r="I87" i="66"/>
  <c r="J86" i="66"/>
  <c r="I87" i="70"/>
  <c r="J86" i="70"/>
  <c r="I87" i="76"/>
  <c r="J86" i="76"/>
  <c r="I87" i="33"/>
  <c r="J86" i="33"/>
  <c r="I87" i="59"/>
  <c r="J86" i="59"/>
  <c r="I87" i="36"/>
  <c r="J86" i="36"/>
  <c r="I87" i="53"/>
  <c r="J86" i="53"/>
  <c r="I87" i="60"/>
  <c r="J86" i="60"/>
  <c r="I87" i="50"/>
  <c r="J86" i="50"/>
  <c r="I86" i="27"/>
  <c r="J85" i="27"/>
  <c r="I87" i="56"/>
  <c r="J86" i="56"/>
  <c r="I87" i="72"/>
  <c r="J86" i="72"/>
  <c r="I87" i="28"/>
  <c r="J86" i="28"/>
  <c r="I87" i="57"/>
  <c r="J86" i="57"/>
  <c r="I87" i="41"/>
  <c r="J86" i="41"/>
  <c r="I86" i="9"/>
  <c r="J85" i="9"/>
  <c r="I87" i="64"/>
  <c r="J86" i="64"/>
  <c r="I87" i="39"/>
  <c r="J86" i="39"/>
  <c r="I87" i="34"/>
  <c r="J86" i="34"/>
  <c r="I87" i="35"/>
  <c r="J86" i="35"/>
  <c r="I87" i="55"/>
  <c r="J86" i="55"/>
  <c r="I87" i="37"/>
  <c r="J86" i="37"/>
  <c r="I87" i="73"/>
  <c r="J86" i="73"/>
  <c r="I87" i="47"/>
  <c r="J86" i="47"/>
  <c r="I87" i="68"/>
  <c r="J86" i="68"/>
  <c r="I87" i="32"/>
  <c r="J86" i="32"/>
  <c r="I87" i="48"/>
  <c r="J86" i="48"/>
  <c r="I88" i="62"/>
  <c r="J87" i="62"/>
  <c r="I87" i="44"/>
  <c r="J86" i="44"/>
  <c r="I87" i="65"/>
  <c r="J86" i="65"/>
  <c r="I87" i="61"/>
  <c r="J86" i="61"/>
  <c r="I87" i="67"/>
  <c r="J86" i="67"/>
  <c r="I87" i="51"/>
  <c r="J86" i="51"/>
  <c r="I87" i="46"/>
  <c r="J86" i="46"/>
  <c r="I87" i="43"/>
  <c r="J86" i="43"/>
  <c r="I88" i="43" l="1"/>
  <c r="J87" i="43"/>
  <c r="I88" i="51"/>
  <c r="J87" i="51"/>
  <c r="I88" i="61"/>
  <c r="J87" i="61"/>
  <c r="I88" i="44"/>
  <c r="J87" i="44"/>
  <c r="I88" i="48"/>
  <c r="J87" i="48"/>
  <c r="I88" i="68"/>
  <c r="J87" i="68"/>
  <c r="I88" i="73"/>
  <c r="J87" i="73"/>
  <c r="I88" i="55"/>
  <c r="J87" i="55"/>
  <c r="I88" i="34"/>
  <c r="J87" i="34"/>
  <c r="I88" i="64"/>
  <c r="J87" i="64"/>
  <c r="I88" i="41"/>
  <c r="J87" i="41"/>
  <c r="I88" i="28"/>
  <c r="J87" i="28"/>
  <c r="I88" i="56"/>
  <c r="J87" i="56"/>
  <c r="I88" i="50"/>
  <c r="J87" i="50"/>
  <c r="I88" i="53"/>
  <c r="J87" i="53"/>
  <c r="I88" i="59"/>
  <c r="J87" i="59"/>
  <c r="I88" i="76"/>
  <c r="J87" i="76"/>
  <c r="I88" i="66"/>
  <c r="J87" i="66"/>
  <c r="I88" i="74"/>
  <c r="J87" i="74"/>
  <c r="I88" i="42"/>
  <c r="J87" i="42"/>
  <c r="I88" i="31"/>
  <c r="J87" i="31"/>
  <c r="I89" i="30"/>
  <c r="J88" i="30"/>
  <c r="I88" i="54"/>
  <c r="J87" i="54"/>
  <c r="I88" i="29"/>
  <c r="J87" i="29"/>
  <c r="I88" i="49"/>
  <c r="J87" i="49"/>
  <c r="I88" i="46"/>
  <c r="J87" i="46"/>
  <c r="I88" i="67"/>
  <c r="J87" i="67"/>
  <c r="I88" i="65"/>
  <c r="J87" i="65"/>
  <c r="I89" i="62"/>
  <c r="J88" i="62"/>
  <c r="I88" i="32"/>
  <c r="J87" i="32"/>
  <c r="I88" i="47"/>
  <c r="J87" i="47"/>
  <c r="I88" i="37"/>
  <c r="J87" i="37"/>
  <c r="I88" i="35"/>
  <c r="J87" i="35"/>
  <c r="I88" i="39"/>
  <c r="J87" i="39"/>
  <c r="I87" i="9"/>
  <c r="J86" i="9"/>
  <c r="I88" i="57"/>
  <c r="J87" i="57"/>
  <c r="I88" i="72"/>
  <c r="J87" i="72"/>
  <c r="I87" i="27"/>
  <c r="J86" i="27"/>
  <c r="I88" i="60"/>
  <c r="J87" i="60"/>
  <c r="I88" i="36"/>
  <c r="J87" i="36"/>
  <c r="I88" i="33"/>
  <c r="J87" i="33"/>
  <c r="I88" i="70"/>
  <c r="J87" i="70"/>
  <c r="I88" i="71"/>
  <c r="J87" i="71"/>
  <c r="I87" i="58"/>
  <c r="J86" i="58"/>
  <c r="I88" i="63"/>
  <c r="J87" i="63"/>
  <c r="I88" i="45"/>
  <c r="J87" i="45"/>
  <c r="I88" i="69"/>
  <c r="J87" i="69"/>
  <c r="I88" i="52"/>
  <c r="J87" i="52"/>
  <c r="I88" i="38"/>
  <c r="J87" i="38"/>
  <c r="I88" i="40"/>
  <c r="J87" i="40"/>
  <c r="I89" i="40" l="1"/>
  <c r="J88" i="40"/>
  <c r="I89" i="52"/>
  <c r="J88" i="52"/>
  <c r="I89" i="45"/>
  <c r="J88" i="45"/>
  <c r="I88" i="58"/>
  <c r="J87" i="58"/>
  <c r="I89" i="70"/>
  <c r="J88" i="70"/>
  <c r="I89" i="36"/>
  <c r="J88" i="36"/>
  <c r="I88" i="27"/>
  <c r="J87" i="27"/>
  <c r="I89" i="57"/>
  <c r="J88" i="57"/>
  <c r="I89" i="39"/>
  <c r="J88" i="39"/>
  <c r="I89" i="37"/>
  <c r="J88" i="37"/>
  <c r="I89" i="32"/>
  <c r="J88" i="32"/>
  <c r="I89" i="65"/>
  <c r="J88" i="65"/>
  <c r="I89" i="46"/>
  <c r="J88" i="46"/>
  <c r="I89" i="29"/>
  <c r="J88" i="29"/>
  <c r="I90" i="30"/>
  <c r="J89" i="30"/>
  <c r="I89" i="42"/>
  <c r="J88" i="42"/>
  <c r="I89" i="66"/>
  <c r="J88" i="66"/>
  <c r="I89" i="59"/>
  <c r="J88" i="59"/>
  <c r="I89" i="50"/>
  <c r="J88" i="50"/>
  <c r="I89" i="28"/>
  <c r="J88" i="28"/>
  <c r="I89" i="64"/>
  <c r="J88" i="64"/>
  <c r="I89" i="55"/>
  <c r="J88" i="55"/>
  <c r="I89" i="68"/>
  <c r="J88" i="68"/>
  <c r="I89" i="44"/>
  <c r="J88" i="44"/>
  <c r="I89" i="51"/>
  <c r="J88" i="51"/>
  <c r="I89" i="38"/>
  <c r="J88" i="38"/>
  <c r="I89" i="69"/>
  <c r="J88" i="69"/>
  <c r="I89" i="63"/>
  <c r="J88" i="63"/>
  <c r="I89" i="71"/>
  <c r="J88" i="71"/>
  <c r="I89" i="33"/>
  <c r="J88" i="33"/>
  <c r="I89" i="60"/>
  <c r="J88" i="60"/>
  <c r="I89" i="72"/>
  <c r="J88" i="72"/>
  <c r="I88" i="9"/>
  <c r="J87" i="9"/>
  <c r="I89" i="35"/>
  <c r="J88" i="35"/>
  <c r="I89" i="47"/>
  <c r="J88" i="47"/>
  <c r="I90" i="62"/>
  <c r="J89" i="62"/>
  <c r="I89" i="67"/>
  <c r="J88" i="67"/>
  <c r="I89" i="49"/>
  <c r="J88" i="49"/>
  <c r="I89" i="54"/>
  <c r="J88" i="54"/>
  <c r="I89" i="31"/>
  <c r="J88" i="31"/>
  <c r="I89" i="74"/>
  <c r="J88" i="74"/>
  <c r="I89" i="76"/>
  <c r="J88" i="76"/>
  <c r="I89" i="53"/>
  <c r="J88" i="53"/>
  <c r="I89" i="56"/>
  <c r="J88" i="56"/>
  <c r="I89" i="41"/>
  <c r="J88" i="41"/>
  <c r="I89" i="34"/>
  <c r="J88" i="34"/>
  <c r="I89" i="73"/>
  <c r="J88" i="73"/>
  <c r="I89" i="48"/>
  <c r="J88" i="48"/>
  <c r="I89" i="61"/>
  <c r="J88" i="61"/>
  <c r="I89" i="43"/>
  <c r="J88" i="43"/>
  <c r="I90" i="43" l="1"/>
  <c r="J89" i="43"/>
  <c r="I90" i="48"/>
  <c r="J89" i="48"/>
  <c r="I90" i="34"/>
  <c r="J89" i="34"/>
  <c r="I90" i="56"/>
  <c r="J89" i="56"/>
  <c r="I90" i="76"/>
  <c r="J89" i="76"/>
  <c r="I90" i="31"/>
  <c r="J89" i="31"/>
  <c r="I90" i="49"/>
  <c r="J89" i="49"/>
  <c r="I91" i="62"/>
  <c r="J90" i="62"/>
  <c r="I90" i="35"/>
  <c r="J89" i="35"/>
  <c r="I90" i="72"/>
  <c r="J89" i="72"/>
  <c r="I90" i="33"/>
  <c r="J89" i="33"/>
  <c r="I90" i="63"/>
  <c r="J89" i="63"/>
  <c r="I90" i="38"/>
  <c r="J89" i="38"/>
  <c r="I90" i="44"/>
  <c r="J89" i="44"/>
  <c r="I90" i="55"/>
  <c r="J89" i="55"/>
  <c r="I90" i="28"/>
  <c r="J89" i="28"/>
  <c r="I90" i="59"/>
  <c r="J89" i="59"/>
  <c r="I90" i="42"/>
  <c r="J89" i="42"/>
  <c r="I90" i="29"/>
  <c r="J89" i="29"/>
  <c r="I90" i="65"/>
  <c r="J89" i="65"/>
  <c r="I90" i="37"/>
  <c r="J89" i="37"/>
  <c r="I90" i="57"/>
  <c r="J89" i="57"/>
  <c r="I90" i="36"/>
  <c r="J89" i="36"/>
  <c r="I89" i="58"/>
  <c r="J88" i="58"/>
  <c r="I90" i="52"/>
  <c r="J89" i="52"/>
  <c r="I90" i="61"/>
  <c r="J89" i="61"/>
  <c r="I90" i="73"/>
  <c r="J89" i="73"/>
  <c r="I90" i="41"/>
  <c r="J89" i="41"/>
  <c r="I90" i="53"/>
  <c r="J89" i="53"/>
  <c r="I90" i="74"/>
  <c r="J89" i="74"/>
  <c r="I90" i="54"/>
  <c r="J89" i="54"/>
  <c r="I90" i="67"/>
  <c r="J89" i="67"/>
  <c r="I90" i="47"/>
  <c r="J89" i="47"/>
  <c r="I89" i="9"/>
  <c r="J88" i="9"/>
  <c r="I90" i="60"/>
  <c r="J89" i="60"/>
  <c r="I90" i="71"/>
  <c r="J89" i="71"/>
  <c r="I90" i="69"/>
  <c r="J89" i="69"/>
  <c r="I90" i="51"/>
  <c r="J89" i="51"/>
  <c r="I90" i="68"/>
  <c r="J89" i="68"/>
  <c r="I90" i="64"/>
  <c r="J89" i="64"/>
  <c r="I90" i="50"/>
  <c r="J89" i="50"/>
  <c r="I90" i="66"/>
  <c r="J89" i="66"/>
  <c r="I91" i="30"/>
  <c r="J90" i="30"/>
  <c r="I90" i="46"/>
  <c r="J89" i="46"/>
  <c r="I90" i="32"/>
  <c r="J89" i="32"/>
  <c r="I90" i="39"/>
  <c r="J89" i="39"/>
  <c r="I89" i="27"/>
  <c r="J88" i="27"/>
  <c r="I90" i="70"/>
  <c r="J89" i="70"/>
  <c r="I90" i="45"/>
  <c r="J89" i="45"/>
  <c r="I90" i="40"/>
  <c r="J89" i="40"/>
  <c r="I91" i="40" l="1"/>
  <c r="J90" i="40"/>
  <c r="I91" i="70"/>
  <c r="J90" i="70"/>
  <c r="I91" i="39"/>
  <c r="J90" i="39"/>
  <c r="I91" i="46"/>
  <c r="J90" i="46"/>
  <c r="I91" i="66"/>
  <c r="J90" i="66"/>
  <c r="I91" i="64"/>
  <c r="J90" i="64"/>
  <c r="I91" i="51"/>
  <c r="J90" i="51"/>
  <c r="I91" i="71"/>
  <c r="J90" i="71"/>
  <c r="I90" i="9"/>
  <c r="J89" i="9"/>
  <c r="I91" i="67"/>
  <c r="J90" i="67"/>
  <c r="I91" i="74"/>
  <c r="J90" i="74"/>
  <c r="I91" i="41"/>
  <c r="J90" i="41"/>
  <c r="I91" i="61"/>
  <c r="J90" i="61"/>
  <c r="I90" i="58"/>
  <c r="J89" i="58"/>
  <c r="I91" i="57"/>
  <c r="J90" i="57"/>
  <c r="I91" i="65"/>
  <c r="J90" i="65"/>
  <c r="I91" i="42"/>
  <c r="J90" i="42"/>
  <c r="I91" i="28"/>
  <c r="J90" i="28"/>
  <c r="I91" i="44"/>
  <c r="J90" i="44"/>
  <c r="I91" i="63"/>
  <c r="J90" i="63"/>
  <c r="I91" i="72"/>
  <c r="J90" i="72"/>
  <c r="I92" i="62"/>
  <c r="J91" i="62"/>
  <c r="I91" i="31"/>
  <c r="J90" i="31"/>
  <c r="I91" i="56"/>
  <c r="J90" i="56"/>
  <c r="I91" i="48"/>
  <c r="J90" i="48"/>
  <c r="I91" i="45"/>
  <c r="J90" i="45"/>
  <c r="I90" i="27"/>
  <c r="J89" i="27"/>
  <c r="I91" i="32"/>
  <c r="J90" i="32"/>
  <c r="I92" i="30"/>
  <c r="J91" i="30"/>
  <c r="I91" i="50"/>
  <c r="J90" i="50"/>
  <c r="I91" i="68"/>
  <c r="J90" i="68"/>
  <c r="I91" i="69"/>
  <c r="J90" i="69"/>
  <c r="I91" i="60"/>
  <c r="J90" i="60"/>
  <c r="I91" i="47"/>
  <c r="J90" i="47"/>
  <c r="I91" i="54"/>
  <c r="J90" i="54"/>
  <c r="I91" i="53"/>
  <c r="J90" i="53"/>
  <c r="I91" i="73"/>
  <c r="J90" i="73"/>
  <c r="I91" i="52"/>
  <c r="J90" i="52"/>
  <c r="I91" i="36"/>
  <c r="J90" i="36"/>
  <c r="I91" i="37"/>
  <c r="J90" i="37"/>
  <c r="I91" i="29"/>
  <c r="J90" i="29"/>
  <c r="I91" i="59"/>
  <c r="J90" i="59"/>
  <c r="I91" i="55"/>
  <c r="J90" i="55"/>
  <c r="I91" i="38"/>
  <c r="J90" i="38"/>
  <c r="I91" i="33"/>
  <c r="J90" i="33"/>
  <c r="I91" i="35"/>
  <c r="J90" i="35"/>
  <c r="I91" i="49"/>
  <c r="J90" i="49"/>
  <c r="I91" i="76"/>
  <c r="J90" i="76"/>
  <c r="I91" i="34"/>
  <c r="J90" i="34"/>
  <c r="I91" i="43"/>
  <c r="J90" i="43"/>
  <c r="I92" i="43" l="1"/>
  <c r="J91" i="43"/>
  <c r="I92" i="76"/>
  <c r="J91" i="76"/>
  <c r="I92" i="35"/>
  <c r="J91" i="35"/>
  <c r="I92" i="38"/>
  <c r="J91" i="38"/>
  <c r="I92" i="59"/>
  <c r="J91" i="59"/>
  <c r="I92" i="37"/>
  <c r="J91" i="37"/>
  <c r="I92" i="52"/>
  <c r="J91" i="52"/>
  <c r="I92" i="53"/>
  <c r="J91" i="53"/>
  <c r="I92" i="47"/>
  <c r="J91" i="47"/>
  <c r="I92" i="69"/>
  <c r="J91" i="69"/>
  <c r="I92" i="50"/>
  <c r="J91" i="50"/>
  <c r="I92" i="32"/>
  <c r="J91" i="32"/>
  <c r="I92" i="45"/>
  <c r="J91" i="45"/>
  <c r="I92" i="56"/>
  <c r="J91" i="56"/>
  <c r="I93" i="62"/>
  <c r="J92" i="62"/>
  <c r="I92" i="63"/>
  <c r="J91" i="63"/>
  <c r="I92" i="28"/>
  <c r="J91" i="28"/>
  <c r="I92" i="65"/>
  <c r="J91" i="65"/>
  <c r="I91" i="58"/>
  <c r="J90" i="58"/>
  <c r="I92" i="41"/>
  <c r="J91" i="41"/>
  <c r="I92" i="67"/>
  <c r="J91" i="67"/>
  <c r="I92" i="71"/>
  <c r="J91" i="71"/>
  <c r="I92" i="64"/>
  <c r="J91" i="64"/>
  <c r="I92" i="46"/>
  <c r="J91" i="46"/>
  <c r="I92" i="70"/>
  <c r="J91" i="70"/>
  <c r="I92" i="34"/>
  <c r="J91" i="34"/>
  <c r="I92" i="49"/>
  <c r="J91" i="49"/>
  <c r="I92" i="33"/>
  <c r="J91" i="33"/>
  <c r="I92" i="55"/>
  <c r="J91" i="55"/>
  <c r="I92" i="29"/>
  <c r="J91" i="29"/>
  <c r="I92" i="36"/>
  <c r="J91" i="36"/>
  <c r="I92" i="73"/>
  <c r="J91" i="73"/>
  <c r="I92" i="54"/>
  <c r="J91" i="54"/>
  <c r="I92" i="60"/>
  <c r="J91" i="60"/>
  <c r="I92" i="68"/>
  <c r="J91" i="68"/>
  <c r="I93" i="30"/>
  <c r="J92" i="30"/>
  <c r="I91" i="27"/>
  <c r="J90" i="27"/>
  <c r="I92" i="48"/>
  <c r="J91" i="48"/>
  <c r="I92" i="31"/>
  <c r="J91" i="31"/>
  <c r="I92" i="72"/>
  <c r="J91" i="72"/>
  <c r="I92" i="44"/>
  <c r="J91" i="44"/>
  <c r="I92" i="42"/>
  <c r="J91" i="42"/>
  <c r="I92" i="57"/>
  <c r="J91" i="57"/>
  <c r="I92" i="61"/>
  <c r="J91" i="61"/>
  <c r="I92" i="74"/>
  <c r="J91" i="74"/>
  <c r="I91" i="9"/>
  <c r="J90" i="9"/>
  <c r="I92" i="51"/>
  <c r="J91" i="51"/>
  <c r="I92" i="66"/>
  <c r="J91" i="66"/>
  <c r="I92" i="39"/>
  <c r="J91" i="39"/>
  <c r="I92" i="40"/>
  <c r="J91" i="40"/>
  <c r="I93" i="40" l="1"/>
  <c r="J92" i="40"/>
  <c r="I93" i="66"/>
  <c r="J92" i="66"/>
  <c r="I92" i="9"/>
  <c r="J91" i="9"/>
  <c r="I93" i="61"/>
  <c r="J92" i="61"/>
  <c r="I93" i="42"/>
  <c r="J92" i="42"/>
  <c r="I93" i="72"/>
  <c r="J92" i="72"/>
  <c r="I93" i="48"/>
  <c r="J92" i="48"/>
  <c r="I94" i="30"/>
  <c r="J93" i="30"/>
  <c r="I93" i="60"/>
  <c r="J92" i="60"/>
  <c r="I93" i="73"/>
  <c r="J92" i="73"/>
  <c r="I93" i="29"/>
  <c r="J92" i="29"/>
  <c r="I93" i="33"/>
  <c r="J92" i="33"/>
  <c r="I93" i="34"/>
  <c r="J92" i="34"/>
  <c r="I93" i="46"/>
  <c r="J92" i="46"/>
  <c r="I93" i="71"/>
  <c r="J92" i="71"/>
  <c r="I93" i="41"/>
  <c r="J92" i="41"/>
  <c r="I93" i="65"/>
  <c r="J92" i="65"/>
  <c r="I93" i="63"/>
  <c r="J92" i="63"/>
  <c r="I93" i="56"/>
  <c r="J92" i="56"/>
  <c r="I93" i="32"/>
  <c r="J92" i="32"/>
  <c r="I93" i="69"/>
  <c r="J92" i="69"/>
  <c r="I93" i="53"/>
  <c r="J92" i="53"/>
  <c r="I93" i="37"/>
  <c r="J92" i="37"/>
  <c r="I93" i="38"/>
  <c r="J92" i="38"/>
  <c r="I93" i="76"/>
  <c r="J92" i="76"/>
  <c r="I93" i="39"/>
  <c r="J92" i="39"/>
  <c r="I93" i="51"/>
  <c r="J92" i="51"/>
  <c r="I93" i="74"/>
  <c r="J92" i="74"/>
  <c r="I93" i="57"/>
  <c r="J92" i="57"/>
  <c r="I93" i="44"/>
  <c r="J92" i="44"/>
  <c r="I93" i="31"/>
  <c r="J92" i="31"/>
  <c r="I92" i="27"/>
  <c r="J91" i="27"/>
  <c r="I93" i="68"/>
  <c r="J92" i="68"/>
  <c r="I93" i="54"/>
  <c r="J92" i="54"/>
  <c r="I93" i="36"/>
  <c r="J92" i="36"/>
  <c r="I93" i="55"/>
  <c r="J92" i="55"/>
  <c r="I93" i="49"/>
  <c r="J92" i="49"/>
  <c r="I93" i="70"/>
  <c r="J92" i="70"/>
  <c r="I93" i="64"/>
  <c r="J92" i="64"/>
  <c r="I93" i="67"/>
  <c r="J92" i="67"/>
  <c r="I92" i="58"/>
  <c r="J91" i="58"/>
  <c r="I93" i="28"/>
  <c r="J92" i="28"/>
  <c r="I94" i="62"/>
  <c r="J93" i="62"/>
  <c r="I93" i="45"/>
  <c r="J92" i="45"/>
  <c r="I93" i="50"/>
  <c r="J92" i="50"/>
  <c r="I93" i="47"/>
  <c r="J92" i="47"/>
  <c r="I93" i="52"/>
  <c r="J92" i="52"/>
  <c r="I93" i="59"/>
  <c r="J92" i="59"/>
  <c r="I93" i="35"/>
  <c r="J92" i="35"/>
  <c r="I93" i="43"/>
  <c r="J92" i="43"/>
  <c r="I94" i="43" l="1"/>
  <c r="J93" i="43"/>
  <c r="I94" i="59"/>
  <c r="J93" i="59"/>
  <c r="I94" i="47"/>
  <c r="J93" i="47"/>
  <c r="I94" i="45"/>
  <c r="J93" i="45"/>
  <c r="I94" i="28"/>
  <c r="J93" i="28"/>
  <c r="I94" i="67"/>
  <c r="J93" i="67"/>
  <c r="I94" i="70"/>
  <c r="J93" i="70"/>
  <c r="I94" i="55"/>
  <c r="J93" i="55"/>
  <c r="I94" i="54"/>
  <c r="J93" i="54"/>
  <c r="I93" i="27"/>
  <c r="J92" i="27"/>
  <c r="I94" i="44"/>
  <c r="J93" i="44"/>
  <c r="I94" i="74"/>
  <c r="J93" i="74"/>
  <c r="I94" i="39"/>
  <c r="J93" i="39"/>
  <c r="I94" i="38"/>
  <c r="J93" i="38"/>
  <c r="I94" i="53"/>
  <c r="J93" i="53"/>
  <c r="I94" i="32"/>
  <c r="J93" i="32"/>
  <c r="I94" i="63"/>
  <c r="J93" i="63"/>
  <c r="I94" i="41"/>
  <c r="J93" i="41"/>
  <c r="I94" i="46"/>
  <c r="J93" i="46"/>
  <c r="I94" i="33"/>
  <c r="J93" i="33"/>
  <c r="I94" i="73"/>
  <c r="J93" i="73"/>
  <c r="I95" i="30"/>
  <c r="J94" i="30"/>
  <c r="I94" i="72"/>
  <c r="J93" i="72"/>
  <c r="I94" i="61"/>
  <c r="J93" i="61"/>
  <c r="I94" i="66"/>
  <c r="J93" i="66"/>
  <c r="I94" i="35"/>
  <c r="J93" i="35"/>
  <c r="I94" i="52"/>
  <c r="J93" i="52"/>
  <c r="I94" i="50"/>
  <c r="J93" i="50"/>
  <c r="I95" i="62"/>
  <c r="J94" i="62"/>
  <c r="I93" i="58"/>
  <c r="J92" i="58"/>
  <c r="I94" i="64"/>
  <c r="J93" i="64"/>
  <c r="I94" i="49"/>
  <c r="J93" i="49"/>
  <c r="I94" i="36"/>
  <c r="J93" i="36"/>
  <c r="I94" i="68"/>
  <c r="J93" i="68"/>
  <c r="I94" i="31"/>
  <c r="J93" i="31"/>
  <c r="I94" i="57"/>
  <c r="J93" i="57"/>
  <c r="I94" i="51"/>
  <c r="J93" i="51"/>
  <c r="I94" i="76"/>
  <c r="J93" i="76"/>
  <c r="I94" i="37"/>
  <c r="J93" i="37"/>
  <c r="I94" i="69"/>
  <c r="J93" i="69"/>
  <c r="I94" i="56"/>
  <c r="J93" i="56"/>
  <c r="I94" i="65"/>
  <c r="J93" i="65"/>
  <c r="I94" i="71"/>
  <c r="J93" i="71"/>
  <c r="I94" i="34"/>
  <c r="J93" i="34"/>
  <c r="I94" i="29"/>
  <c r="J93" i="29"/>
  <c r="I94" i="60"/>
  <c r="J93" i="60"/>
  <c r="I94" i="48"/>
  <c r="J93" i="48"/>
  <c r="I94" i="42"/>
  <c r="J93" i="42"/>
  <c r="I93" i="9"/>
  <c r="J92" i="9"/>
  <c r="I94" i="40"/>
  <c r="J93" i="40"/>
  <c r="I95" i="40" l="1"/>
  <c r="J94" i="40"/>
  <c r="I95" i="42"/>
  <c r="J94" i="42"/>
  <c r="I95" i="60"/>
  <c r="J94" i="60"/>
  <c r="I95" i="34"/>
  <c r="J94" i="34"/>
  <c r="I95" i="65"/>
  <c r="J94" i="65"/>
  <c r="I95" i="69"/>
  <c r="J94" i="69"/>
  <c r="I95" i="76"/>
  <c r="J94" i="76"/>
  <c r="I95" i="57"/>
  <c r="J94" i="57"/>
  <c r="I95" i="68"/>
  <c r="J94" i="68"/>
  <c r="I95" i="49"/>
  <c r="J94" i="49"/>
  <c r="I94" i="58"/>
  <c r="J93" i="58"/>
  <c r="I95" i="50"/>
  <c r="J94" i="50"/>
  <c r="I95" i="35"/>
  <c r="J94" i="35"/>
  <c r="I95" i="61"/>
  <c r="J94" i="61"/>
  <c r="I96" i="30"/>
  <c r="J95" i="30"/>
  <c r="I95" i="33"/>
  <c r="J94" i="33"/>
  <c r="I95" i="41"/>
  <c r="J94" i="41"/>
  <c r="I95" i="32"/>
  <c r="J94" i="32"/>
  <c r="I95" i="38"/>
  <c r="J94" i="38"/>
  <c r="I95" i="74"/>
  <c r="J94" i="74"/>
  <c r="I94" i="27"/>
  <c r="J93" i="27"/>
  <c r="I95" i="55"/>
  <c r="J94" i="55"/>
  <c r="I95" i="67"/>
  <c r="J94" i="67"/>
  <c r="I95" i="45"/>
  <c r="J94" i="45"/>
  <c r="I95" i="59"/>
  <c r="J94" i="59"/>
  <c r="I94" i="9"/>
  <c r="J93" i="9"/>
  <c r="I95" i="48"/>
  <c r="J94" i="48"/>
  <c r="I95" i="29"/>
  <c r="J94" i="29"/>
  <c r="I95" i="71"/>
  <c r="J94" i="71"/>
  <c r="I95" i="56"/>
  <c r="J94" i="56"/>
  <c r="I95" i="37"/>
  <c r="J94" i="37"/>
  <c r="I95" i="51"/>
  <c r="J94" i="51"/>
  <c r="I95" i="31"/>
  <c r="J94" i="31"/>
  <c r="I95" i="36"/>
  <c r="J94" i="36"/>
  <c r="I95" i="64"/>
  <c r="J94" i="64"/>
  <c r="I96" i="62"/>
  <c r="J95" i="62"/>
  <c r="I95" i="52"/>
  <c r="J94" i="52"/>
  <c r="I95" i="66"/>
  <c r="J94" i="66"/>
  <c r="I95" i="72"/>
  <c r="J94" i="72"/>
  <c r="I95" i="73"/>
  <c r="J94" i="73"/>
  <c r="I95" i="46"/>
  <c r="J94" i="46"/>
  <c r="I95" i="63"/>
  <c r="J94" i="63"/>
  <c r="I95" i="53"/>
  <c r="J94" i="53"/>
  <c r="I95" i="39"/>
  <c r="J94" i="39"/>
  <c r="I95" i="44"/>
  <c r="J94" i="44"/>
  <c r="I95" i="54"/>
  <c r="J94" i="54"/>
  <c r="I95" i="70"/>
  <c r="J94" i="70"/>
  <c r="I95" i="28"/>
  <c r="J94" i="28"/>
  <c r="I95" i="47"/>
  <c r="J94" i="47"/>
  <c r="I95" i="43"/>
  <c r="J94" i="43"/>
  <c r="I96" i="43" l="1"/>
  <c r="J95" i="43"/>
  <c r="I96" i="28"/>
  <c r="J95" i="28"/>
  <c r="I96" i="54"/>
  <c r="J95" i="54"/>
  <c r="I96" i="39"/>
  <c r="J95" i="39"/>
  <c r="I96" i="63"/>
  <c r="J95" i="63"/>
  <c r="I96" i="73"/>
  <c r="J95" i="73"/>
  <c r="I96" i="66"/>
  <c r="J95" i="66"/>
  <c r="I97" i="62"/>
  <c r="J96" i="62"/>
  <c r="I96" i="36"/>
  <c r="J95" i="36"/>
  <c r="I96" i="51"/>
  <c r="J95" i="51"/>
  <c r="I96" i="56"/>
  <c r="J95" i="56"/>
  <c r="I96" i="29"/>
  <c r="J95" i="29"/>
  <c r="I95" i="9"/>
  <c r="J94" i="9"/>
  <c r="I96" i="45"/>
  <c r="J95" i="45"/>
  <c r="I96" i="55"/>
  <c r="J95" i="55"/>
  <c r="I96" i="74"/>
  <c r="J95" i="74"/>
  <c r="I96" i="32"/>
  <c r="J95" i="32"/>
  <c r="I96" i="33"/>
  <c r="J95" i="33"/>
  <c r="I96" i="61"/>
  <c r="J95" i="61"/>
  <c r="I96" i="50"/>
  <c r="J95" i="50"/>
  <c r="I96" i="49"/>
  <c r="J95" i="49"/>
  <c r="I96" i="57"/>
  <c r="J95" i="57"/>
  <c r="I96" i="69"/>
  <c r="J95" i="69"/>
  <c r="I96" i="34"/>
  <c r="J95" i="34"/>
  <c r="I96" i="42"/>
  <c r="J95" i="42"/>
  <c r="I96" i="47"/>
  <c r="J95" i="47"/>
  <c r="I96" i="70"/>
  <c r="J95" i="70"/>
  <c r="I96" i="44"/>
  <c r="J95" i="44"/>
  <c r="I96" i="53"/>
  <c r="J95" i="53"/>
  <c r="I96" i="46"/>
  <c r="J95" i="46"/>
  <c r="I96" i="72"/>
  <c r="J95" i="72"/>
  <c r="I96" i="52"/>
  <c r="J95" i="52"/>
  <c r="I96" i="64"/>
  <c r="J95" i="64"/>
  <c r="I96" i="31"/>
  <c r="J95" i="31"/>
  <c r="I96" i="37"/>
  <c r="J95" i="37"/>
  <c r="I96" i="71"/>
  <c r="J95" i="71"/>
  <c r="I96" i="48"/>
  <c r="J95" i="48"/>
  <c r="I96" i="59"/>
  <c r="J95" i="59"/>
  <c r="I96" i="67"/>
  <c r="J95" i="67"/>
  <c r="I95" i="27"/>
  <c r="J94" i="27"/>
  <c r="I96" i="38"/>
  <c r="J95" i="38"/>
  <c r="I96" i="41"/>
  <c r="J95" i="41"/>
  <c r="I97" i="30"/>
  <c r="J96" i="30"/>
  <c r="I96" i="35"/>
  <c r="J95" i="35"/>
  <c r="I95" i="58"/>
  <c r="J94" i="58"/>
  <c r="I96" i="68"/>
  <c r="J95" i="68"/>
  <c r="I96" i="76"/>
  <c r="J95" i="76"/>
  <c r="I96" i="65"/>
  <c r="J95" i="65"/>
  <c r="I96" i="60"/>
  <c r="J95" i="60"/>
  <c r="I96" i="40"/>
  <c r="J95" i="40"/>
  <c r="I97" i="40" l="1"/>
  <c r="J96" i="40"/>
  <c r="I97" i="35"/>
  <c r="J96" i="35"/>
  <c r="I96" i="27"/>
  <c r="J95" i="27"/>
  <c r="I97" i="71"/>
  <c r="J96" i="71"/>
  <c r="I97" i="52"/>
  <c r="J96" i="52"/>
  <c r="I97" i="44"/>
  <c r="J96" i="44"/>
  <c r="I97" i="47"/>
  <c r="J96" i="47"/>
  <c r="I97" i="57"/>
  <c r="J96" i="57"/>
  <c r="I97" i="50"/>
  <c r="J96" i="50"/>
  <c r="I97" i="33"/>
  <c r="J96" i="33"/>
  <c r="I97" i="74"/>
  <c r="J96" i="74"/>
  <c r="I97" i="45"/>
  <c r="J96" i="45"/>
  <c r="I97" i="29"/>
  <c r="J96" i="29"/>
  <c r="I97" i="51"/>
  <c r="J96" i="51"/>
  <c r="I98" i="62"/>
  <c r="J97" i="62"/>
  <c r="I97" i="73"/>
  <c r="J96" i="73"/>
  <c r="I97" i="39"/>
  <c r="J96" i="39"/>
  <c r="I97" i="28"/>
  <c r="J96" i="28"/>
  <c r="I97" i="68"/>
  <c r="J96" i="68"/>
  <c r="I97" i="41"/>
  <c r="J96" i="41"/>
  <c r="I97" i="59"/>
  <c r="J96" i="59"/>
  <c r="I97" i="31"/>
  <c r="J96" i="31"/>
  <c r="I97" i="46"/>
  <c r="J96" i="46"/>
  <c r="I97" i="34"/>
  <c r="J96" i="34"/>
  <c r="I97" i="65"/>
  <c r="J96" i="65"/>
  <c r="I97" i="60"/>
  <c r="J96" i="60"/>
  <c r="I97" i="76"/>
  <c r="J96" i="76"/>
  <c r="I96" i="58"/>
  <c r="J95" i="58"/>
  <c r="I98" i="30"/>
  <c r="J97" i="30"/>
  <c r="I97" i="38"/>
  <c r="J96" i="38"/>
  <c r="I97" i="67"/>
  <c r="J96" i="67"/>
  <c r="I97" i="48"/>
  <c r="J96" i="48"/>
  <c r="I97" i="37"/>
  <c r="J96" i="37"/>
  <c r="I97" i="64"/>
  <c r="J96" i="64"/>
  <c r="I97" i="72"/>
  <c r="J96" i="72"/>
  <c r="I97" i="53"/>
  <c r="J96" i="53"/>
  <c r="I97" i="70"/>
  <c r="J96" i="70"/>
  <c r="I97" i="42"/>
  <c r="J96" i="42"/>
  <c r="I97" i="69"/>
  <c r="J96" i="69"/>
  <c r="I97" i="49"/>
  <c r="J96" i="49"/>
  <c r="I97" i="61"/>
  <c r="J96" i="61"/>
  <c r="I97" i="32"/>
  <c r="J96" i="32"/>
  <c r="I97" i="55"/>
  <c r="J96" i="55"/>
  <c r="I96" i="9"/>
  <c r="J95" i="9"/>
  <c r="I97" i="56"/>
  <c r="J96" i="56"/>
  <c r="I97" i="36"/>
  <c r="J96" i="36"/>
  <c r="I97" i="66"/>
  <c r="J96" i="66"/>
  <c r="I97" i="63"/>
  <c r="J96" i="63"/>
  <c r="I97" i="54"/>
  <c r="J96" i="54"/>
  <c r="I97" i="43"/>
  <c r="J96" i="43"/>
  <c r="I98" i="43" l="1"/>
  <c r="J97" i="43"/>
  <c r="I98" i="36"/>
  <c r="J97" i="36"/>
  <c r="I98" i="32"/>
  <c r="J97" i="32"/>
  <c r="I98" i="42"/>
  <c r="J97" i="42"/>
  <c r="I98" i="48"/>
  <c r="J97" i="48"/>
  <c r="I97" i="58"/>
  <c r="J96" i="58"/>
  <c r="I98" i="34"/>
  <c r="J97" i="34"/>
  <c r="I98" i="41"/>
  <c r="J97" i="41"/>
  <c r="I98" i="28"/>
  <c r="J97" i="28"/>
  <c r="I98" i="51"/>
  <c r="J97" i="51"/>
  <c r="I98" i="45"/>
  <c r="J97" i="45"/>
  <c r="I98" i="33"/>
  <c r="J97" i="33"/>
  <c r="I98" i="57"/>
  <c r="J97" i="57"/>
  <c r="I98" i="44"/>
  <c r="J97" i="44"/>
  <c r="I98" i="35"/>
  <c r="J97" i="35"/>
  <c r="I98" i="63"/>
  <c r="J97" i="63"/>
  <c r="I97" i="9"/>
  <c r="J96" i="9"/>
  <c r="I98" i="49"/>
  <c r="J97" i="49"/>
  <c r="I98" i="53"/>
  <c r="J97" i="53"/>
  <c r="I98" i="64"/>
  <c r="J97" i="64"/>
  <c r="I98" i="38"/>
  <c r="J97" i="38"/>
  <c r="I98" i="60"/>
  <c r="J97" i="60"/>
  <c r="I98" i="31"/>
  <c r="J97" i="31"/>
  <c r="I98" i="73"/>
  <c r="J97" i="73"/>
  <c r="I98" i="71"/>
  <c r="J97" i="71"/>
  <c r="I98" i="54"/>
  <c r="J97" i="54"/>
  <c r="I98" i="66"/>
  <c r="J97" i="66"/>
  <c r="I98" i="56"/>
  <c r="J97" i="56"/>
  <c r="I98" i="55"/>
  <c r="J97" i="55"/>
  <c r="I98" i="61"/>
  <c r="J97" i="61"/>
  <c r="I98" i="69"/>
  <c r="J97" i="69"/>
  <c r="I98" i="70"/>
  <c r="J97" i="70"/>
  <c r="I98" i="72"/>
  <c r="J97" i="72"/>
  <c r="I98" i="37"/>
  <c r="J97" i="37"/>
  <c r="I98" i="67"/>
  <c r="J97" i="67"/>
  <c r="I99" i="30"/>
  <c r="J98" i="30"/>
  <c r="I98" i="76"/>
  <c r="J97" i="76"/>
  <c r="I98" i="65"/>
  <c r="J97" i="65"/>
  <c r="I98" i="46"/>
  <c r="J97" i="46"/>
  <c r="I98" i="59"/>
  <c r="J97" i="59"/>
  <c r="I98" i="68"/>
  <c r="J97" i="68"/>
  <c r="I98" i="39"/>
  <c r="J97" i="39"/>
  <c r="I99" i="62"/>
  <c r="J98" i="62"/>
  <c r="I98" i="29"/>
  <c r="J97" i="29"/>
  <c r="I98" i="74"/>
  <c r="J97" i="74"/>
  <c r="I98" i="50"/>
  <c r="J97" i="50"/>
  <c r="I98" i="47"/>
  <c r="J97" i="47"/>
  <c r="I98" i="52"/>
  <c r="J97" i="52"/>
  <c r="I97" i="27"/>
  <c r="J96" i="27"/>
  <c r="I98" i="40"/>
  <c r="J97" i="40"/>
  <c r="I99" i="51" l="1"/>
  <c r="J98" i="51"/>
  <c r="I99" i="41"/>
  <c r="J98" i="41"/>
  <c r="I98" i="58"/>
  <c r="J97" i="58"/>
  <c r="I99" i="42"/>
  <c r="J98" i="42"/>
  <c r="I99" i="36"/>
  <c r="J98" i="36"/>
  <c r="I99" i="40"/>
  <c r="J98" i="40"/>
  <c r="I99" i="50"/>
  <c r="J98" i="50"/>
  <c r="I99" i="39"/>
  <c r="J98" i="39"/>
  <c r="I99" i="65"/>
  <c r="J98" i="65"/>
  <c r="I99" i="37"/>
  <c r="J98" i="37"/>
  <c r="I99" i="61"/>
  <c r="J98" i="61"/>
  <c r="I99" i="54"/>
  <c r="J98" i="54"/>
  <c r="I99" i="60"/>
  <c r="J98" i="60"/>
  <c r="I99" i="49"/>
  <c r="J98" i="49"/>
  <c r="I99" i="44"/>
  <c r="J98" i="44"/>
  <c r="I99" i="52"/>
  <c r="J98" i="52"/>
  <c r="I99" i="29"/>
  <c r="J98" i="29"/>
  <c r="I99" i="59"/>
  <c r="J98" i="59"/>
  <c r="I100" i="30"/>
  <c r="J99" i="30"/>
  <c r="I99" i="70"/>
  <c r="J98" i="70"/>
  <c r="I99" i="56"/>
  <c r="J98" i="56"/>
  <c r="I99" i="73"/>
  <c r="J98" i="73"/>
  <c r="I99" i="64"/>
  <c r="J98" i="64"/>
  <c r="I99" i="63"/>
  <c r="J98" i="63"/>
  <c r="I99" i="33"/>
  <c r="J98" i="33"/>
  <c r="I98" i="27"/>
  <c r="J97" i="27"/>
  <c r="I99" i="47"/>
  <c r="J98" i="47"/>
  <c r="I99" i="74"/>
  <c r="J98" i="74"/>
  <c r="I100" i="62"/>
  <c r="J99" i="62"/>
  <c r="I99" i="68"/>
  <c r="J98" i="68"/>
  <c r="I99" i="46"/>
  <c r="J98" i="46"/>
  <c r="I99" i="76"/>
  <c r="J98" i="76"/>
  <c r="I99" i="67"/>
  <c r="J98" i="67"/>
  <c r="I99" i="72"/>
  <c r="J98" i="72"/>
  <c r="I99" i="69"/>
  <c r="J98" i="69"/>
  <c r="I99" i="55"/>
  <c r="J98" i="55"/>
  <c r="I99" i="66"/>
  <c r="J98" i="66"/>
  <c r="I99" i="71"/>
  <c r="J98" i="71"/>
  <c r="I99" i="31"/>
  <c r="J98" i="31"/>
  <c r="I99" i="38"/>
  <c r="J98" i="38"/>
  <c r="I99" i="53"/>
  <c r="J98" i="53"/>
  <c r="I98" i="9"/>
  <c r="J97" i="9"/>
  <c r="I99" i="35"/>
  <c r="J98" i="35"/>
  <c r="I99" i="57"/>
  <c r="J98" i="57"/>
  <c r="I99" i="45"/>
  <c r="J98" i="45"/>
  <c r="I99" i="28"/>
  <c r="J98" i="28"/>
  <c r="I99" i="34"/>
  <c r="J98" i="34"/>
  <c r="I99" i="48"/>
  <c r="J98" i="48"/>
  <c r="I99" i="32"/>
  <c r="J98" i="32"/>
  <c r="I99" i="43"/>
  <c r="J98" i="43"/>
  <c r="I100" i="43" l="1"/>
  <c r="J99" i="43"/>
  <c r="I100" i="48"/>
  <c r="J99" i="48"/>
  <c r="I100" i="28"/>
  <c r="J99" i="28"/>
  <c r="I100" i="57"/>
  <c r="J99" i="57"/>
  <c r="I99" i="9"/>
  <c r="J98" i="9"/>
  <c r="I100" i="38"/>
  <c r="J99" i="38"/>
  <c r="I100" i="71"/>
  <c r="J99" i="71"/>
  <c r="I100" i="55"/>
  <c r="J99" i="55"/>
  <c r="I100" i="72"/>
  <c r="J99" i="72"/>
  <c r="I100" i="76"/>
  <c r="J99" i="76"/>
  <c r="I100" i="68"/>
  <c r="J99" i="68"/>
  <c r="I100" i="74"/>
  <c r="J99" i="74"/>
  <c r="I99" i="27"/>
  <c r="J98" i="27"/>
  <c r="I100" i="63"/>
  <c r="J99" i="63"/>
  <c r="I100" i="73"/>
  <c r="J99" i="73"/>
  <c r="I100" i="70"/>
  <c r="J99" i="70"/>
  <c r="I100" i="59"/>
  <c r="J99" i="59"/>
  <c r="I100" i="52"/>
  <c r="J99" i="52"/>
  <c r="I100" i="49"/>
  <c r="J99" i="49"/>
  <c r="I100" i="54"/>
  <c r="J99" i="54"/>
  <c r="I100" i="37"/>
  <c r="J99" i="37"/>
  <c r="I100" i="39"/>
  <c r="J99" i="39"/>
  <c r="I100" i="40"/>
  <c r="J99" i="40"/>
  <c r="I100" i="42"/>
  <c r="J99" i="42"/>
  <c r="I100" i="41"/>
  <c r="J99" i="41"/>
  <c r="I100" i="32"/>
  <c r="J99" i="32"/>
  <c r="I100" i="34"/>
  <c r="J99" i="34"/>
  <c r="I100" i="45"/>
  <c r="J99" i="45"/>
  <c r="I100" i="35"/>
  <c r="J99" i="35"/>
  <c r="I100" i="53"/>
  <c r="J99" i="53"/>
  <c r="I100" i="31"/>
  <c r="J99" i="31"/>
  <c r="I100" i="66"/>
  <c r="J99" i="66"/>
  <c r="I100" i="69"/>
  <c r="J99" i="69"/>
  <c r="I100" i="67"/>
  <c r="J99" i="67"/>
  <c r="I100" i="46"/>
  <c r="J99" i="46"/>
  <c r="I101" i="62"/>
  <c r="J100" i="62"/>
  <c r="I100" i="47"/>
  <c r="J99" i="47"/>
  <c r="I100" i="33"/>
  <c r="J99" i="33"/>
  <c r="I100" i="64"/>
  <c r="J99" i="64"/>
  <c r="I100" i="56"/>
  <c r="J99" i="56"/>
  <c r="I101" i="30"/>
  <c r="J100" i="30"/>
  <c r="I100" i="29"/>
  <c r="J99" i="29"/>
  <c r="I100" i="44"/>
  <c r="J99" i="44"/>
  <c r="I100" i="60"/>
  <c r="J99" i="60"/>
  <c r="I100" i="61"/>
  <c r="J99" i="61"/>
  <c r="I100" i="65"/>
  <c r="J99" i="65"/>
  <c r="I100" i="50"/>
  <c r="J99" i="50"/>
  <c r="I100" i="36"/>
  <c r="J99" i="36"/>
  <c r="I99" i="58"/>
  <c r="J98" i="58"/>
  <c r="I100" i="51"/>
  <c r="J99" i="51"/>
  <c r="I101" i="51" l="1"/>
  <c r="J100" i="51"/>
  <c r="I101" i="36"/>
  <c r="J100" i="36"/>
  <c r="I101" i="65"/>
  <c r="J100" i="65"/>
  <c r="I101" i="60"/>
  <c r="J100" i="60"/>
  <c r="I101" i="29"/>
  <c r="J100" i="29"/>
  <c r="I101" i="56"/>
  <c r="J100" i="56"/>
  <c r="I101" i="33"/>
  <c r="J100" i="33"/>
  <c r="I102" i="62"/>
  <c r="J101" i="62"/>
  <c r="I101" i="67"/>
  <c r="J100" i="67"/>
  <c r="I101" i="66"/>
  <c r="J100" i="66"/>
  <c r="I101" i="53"/>
  <c r="J100" i="53"/>
  <c r="I101" i="45"/>
  <c r="J100" i="45"/>
  <c r="I101" i="32"/>
  <c r="J100" i="32"/>
  <c r="I101" i="42"/>
  <c r="J100" i="42"/>
  <c r="I101" i="39"/>
  <c r="J100" i="39"/>
  <c r="I101" i="54"/>
  <c r="J100" i="54"/>
  <c r="I101" i="52"/>
  <c r="J100" i="52"/>
  <c r="I101" i="70"/>
  <c r="J100" i="70"/>
  <c r="I101" i="63"/>
  <c r="J100" i="63"/>
  <c r="I101" i="74"/>
  <c r="J100" i="74"/>
  <c r="I101" i="76"/>
  <c r="J100" i="76"/>
  <c r="I101" i="55"/>
  <c r="J100" i="55"/>
  <c r="I101" i="38"/>
  <c r="J100" i="38"/>
  <c r="I101" i="57"/>
  <c r="J100" i="57"/>
  <c r="I101" i="48"/>
  <c r="J100" i="48"/>
  <c r="I100" i="58"/>
  <c r="J99" i="58"/>
  <c r="I101" i="50"/>
  <c r="J100" i="50"/>
  <c r="I101" i="61"/>
  <c r="J100" i="61"/>
  <c r="I101" i="44"/>
  <c r="J100" i="44"/>
  <c r="I102" i="30"/>
  <c r="J101" i="30"/>
  <c r="I101" i="64"/>
  <c r="J100" i="64"/>
  <c r="I101" i="47"/>
  <c r="J100" i="47"/>
  <c r="I101" i="46"/>
  <c r="J100" i="46"/>
  <c r="I101" i="69"/>
  <c r="J100" i="69"/>
  <c r="I101" i="31"/>
  <c r="J100" i="31"/>
  <c r="I101" i="35"/>
  <c r="J100" i="35"/>
  <c r="I101" i="34"/>
  <c r="J100" i="34"/>
  <c r="I101" i="41"/>
  <c r="J100" i="41"/>
  <c r="I101" i="40"/>
  <c r="J100" i="40"/>
  <c r="I101" i="37"/>
  <c r="J100" i="37"/>
  <c r="I101" i="49"/>
  <c r="J100" i="49"/>
  <c r="I101" i="59"/>
  <c r="J100" i="59"/>
  <c r="I101" i="73"/>
  <c r="J100" i="73"/>
  <c r="I100" i="27"/>
  <c r="J99" i="27"/>
  <c r="I101" i="68"/>
  <c r="J100" i="68"/>
  <c r="I101" i="72"/>
  <c r="J100" i="72"/>
  <c r="I101" i="71"/>
  <c r="J100" i="71"/>
  <c r="I100" i="9"/>
  <c r="J99" i="9"/>
  <c r="I101" i="28"/>
  <c r="J100" i="28"/>
  <c r="I101" i="43"/>
  <c r="J100" i="43"/>
  <c r="I102" i="74" l="1"/>
  <c r="J101" i="74"/>
  <c r="I102" i="70"/>
  <c r="J101" i="70"/>
  <c r="I102" i="54"/>
  <c r="J101" i="54"/>
  <c r="I102" i="42"/>
  <c r="J101" i="42"/>
  <c r="I102" i="45"/>
  <c r="J101" i="45"/>
  <c r="I102" i="66"/>
  <c r="J101" i="66"/>
  <c r="I103" i="62"/>
  <c r="J102" i="62"/>
  <c r="I102" i="56"/>
  <c r="J101" i="56"/>
  <c r="I102" i="60"/>
  <c r="J101" i="60"/>
  <c r="I102" i="36"/>
  <c r="J101" i="36"/>
  <c r="I101" i="9"/>
  <c r="J100" i="9"/>
  <c r="I101" i="27"/>
  <c r="J100" i="27"/>
  <c r="I102" i="37"/>
  <c r="J101" i="37"/>
  <c r="I102" i="41"/>
  <c r="J101" i="41"/>
  <c r="I102" i="69"/>
  <c r="J101" i="69"/>
  <c r="I103" i="30"/>
  <c r="J102" i="30"/>
  <c r="I102" i="57"/>
  <c r="J101" i="57"/>
  <c r="I102" i="43"/>
  <c r="J101" i="43"/>
  <c r="I102" i="72"/>
  <c r="J101" i="72"/>
  <c r="I102" i="59"/>
  <c r="J101" i="59"/>
  <c r="I102" i="35"/>
  <c r="J101" i="35"/>
  <c r="I102" i="47"/>
  <c r="J101" i="47"/>
  <c r="I102" i="61"/>
  <c r="J101" i="61"/>
  <c r="I101" i="58"/>
  <c r="J100" i="58"/>
  <c r="I102" i="55"/>
  <c r="J101" i="55"/>
  <c r="I102" i="28"/>
  <c r="J101" i="28"/>
  <c r="I102" i="71"/>
  <c r="J101" i="71"/>
  <c r="I102" i="68"/>
  <c r="J101" i="68"/>
  <c r="I102" i="73"/>
  <c r="J101" i="73"/>
  <c r="I102" i="49"/>
  <c r="J101" i="49"/>
  <c r="I102" i="40"/>
  <c r="J101" i="40"/>
  <c r="I102" i="34"/>
  <c r="J101" i="34"/>
  <c r="I102" i="31"/>
  <c r="J101" i="31"/>
  <c r="I102" i="46"/>
  <c r="J101" i="46"/>
  <c r="I102" i="64"/>
  <c r="J101" i="64"/>
  <c r="I102" i="44"/>
  <c r="J101" i="44"/>
  <c r="I102" i="50"/>
  <c r="J101" i="50"/>
  <c r="I102" i="48"/>
  <c r="J101" i="48"/>
  <c r="I102" i="38"/>
  <c r="J101" i="38"/>
  <c r="I102" i="76"/>
  <c r="J101" i="76"/>
  <c r="I102" i="63"/>
  <c r="J101" i="63"/>
  <c r="I102" i="52"/>
  <c r="J101" i="52"/>
  <c r="I102" i="39"/>
  <c r="J101" i="39"/>
  <c r="I102" i="32"/>
  <c r="J101" i="32"/>
  <c r="I102" i="53"/>
  <c r="J101" i="53"/>
  <c r="I102" i="67"/>
  <c r="J101" i="67"/>
  <c r="I102" i="33"/>
  <c r="J101" i="33"/>
  <c r="I102" i="29"/>
  <c r="J101" i="29"/>
  <c r="I102" i="65"/>
  <c r="J101" i="65"/>
  <c r="I102" i="51"/>
  <c r="J101" i="51"/>
  <c r="I103" i="33" l="1"/>
  <c r="J102" i="33"/>
  <c r="I103" i="53"/>
  <c r="J102" i="53"/>
  <c r="I103" i="38"/>
  <c r="J102" i="38"/>
  <c r="I103" i="64"/>
  <c r="J102" i="64"/>
  <c r="I103" i="40"/>
  <c r="J102" i="40"/>
  <c r="I103" i="73"/>
  <c r="J102" i="73"/>
  <c r="I103" i="55"/>
  <c r="J102" i="55"/>
  <c r="I103" i="51"/>
  <c r="J102" i="51"/>
  <c r="I103" i="29"/>
  <c r="J102" i="29"/>
  <c r="I103" i="67"/>
  <c r="J102" i="67"/>
  <c r="I103" i="32"/>
  <c r="J102" i="32"/>
  <c r="I103" i="52"/>
  <c r="J102" i="52"/>
  <c r="I103" i="76"/>
  <c r="J102" i="76"/>
  <c r="I103" i="48"/>
  <c r="J102" i="48"/>
  <c r="I103" i="44"/>
  <c r="J102" i="44"/>
  <c r="I103" i="46"/>
  <c r="J102" i="46"/>
  <c r="I103" i="34"/>
  <c r="J102" i="34"/>
  <c r="I103" i="49"/>
  <c r="J102" i="49"/>
  <c r="I103" i="68"/>
  <c r="J102" i="68"/>
  <c r="I103" i="28"/>
  <c r="J102" i="28"/>
  <c r="I102" i="58"/>
  <c r="J101" i="58"/>
  <c r="I103" i="47"/>
  <c r="J102" i="47"/>
  <c r="I103" i="59"/>
  <c r="J102" i="59"/>
  <c r="I103" i="43"/>
  <c r="J102" i="43"/>
  <c r="I104" i="30"/>
  <c r="J103" i="30"/>
  <c r="I103" i="41"/>
  <c r="J102" i="41"/>
  <c r="I102" i="27"/>
  <c r="J101" i="27"/>
  <c r="I103" i="36"/>
  <c r="J102" i="36"/>
  <c r="I103" i="56"/>
  <c r="J102" i="56"/>
  <c r="I103" i="66"/>
  <c r="J102" i="66"/>
  <c r="I103" i="42"/>
  <c r="J102" i="42"/>
  <c r="I103" i="70"/>
  <c r="J102" i="70"/>
  <c r="I103" i="65"/>
  <c r="J102" i="65"/>
  <c r="I103" i="39"/>
  <c r="J102" i="39"/>
  <c r="I103" i="63"/>
  <c r="J102" i="63"/>
  <c r="I103" i="50"/>
  <c r="J102" i="50"/>
  <c r="I103" i="31"/>
  <c r="J102" i="31"/>
  <c r="I103" i="71"/>
  <c r="J102" i="71"/>
  <c r="I103" i="61"/>
  <c r="J102" i="61"/>
  <c r="I103" i="35"/>
  <c r="J102" i="35"/>
  <c r="I103" i="72"/>
  <c r="J102" i="72"/>
  <c r="I103" i="57"/>
  <c r="J102" i="57"/>
  <c r="I103" i="69"/>
  <c r="J102" i="69"/>
  <c r="I103" i="37"/>
  <c r="J102" i="37"/>
  <c r="I102" i="9"/>
  <c r="J101" i="9"/>
  <c r="I103" i="60"/>
  <c r="J102" i="60"/>
  <c r="I104" i="62"/>
  <c r="J103" i="62"/>
  <c r="I103" i="45"/>
  <c r="J102" i="45"/>
  <c r="I103" i="54"/>
  <c r="J102" i="54"/>
  <c r="I103" i="74"/>
  <c r="J102" i="74"/>
  <c r="I104" i="74" l="1"/>
  <c r="J103" i="74"/>
  <c r="I104" i="45"/>
  <c r="J103" i="45"/>
  <c r="I104" i="60"/>
  <c r="J103" i="60"/>
  <c r="I104" i="37"/>
  <c r="J103" i="37"/>
  <c r="I104" i="57"/>
  <c r="J103" i="57"/>
  <c r="I104" i="35"/>
  <c r="J103" i="35"/>
  <c r="I104" i="71"/>
  <c r="J103" i="71"/>
  <c r="I104" i="50"/>
  <c r="J103" i="50"/>
  <c r="I104" i="39"/>
  <c r="J103" i="39"/>
  <c r="I104" i="70"/>
  <c r="J103" i="70"/>
  <c r="I104" i="66"/>
  <c r="J103" i="66"/>
  <c r="I104" i="36"/>
  <c r="J103" i="36"/>
  <c r="I104" i="41"/>
  <c r="J103" i="41"/>
  <c r="I104" i="43"/>
  <c r="J103" i="43"/>
  <c r="I104" i="47"/>
  <c r="J103" i="47"/>
  <c r="I104" i="28"/>
  <c r="J103" i="28"/>
  <c r="I104" i="49"/>
  <c r="J103" i="49"/>
  <c r="I104" i="46"/>
  <c r="J103" i="46"/>
  <c r="I104" i="48"/>
  <c r="J103" i="48"/>
  <c r="I104" i="52"/>
  <c r="J103" i="52"/>
  <c r="I104" i="67"/>
  <c r="J103" i="67"/>
  <c r="I104" i="51"/>
  <c r="J103" i="51"/>
  <c r="I104" i="73"/>
  <c r="J103" i="73"/>
  <c r="I104" i="64"/>
  <c r="J103" i="64"/>
  <c r="I104" i="53"/>
  <c r="J103" i="53"/>
  <c r="I104" i="54"/>
  <c r="J103" i="54"/>
  <c r="I105" i="62"/>
  <c r="J104" i="62"/>
  <c r="I103" i="9"/>
  <c r="J102" i="9"/>
  <c r="I104" i="69"/>
  <c r="J103" i="69"/>
  <c r="I104" i="72"/>
  <c r="J103" i="72"/>
  <c r="I104" i="61"/>
  <c r="J103" i="61"/>
  <c r="I104" i="31"/>
  <c r="J103" i="31"/>
  <c r="I104" i="63"/>
  <c r="J103" i="63"/>
  <c r="I104" i="65"/>
  <c r="J103" i="65"/>
  <c r="I104" i="42"/>
  <c r="J103" i="42"/>
  <c r="I104" i="56"/>
  <c r="J103" i="56"/>
  <c r="I103" i="27"/>
  <c r="J102" i="27"/>
  <c r="I105" i="30"/>
  <c r="J104" i="30"/>
  <c r="I104" i="59"/>
  <c r="J103" i="59"/>
  <c r="I103" i="58"/>
  <c r="J102" i="58"/>
  <c r="I104" i="68"/>
  <c r="J103" i="68"/>
  <c r="I104" i="34"/>
  <c r="J103" i="34"/>
  <c r="I104" i="44"/>
  <c r="J103" i="44"/>
  <c r="I104" i="76"/>
  <c r="J103" i="76"/>
  <c r="I104" i="32"/>
  <c r="J103" i="32"/>
  <c r="I104" i="29"/>
  <c r="J103" i="29"/>
  <c r="I104" i="55"/>
  <c r="J103" i="55"/>
  <c r="I104" i="40"/>
  <c r="J103" i="40"/>
  <c r="I104" i="38"/>
  <c r="J103" i="38"/>
  <c r="I104" i="33"/>
  <c r="J103" i="33"/>
  <c r="I105" i="33" l="1"/>
  <c r="J104" i="33"/>
  <c r="I105" i="40"/>
  <c r="J104" i="40"/>
  <c r="I105" i="29"/>
  <c r="J104" i="29"/>
  <c r="I105" i="76"/>
  <c r="J104" i="76"/>
  <c r="I105" i="34"/>
  <c r="J104" i="34"/>
  <c r="I104" i="58"/>
  <c r="J103" i="58"/>
  <c r="I106" i="30"/>
  <c r="J105" i="30"/>
  <c r="I105" i="56"/>
  <c r="J104" i="56"/>
  <c r="I105" i="65"/>
  <c r="J104" i="65"/>
  <c r="I105" i="31"/>
  <c r="J104" i="31"/>
  <c r="I105" i="72"/>
  <c r="J104" i="72"/>
  <c r="I104" i="9"/>
  <c r="J103" i="9"/>
  <c r="I105" i="54"/>
  <c r="J104" i="54"/>
  <c r="I105" i="64"/>
  <c r="J104" i="64"/>
  <c r="I105" i="51"/>
  <c r="J104" i="51"/>
  <c r="I105" i="52"/>
  <c r="J104" i="52"/>
  <c r="I105" i="46"/>
  <c r="J104" i="46"/>
  <c r="I105" i="28"/>
  <c r="J104" i="28"/>
  <c r="I105" i="43"/>
  <c r="J104" i="43"/>
  <c r="I105" i="36"/>
  <c r="J104" i="36"/>
  <c r="I105" i="70"/>
  <c r="J104" i="70"/>
  <c r="I105" i="50"/>
  <c r="J104" i="50"/>
  <c r="I105" i="35"/>
  <c r="J104" i="35"/>
  <c r="I105" i="37"/>
  <c r="J104" i="37"/>
  <c r="I105" i="45"/>
  <c r="J104" i="45"/>
  <c r="I105" i="38"/>
  <c r="J104" i="38"/>
  <c r="I105" i="55"/>
  <c r="J104" i="55"/>
  <c r="I105" i="32"/>
  <c r="J104" i="32"/>
  <c r="I105" i="44"/>
  <c r="J104" i="44"/>
  <c r="I105" i="68"/>
  <c r="J104" i="68"/>
  <c r="I105" i="59"/>
  <c r="J104" i="59"/>
  <c r="I104" i="27"/>
  <c r="J103" i="27"/>
  <c r="I105" i="42"/>
  <c r="J104" i="42"/>
  <c r="I105" i="63"/>
  <c r="J104" i="63"/>
  <c r="I105" i="61"/>
  <c r="J104" i="61"/>
  <c r="I105" i="69"/>
  <c r="J104" i="69"/>
  <c r="I106" i="62"/>
  <c r="J105" i="62"/>
  <c r="I105" i="53"/>
  <c r="J104" i="53"/>
  <c r="I105" i="73"/>
  <c r="J104" i="73"/>
  <c r="I105" i="67"/>
  <c r="J104" i="67"/>
  <c r="I105" i="48"/>
  <c r="J104" i="48"/>
  <c r="I105" i="49"/>
  <c r="J104" i="49"/>
  <c r="I105" i="47"/>
  <c r="J104" i="47"/>
  <c r="I105" i="41"/>
  <c r="J104" i="41"/>
  <c r="I105" i="66"/>
  <c r="J104" i="66"/>
  <c r="I105" i="39"/>
  <c r="J104" i="39"/>
  <c r="I105" i="71"/>
  <c r="J104" i="71"/>
  <c r="I105" i="57"/>
  <c r="J104" i="57"/>
  <c r="I105" i="60"/>
  <c r="J104" i="60"/>
  <c r="I105" i="74"/>
  <c r="J104" i="74"/>
  <c r="I106" i="57" l="1"/>
  <c r="J105" i="57"/>
  <c r="I106" i="41"/>
  <c r="J105" i="41"/>
  <c r="I106" i="67"/>
  <c r="J105" i="67"/>
  <c r="I106" i="69"/>
  <c r="J105" i="69"/>
  <c r="I106" i="63"/>
  <c r="J105" i="63"/>
  <c r="I106" i="68"/>
  <c r="J105" i="68"/>
  <c r="I106" i="32"/>
  <c r="J105" i="32"/>
  <c r="I106" i="38"/>
  <c r="J105" i="38"/>
  <c r="I106" i="37"/>
  <c r="J105" i="37"/>
  <c r="I106" i="50"/>
  <c r="J105" i="50"/>
  <c r="I106" i="36"/>
  <c r="J105" i="36"/>
  <c r="I106" i="28"/>
  <c r="J105" i="28"/>
  <c r="I106" i="52"/>
  <c r="J105" i="52"/>
  <c r="I106" i="64"/>
  <c r="J105" i="64"/>
  <c r="I105" i="9"/>
  <c r="J104" i="9"/>
  <c r="I106" i="31"/>
  <c r="J105" i="31"/>
  <c r="I106" i="56"/>
  <c r="J105" i="56"/>
  <c r="I105" i="58"/>
  <c r="J104" i="58"/>
  <c r="I106" i="76"/>
  <c r="J105" i="76"/>
  <c r="I106" i="40"/>
  <c r="J105" i="40"/>
  <c r="I106" i="74"/>
  <c r="J105" i="74"/>
  <c r="I106" i="39"/>
  <c r="J105" i="39"/>
  <c r="I106" i="49"/>
  <c r="J105" i="49"/>
  <c r="I106" i="53"/>
  <c r="J105" i="53"/>
  <c r="I105" i="27"/>
  <c r="J104" i="27"/>
  <c r="I106" i="60"/>
  <c r="J105" i="60"/>
  <c r="I106" i="71"/>
  <c r="J105" i="71"/>
  <c r="I106" i="66"/>
  <c r="J105" i="66"/>
  <c r="I106" i="47"/>
  <c r="J105" i="47"/>
  <c r="I106" i="48"/>
  <c r="J105" i="48"/>
  <c r="I106" i="73"/>
  <c r="J105" i="73"/>
  <c r="I107" i="62"/>
  <c r="J106" i="62"/>
  <c r="I106" i="61"/>
  <c r="J105" i="61"/>
  <c r="I106" i="42"/>
  <c r="J105" i="42"/>
  <c r="I106" i="59"/>
  <c r="J105" i="59"/>
  <c r="I106" i="44"/>
  <c r="J105" i="44"/>
  <c r="I106" i="55"/>
  <c r="J105" i="55"/>
  <c r="I106" i="45"/>
  <c r="J105" i="45"/>
  <c r="I106" i="35"/>
  <c r="J105" i="35"/>
  <c r="I106" i="70"/>
  <c r="J105" i="70"/>
  <c r="I106" i="43"/>
  <c r="J105" i="43"/>
  <c r="I106" i="46"/>
  <c r="J105" i="46"/>
  <c r="I106" i="51"/>
  <c r="J105" i="51"/>
  <c r="I106" i="54"/>
  <c r="J105" i="54"/>
  <c r="I106" i="72"/>
  <c r="J105" i="72"/>
  <c r="I106" i="65"/>
  <c r="J105" i="65"/>
  <c r="I107" i="30"/>
  <c r="J106" i="30"/>
  <c r="I106" i="34"/>
  <c r="J105" i="34"/>
  <c r="I106" i="29"/>
  <c r="J105" i="29"/>
  <c r="I106" i="33"/>
  <c r="J105" i="33"/>
  <c r="I107" i="33" l="1"/>
  <c r="J106" i="33"/>
  <c r="I107" i="34"/>
  <c r="J106" i="34"/>
  <c r="I107" i="65"/>
  <c r="J106" i="65"/>
  <c r="I107" i="54"/>
  <c r="J106" i="54"/>
  <c r="I107" i="46"/>
  <c r="J106" i="46"/>
  <c r="I107" i="70"/>
  <c r="J106" i="70"/>
  <c r="I107" i="45"/>
  <c r="J106" i="45"/>
  <c r="I107" i="44"/>
  <c r="J106" i="44"/>
  <c r="I107" i="42"/>
  <c r="J106" i="42"/>
  <c r="I108" i="62"/>
  <c r="J107" i="62"/>
  <c r="I107" i="48"/>
  <c r="J106" i="48"/>
  <c r="I107" i="66"/>
  <c r="J106" i="66"/>
  <c r="I107" i="60"/>
  <c r="J106" i="60"/>
  <c r="I107" i="53"/>
  <c r="J106" i="53"/>
  <c r="I107" i="39"/>
  <c r="J106" i="39"/>
  <c r="I107" i="40"/>
  <c r="J106" i="40"/>
  <c r="I106" i="58"/>
  <c r="J105" i="58"/>
  <c r="I107" i="31"/>
  <c r="J106" i="31"/>
  <c r="I107" i="64"/>
  <c r="J106" i="64"/>
  <c r="I107" i="28"/>
  <c r="J106" i="28"/>
  <c r="I107" i="50"/>
  <c r="J106" i="50"/>
  <c r="I107" i="38"/>
  <c r="J106" i="38"/>
  <c r="I107" i="68"/>
  <c r="J106" i="68"/>
  <c r="I107" i="69"/>
  <c r="J106" i="69"/>
  <c r="I107" i="41"/>
  <c r="J106" i="41"/>
  <c r="I107" i="29"/>
  <c r="J106" i="29"/>
  <c r="I108" i="30"/>
  <c r="J107" i="30"/>
  <c r="I107" i="72"/>
  <c r="J106" i="72"/>
  <c r="I107" i="51"/>
  <c r="J106" i="51"/>
  <c r="I107" i="43"/>
  <c r="J106" i="43"/>
  <c r="I107" i="35"/>
  <c r="J106" i="35"/>
  <c r="I107" i="55"/>
  <c r="J106" i="55"/>
  <c r="I107" i="59"/>
  <c r="J106" i="59"/>
  <c r="I107" i="61"/>
  <c r="J106" i="61"/>
  <c r="I107" i="73"/>
  <c r="J106" i="73"/>
  <c r="I107" i="47"/>
  <c r="J106" i="47"/>
  <c r="I107" i="71"/>
  <c r="J106" i="71"/>
  <c r="I106" i="27"/>
  <c r="J105" i="27"/>
  <c r="I107" i="49"/>
  <c r="J106" i="49"/>
  <c r="I107" i="74"/>
  <c r="J106" i="74"/>
  <c r="I107" i="76"/>
  <c r="J106" i="76"/>
  <c r="I107" i="56"/>
  <c r="J106" i="56"/>
  <c r="I106" i="9"/>
  <c r="J105" i="9"/>
  <c r="I107" i="52"/>
  <c r="J106" i="52"/>
  <c r="I107" i="36"/>
  <c r="J106" i="36"/>
  <c r="I107" i="37"/>
  <c r="J106" i="37"/>
  <c r="I107" i="32"/>
  <c r="J106" i="32"/>
  <c r="I107" i="63"/>
  <c r="J106" i="63"/>
  <c r="I107" i="67"/>
  <c r="J106" i="67"/>
  <c r="I107" i="57"/>
  <c r="J106" i="57"/>
  <c r="I108" i="57" l="1"/>
  <c r="J107" i="57"/>
  <c r="I108" i="56"/>
  <c r="J107" i="56"/>
  <c r="I107" i="27"/>
  <c r="J106" i="27"/>
  <c r="I108" i="55"/>
  <c r="J107" i="55"/>
  <c r="I108" i="29"/>
  <c r="J107" i="29"/>
  <c r="I108" i="28"/>
  <c r="J107" i="28"/>
  <c r="I108" i="53"/>
  <c r="J107" i="53"/>
  <c r="I109" i="62"/>
  <c r="J108" i="62"/>
  <c r="I108" i="70"/>
  <c r="J107" i="70"/>
  <c r="I108" i="34"/>
  <c r="J107" i="34"/>
  <c r="I108" i="52"/>
  <c r="J107" i="52"/>
  <c r="I108" i="47"/>
  <c r="J107" i="47"/>
  <c r="I108" i="72"/>
  <c r="J107" i="72"/>
  <c r="I108" i="31"/>
  <c r="J107" i="31"/>
  <c r="I108" i="66"/>
  <c r="J107" i="66"/>
  <c r="I108" i="54"/>
  <c r="J107" i="54"/>
  <c r="I108" i="63"/>
  <c r="J107" i="63"/>
  <c r="I108" i="37"/>
  <c r="J107" i="37"/>
  <c r="I108" i="74"/>
  <c r="J107" i="74"/>
  <c r="I108" i="61"/>
  <c r="J107" i="61"/>
  <c r="I108" i="43"/>
  <c r="J107" i="43"/>
  <c r="I108" i="69"/>
  <c r="J107" i="69"/>
  <c r="I108" i="38"/>
  <c r="J107" i="38"/>
  <c r="I108" i="40"/>
  <c r="J107" i="40"/>
  <c r="I108" i="44"/>
  <c r="J107" i="44"/>
  <c r="I108" i="67"/>
  <c r="J107" i="67"/>
  <c r="I108" i="32"/>
  <c r="J107" i="32"/>
  <c r="I108" i="36"/>
  <c r="J107" i="36"/>
  <c r="I107" i="9"/>
  <c r="J106" i="9"/>
  <c r="I108" i="76"/>
  <c r="J107" i="76"/>
  <c r="I108" i="49"/>
  <c r="J107" i="49"/>
  <c r="I108" i="71"/>
  <c r="J107" i="71"/>
  <c r="I108" i="73"/>
  <c r="J107" i="73"/>
  <c r="I108" i="59"/>
  <c r="J107" i="59"/>
  <c r="I108" i="35"/>
  <c r="J107" i="35"/>
  <c r="I108" i="51"/>
  <c r="J107" i="51"/>
  <c r="I109" i="30"/>
  <c r="J108" i="30"/>
  <c r="I108" i="41"/>
  <c r="J107" i="41"/>
  <c r="I108" i="68"/>
  <c r="J107" i="68"/>
  <c r="I108" i="50"/>
  <c r="J107" i="50"/>
  <c r="I108" i="64"/>
  <c r="J107" i="64"/>
  <c r="I107" i="58"/>
  <c r="J106" i="58"/>
  <c r="I108" i="39"/>
  <c r="J107" i="39"/>
  <c r="I108" i="60"/>
  <c r="J107" i="60"/>
  <c r="I108" i="48"/>
  <c r="J107" i="48"/>
  <c r="I108" i="42"/>
  <c r="J107" i="42"/>
  <c r="I108" i="45"/>
  <c r="J107" i="45"/>
  <c r="I108" i="46"/>
  <c r="J107" i="46"/>
  <c r="I108" i="65"/>
  <c r="J107" i="65"/>
  <c r="I108" i="33"/>
  <c r="J107" i="33"/>
  <c r="I109" i="33" l="1"/>
  <c r="J108" i="33"/>
  <c r="I109" i="46"/>
  <c r="J108" i="46"/>
  <c r="I109" i="42"/>
  <c r="J108" i="42"/>
  <c r="I109" i="60"/>
  <c r="J108" i="60"/>
  <c r="I108" i="58"/>
  <c r="J107" i="58"/>
  <c r="I109" i="50"/>
  <c r="J108" i="50"/>
  <c r="I109" i="41"/>
  <c r="J108" i="41"/>
  <c r="I109" i="51"/>
  <c r="J108" i="51"/>
  <c r="I109" i="59"/>
  <c r="J108" i="59"/>
  <c r="I109" i="71"/>
  <c r="J108" i="71"/>
  <c r="I109" i="76"/>
  <c r="J108" i="76"/>
  <c r="I109" i="36"/>
  <c r="J108" i="36"/>
  <c r="I109" i="67"/>
  <c r="J108" i="67"/>
  <c r="I109" i="40"/>
  <c r="J108" i="40"/>
  <c r="I109" i="69"/>
  <c r="J108" i="69"/>
  <c r="I109" i="61"/>
  <c r="J108" i="61"/>
  <c r="I109" i="37"/>
  <c r="J108" i="37"/>
  <c r="I109" i="54"/>
  <c r="J108" i="54"/>
  <c r="I109" i="31"/>
  <c r="J108" i="31"/>
  <c r="I109" i="47"/>
  <c r="J108" i="47"/>
  <c r="I109" i="34"/>
  <c r="J108" i="34"/>
  <c r="I110" i="62"/>
  <c r="J109" i="62"/>
  <c r="I109" i="28"/>
  <c r="J108" i="28"/>
  <c r="I109" i="55"/>
  <c r="J108" i="55"/>
  <c r="I109" i="56"/>
  <c r="J108" i="56"/>
  <c r="I109" i="65"/>
  <c r="J108" i="65"/>
  <c r="I109" i="45"/>
  <c r="J108" i="45"/>
  <c r="I109" i="48"/>
  <c r="J108" i="48"/>
  <c r="I109" i="39"/>
  <c r="J108" i="39"/>
  <c r="I109" i="64"/>
  <c r="J108" i="64"/>
  <c r="I109" i="68"/>
  <c r="J108" i="68"/>
  <c r="I110" i="30"/>
  <c r="J109" i="30"/>
  <c r="I109" i="35"/>
  <c r="J108" i="35"/>
  <c r="I109" i="73"/>
  <c r="J108" i="73"/>
  <c r="I109" i="49"/>
  <c r="J108" i="49"/>
  <c r="I108" i="9"/>
  <c r="J107" i="9"/>
  <c r="I109" i="32"/>
  <c r="J108" i="32"/>
  <c r="I109" i="44"/>
  <c r="J108" i="44"/>
  <c r="I109" i="38"/>
  <c r="J108" i="38"/>
  <c r="I109" i="43"/>
  <c r="J108" i="43"/>
  <c r="I109" i="74"/>
  <c r="J108" i="74"/>
  <c r="I109" i="63"/>
  <c r="J108" i="63"/>
  <c r="I109" i="66"/>
  <c r="J108" i="66"/>
  <c r="I109" i="72"/>
  <c r="J108" i="72"/>
  <c r="I109" i="52"/>
  <c r="J108" i="52"/>
  <c r="I109" i="70"/>
  <c r="J108" i="70"/>
  <c r="I109" i="53"/>
  <c r="J108" i="53"/>
  <c r="I109" i="29"/>
  <c r="J108" i="29"/>
  <c r="I108" i="27"/>
  <c r="J107" i="27"/>
  <c r="I109" i="57"/>
  <c r="J108" i="57"/>
  <c r="I110" i="57" l="1"/>
  <c r="J109" i="57"/>
  <c r="I110" i="29"/>
  <c r="J109" i="29"/>
  <c r="I110" i="70"/>
  <c r="J109" i="70"/>
  <c r="I110" i="72"/>
  <c r="J109" i="72"/>
  <c r="I110" i="63"/>
  <c r="J109" i="63"/>
  <c r="I110" i="43"/>
  <c r="J109" i="43"/>
  <c r="I110" i="44"/>
  <c r="J109" i="44"/>
  <c r="I109" i="9"/>
  <c r="J108" i="9"/>
  <c r="I110" i="73"/>
  <c r="J109" i="73"/>
  <c r="I111" i="30"/>
  <c r="J110" i="30"/>
  <c r="I110" i="64"/>
  <c r="J109" i="64"/>
  <c r="I110" i="48"/>
  <c r="J109" i="48"/>
  <c r="I110" i="65"/>
  <c r="J109" i="65"/>
  <c r="I110" i="55"/>
  <c r="J109" i="55"/>
  <c r="I111" i="62"/>
  <c r="J110" i="62"/>
  <c r="I110" i="47"/>
  <c r="J109" i="47"/>
  <c r="I110" i="54"/>
  <c r="J109" i="54"/>
  <c r="I110" i="61"/>
  <c r="J109" i="61"/>
  <c r="I110" i="40"/>
  <c r="J109" i="40"/>
  <c r="I110" i="36"/>
  <c r="J109" i="36"/>
  <c r="I110" i="71"/>
  <c r="J109" i="71"/>
  <c r="I110" i="51"/>
  <c r="J109" i="51"/>
  <c r="I110" i="50"/>
  <c r="J109" i="50"/>
  <c r="I110" i="60"/>
  <c r="J109" i="60"/>
  <c r="I110" i="46"/>
  <c r="J109" i="46"/>
  <c r="I109" i="27"/>
  <c r="J108" i="27"/>
  <c r="I110" i="53"/>
  <c r="J109" i="53"/>
  <c r="I110" i="52"/>
  <c r="J109" i="52"/>
  <c r="I110" i="66"/>
  <c r="J109" i="66"/>
  <c r="I110" i="74"/>
  <c r="J109" i="74"/>
  <c r="I110" i="38"/>
  <c r="J109" i="38"/>
  <c r="I110" i="32"/>
  <c r="J109" i="32"/>
  <c r="I110" i="49"/>
  <c r="J109" i="49"/>
  <c r="I110" i="35"/>
  <c r="J109" i="35"/>
  <c r="I110" i="68"/>
  <c r="J109" i="68"/>
  <c r="I110" i="39"/>
  <c r="J109" i="39"/>
  <c r="I110" i="45"/>
  <c r="J109" i="45"/>
  <c r="I110" i="56"/>
  <c r="J109" i="56"/>
  <c r="I110" i="28"/>
  <c r="J109" i="28"/>
  <c r="I110" i="34"/>
  <c r="J109" i="34"/>
  <c r="I110" i="31"/>
  <c r="J109" i="31"/>
  <c r="I110" i="37"/>
  <c r="J109" i="37"/>
  <c r="I110" i="69"/>
  <c r="J109" i="69"/>
  <c r="I110" i="67"/>
  <c r="J109" i="67"/>
  <c r="I110" i="76"/>
  <c r="J109" i="76"/>
  <c r="I110" i="59"/>
  <c r="J109" i="59"/>
  <c r="I110" i="41"/>
  <c r="J109" i="41"/>
  <c r="I109" i="58"/>
  <c r="J108" i="58"/>
  <c r="I110" i="42"/>
  <c r="J109" i="42"/>
  <c r="I110" i="33"/>
  <c r="J109" i="33"/>
  <c r="I111" i="33" l="1"/>
  <c r="J110" i="33"/>
  <c r="I110" i="58"/>
  <c r="J109" i="58"/>
  <c r="I111" i="59"/>
  <c r="J110" i="59"/>
  <c r="I111" i="67"/>
  <c r="J110" i="67"/>
  <c r="I111" i="37"/>
  <c r="J110" i="37"/>
  <c r="I111" i="34"/>
  <c r="J110" i="34"/>
  <c r="I111" i="56"/>
  <c r="J110" i="56"/>
  <c r="I111" i="39"/>
  <c r="J110" i="39"/>
  <c r="I111" i="35"/>
  <c r="J110" i="35"/>
  <c r="I111" i="32"/>
  <c r="J110" i="32"/>
  <c r="I111" i="74"/>
  <c r="J110" i="74"/>
  <c r="I111" i="52"/>
  <c r="J110" i="52"/>
  <c r="I110" i="27"/>
  <c r="J109" i="27"/>
  <c r="I111" i="60"/>
  <c r="J110" i="60"/>
  <c r="I111" i="51"/>
  <c r="J110" i="51"/>
  <c r="I111" i="36"/>
  <c r="J110" i="36"/>
  <c r="I111" i="61"/>
  <c r="J110" i="61"/>
  <c r="I111" i="47"/>
  <c r="J110" i="47"/>
  <c r="I111" i="55"/>
  <c r="J110" i="55"/>
  <c r="I111" i="48"/>
  <c r="J110" i="48"/>
  <c r="I112" i="30"/>
  <c r="J111" i="30"/>
  <c r="I110" i="9"/>
  <c r="J109" i="9"/>
  <c r="I111" i="43"/>
  <c r="J110" i="43"/>
  <c r="I111" i="72"/>
  <c r="J110" i="72"/>
  <c r="I111" i="29"/>
  <c r="J110" i="29"/>
  <c r="I111" i="42"/>
  <c r="J110" i="42"/>
  <c r="I111" i="41"/>
  <c r="J110" i="41"/>
  <c r="I111" i="76"/>
  <c r="J110" i="76"/>
  <c r="I111" i="69"/>
  <c r="J110" i="69"/>
  <c r="I111" i="31"/>
  <c r="J110" i="31"/>
  <c r="I111" i="28"/>
  <c r="J110" i="28"/>
  <c r="I111" i="45"/>
  <c r="J110" i="45"/>
  <c r="I111" i="68"/>
  <c r="J110" i="68"/>
  <c r="I111" i="49"/>
  <c r="J110" i="49"/>
  <c r="I111" i="38"/>
  <c r="J110" i="38"/>
  <c r="I111" i="66"/>
  <c r="J110" i="66"/>
  <c r="I111" i="53"/>
  <c r="J110" i="53"/>
  <c r="I111" i="46"/>
  <c r="J110" i="46"/>
  <c r="I111" i="50"/>
  <c r="J110" i="50"/>
  <c r="I111" i="71"/>
  <c r="J110" i="71"/>
  <c r="I111" i="40"/>
  <c r="J110" i="40"/>
  <c r="I111" i="54"/>
  <c r="J110" i="54"/>
  <c r="I112" i="62"/>
  <c r="J111" i="62"/>
  <c r="I111" i="65"/>
  <c r="J110" i="65"/>
  <c r="I111" i="64"/>
  <c r="J110" i="64"/>
  <c r="I111" i="73"/>
  <c r="J110" i="73"/>
  <c r="I111" i="44"/>
  <c r="J110" i="44"/>
  <c r="I111" i="63"/>
  <c r="J110" i="63"/>
  <c r="I111" i="70"/>
  <c r="J110" i="70"/>
  <c r="I111" i="57"/>
  <c r="J110" i="57"/>
  <c r="I112" i="57" l="1"/>
  <c r="J111" i="57"/>
  <c r="I112" i="63"/>
  <c r="J111" i="63"/>
  <c r="I112" i="73"/>
  <c r="J111" i="73"/>
  <c r="I112" i="65"/>
  <c r="J111" i="65"/>
  <c r="I112" i="54"/>
  <c r="J111" i="54"/>
  <c r="I112" i="71"/>
  <c r="J111" i="71"/>
  <c r="I112" i="46"/>
  <c r="J111" i="46"/>
  <c r="I112" i="66"/>
  <c r="J111" i="66"/>
  <c r="I112" i="49"/>
  <c r="J111" i="49"/>
  <c r="I112" i="45"/>
  <c r="J111" i="45"/>
  <c r="I112" i="31"/>
  <c r="J111" i="31"/>
  <c r="I112" i="76"/>
  <c r="J111" i="76"/>
  <c r="I112" i="42"/>
  <c r="J111" i="42"/>
  <c r="I112" i="72"/>
  <c r="J111" i="72"/>
  <c r="I111" i="9"/>
  <c r="J110" i="9"/>
  <c r="I112" i="48"/>
  <c r="J111" i="48"/>
  <c r="I112" i="47"/>
  <c r="J111" i="47"/>
  <c r="I112" i="36"/>
  <c r="J111" i="36"/>
  <c r="I112" i="60"/>
  <c r="J111" i="60"/>
  <c r="I112" i="52"/>
  <c r="J111" i="52"/>
  <c r="I112" i="32"/>
  <c r="J111" i="32"/>
  <c r="I112" i="39"/>
  <c r="J111" i="39"/>
  <c r="I112" i="34"/>
  <c r="J111" i="34"/>
  <c r="I112" i="67"/>
  <c r="J111" i="67"/>
  <c r="I111" i="58"/>
  <c r="J110" i="58"/>
  <c r="I112" i="70"/>
  <c r="J111" i="70"/>
  <c r="I112" i="44"/>
  <c r="J111" i="44"/>
  <c r="I112" i="64"/>
  <c r="J111" i="64"/>
  <c r="I113" i="62"/>
  <c r="J112" i="62"/>
  <c r="I112" i="40"/>
  <c r="J111" i="40"/>
  <c r="I112" i="50"/>
  <c r="J111" i="50"/>
  <c r="I112" i="53"/>
  <c r="J111" i="53"/>
  <c r="I112" i="38"/>
  <c r="J111" i="38"/>
  <c r="I112" i="68"/>
  <c r="J111" i="68"/>
  <c r="I112" i="28"/>
  <c r="J111" i="28"/>
  <c r="I112" i="69"/>
  <c r="J111" i="69"/>
  <c r="I112" i="41"/>
  <c r="J111" i="41"/>
  <c r="I112" i="29"/>
  <c r="J111" i="29"/>
  <c r="I112" i="43"/>
  <c r="J111" i="43"/>
  <c r="I113" i="30"/>
  <c r="J112" i="30"/>
  <c r="I112" i="55"/>
  <c r="J111" i="55"/>
  <c r="I112" i="61"/>
  <c r="J111" i="61"/>
  <c r="I112" i="51"/>
  <c r="J111" i="51"/>
  <c r="I111" i="27"/>
  <c r="J110" i="27"/>
  <c r="I112" i="74"/>
  <c r="J111" i="74"/>
  <c r="I112" i="35"/>
  <c r="J111" i="35"/>
  <c r="I112" i="56"/>
  <c r="J111" i="56"/>
  <c r="I112" i="37"/>
  <c r="J111" i="37"/>
  <c r="I112" i="59"/>
  <c r="J111" i="59"/>
  <c r="I112" i="33"/>
  <c r="J111" i="33"/>
  <c r="I113" i="33" l="1"/>
  <c r="J112" i="33"/>
  <c r="I113" i="37"/>
  <c r="J112" i="37"/>
  <c r="I113" i="35"/>
  <c r="J112" i="35"/>
  <c r="I112" i="27"/>
  <c r="J111" i="27"/>
  <c r="I113" i="61"/>
  <c r="J112" i="61"/>
  <c r="I114" i="30"/>
  <c r="J113" i="30"/>
  <c r="I113" i="29"/>
  <c r="J112" i="29"/>
  <c r="I113" i="69"/>
  <c r="J112" i="69"/>
  <c r="I113" i="68"/>
  <c r="J112" i="68"/>
  <c r="I113" i="53"/>
  <c r="J112" i="53"/>
  <c r="I113" i="40"/>
  <c r="J112" i="40"/>
  <c r="I113" i="64"/>
  <c r="J112" i="64"/>
  <c r="I113" i="70"/>
  <c r="J112" i="70"/>
  <c r="I113" i="67"/>
  <c r="J112" i="67"/>
  <c r="I113" i="39"/>
  <c r="J112" i="39"/>
  <c r="I113" i="52"/>
  <c r="J112" i="52"/>
  <c r="I113" i="36"/>
  <c r="J112" i="36"/>
  <c r="I113" i="48"/>
  <c r="J112" i="48"/>
  <c r="I113" i="72"/>
  <c r="J112" i="72"/>
  <c r="I113" i="76"/>
  <c r="J112" i="76"/>
  <c r="I113" i="45"/>
  <c r="J112" i="45"/>
  <c r="I113" i="66"/>
  <c r="J112" i="66"/>
  <c r="I113" i="71"/>
  <c r="J112" i="71"/>
  <c r="I113" i="65"/>
  <c r="J112" i="65"/>
  <c r="I113" i="63"/>
  <c r="J112" i="63"/>
  <c r="I113" i="59"/>
  <c r="J112" i="59"/>
  <c r="I113" i="56"/>
  <c r="J112" i="56"/>
  <c r="I113" i="74"/>
  <c r="J112" i="74"/>
  <c r="I113" i="51"/>
  <c r="J112" i="51"/>
  <c r="I113" i="55"/>
  <c r="J112" i="55"/>
  <c r="I113" i="43"/>
  <c r="J112" i="43"/>
  <c r="I113" i="41"/>
  <c r="J112" i="41"/>
  <c r="I113" i="28"/>
  <c r="J112" i="28"/>
  <c r="I113" i="38"/>
  <c r="J112" i="38"/>
  <c r="I113" i="50"/>
  <c r="J112" i="50"/>
  <c r="I114" i="62"/>
  <c r="J113" i="62"/>
  <c r="I113" i="44"/>
  <c r="J112" i="44"/>
  <c r="I112" i="58"/>
  <c r="J111" i="58"/>
  <c r="I113" i="34"/>
  <c r="J112" i="34"/>
  <c r="I113" i="32"/>
  <c r="J112" i="32"/>
  <c r="I113" i="60"/>
  <c r="J112" i="60"/>
  <c r="I113" i="47"/>
  <c r="J112" i="47"/>
  <c r="I112" i="9"/>
  <c r="J111" i="9"/>
  <c r="I113" i="42"/>
  <c r="J112" i="42"/>
  <c r="I113" i="31"/>
  <c r="J112" i="31"/>
  <c r="I113" i="49"/>
  <c r="J112" i="49"/>
  <c r="I113" i="46"/>
  <c r="J112" i="46"/>
  <c r="I113" i="54"/>
  <c r="J112" i="54"/>
  <c r="I113" i="73"/>
  <c r="J112" i="73"/>
  <c r="I113" i="57"/>
  <c r="J112" i="57"/>
  <c r="I114" i="57" l="1"/>
  <c r="J113" i="57"/>
  <c r="I114" i="54"/>
  <c r="J113" i="54"/>
  <c r="I114" i="49"/>
  <c r="J113" i="49"/>
  <c r="I114" i="42"/>
  <c r="J113" i="42"/>
  <c r="I114" i="47"/>
  <c r="J113" i="47"/>
  <c r="I114" i="32"/>
  <c r="J113" i="32"/>
  <c r="I113" i="58"/>
  <c r="J112" i="58"/>
  <c r="I115" i="62"/>
  <c r="J114" i="62"/>
  <c r="I114" i="38"/>
  <c r="J113" i="38"/>
  <c r="I114" i="41"/>
  <c r="J113" i="41"/>
  <c r="I114" i="55"/>
  <c r="J113" i="55"/>
  <c r="I114" i="74"/>
  <c r="J113" i="74"/>
  <c r="I114" i="59"/>
  <c r="J113" i="59"/>
  <c r="I114" i="65"/>
  <c r="J113" i="65"/>
  <c r="I114" i="66"/>
  <c r="J113" i="66"/>
  <c r="I114" i="76"/>
  <c r="J113" i="76"/>
  <c r="I114" i="48"/>
  <c r="J113" i="48"/>
  <c r="I114" i="52"/>
  <c r="J113" i="52"/>
  <c r="I114" i="67"/>
  <c r="J113" i="67"/>
  <c r="I114" i="64"/>
  <c r="J113" i="64"/>
  <c r="I114" i="53"/>
  <c r="J113" i="53"/>
  <c r="I114" i="69"/>
  <c r="J113" i="69"/>
  <c r="I115" i="30"/>
  <c r="J114" i="30"/>
  <c r="I113" i="27"/>
  <c r="J112" i="27"/>
  <c r="I114" i="37"/>
  <c r="J113" i="37"/>
  <c r="I114" i="73"/>
  <c r="J113" i="73"/>
  <c r="I114" i="46"/>
  <c r="J113" i="46"/>
  <c r="I114" i="31"/>
  <c r="J113" i="31"/>
  <c r="I113" i="9"/>
  <c r="J112" i="9"/>
  <c r="I114" i="60"/>
  <c r="J113" i="60"/>
  <c r="I114" i="34"/>
  <c r="J113" i="34"/>
  <c r="I114" i="44"/>
  <c r="J113" i="44"/>
  <c r="I114" i="50"/>
  <c r="J113" i="50"/>
  <c r="I114" i="28"/>
  <c r="J113" i="28"/>
  <c r="I114" i="43"/>
  <c r="J113" i="43"/>
  <c r="I114" i="51"/>
  <c r="J113" i="51"/>
  <c r="I114" i="56"/>
  <c r="J113" i="56"/>
  <c r="I114" i="63"/>
  <c r="J113" i="63"/>
  <c r="I114" i="71"/>
  <c r="J113" i="71"/>
  <c r="I114" i="45"/>
  <c r="J113" i="45"/>
  <c r="I114" i="72"/>
  <c r="J113" i="72"/>
  <c r="I114" i="36"/>
  <c r="J113" i="36"/>
  <c r="I114" i="39"/>
  <c r="J113" i="39"/>
  <c r="I114" i="70"/>
  <c r="J113" i="70"/>
  <c r="I114" i="40"/>
  <c r="J113" i="40"/>
  <c r="I114" i="68"/>
  <c r="J113" i="68"/>
  <c r="I114" i="29"/>
  <c r="J113" i="29"/>
  <c r="I114" i="61"/>
  <c r="J113" i="61"/>
  <c r="I114" i="35"/>
  <c r="J113" i="35"/>
  <c r="I114" i="33"/>
  <c r="J113" i="33"/>
  <c r="I115" i="33" l="1"/>
  <c r="J114" i="33"/>
  <c r="I115" i="61"/>
  <c r="J114" i="61"/>
  <c r="I115" i="68"/>
  <c r="J114" i="68"/>
  <c r="I115" i="70"/>
  <c r="J114" i="70"/>
  <c r="I115" i="36"/>
  <c r="J114" i="36"/>
  <c r="I115" i="45"/>
  <c r="J114" i="45"/>
  <c r="I115" i="63"/>
  <c r="J114" i="63"/>
  <c r="I115" i="51"/>
  <c r="J114" i="51"/>
  <c r="I115" i="28"/>
  <c r="J114" i="28"/>
  <c r="I115" i="44"/>
  <c r="J114" i="44"/>
  <c r="I115" i="60"/>
  <c r="J114" i="60"/>
  <c r="I115" i="31"/>
  <c r="J114" i="31"/>
  <c r="I115" i="73"/>
  <c r="J114" i="73"/>
  <c r="I114" i="27"/>
  <c r="J113" i="27"/>
  <c r="I115" i="69"/>
  <c r="J114" i="69"/>
  <c r="I115" i="64"/>
  <c r="J114" i="64"/>
  <c r="I115" i="52"/>
  <c r="J114" i="52"/>
  <c r="I115" i="76"/>
  <c r="J114" i="76"/>
  <c r="I115" i="65"/>
  <c r="J114" i="65"/>
  <c r="I115" i="74"/>
  <c r="J114" i="74"/>
  <c r="I115" i="41"/>
  <c r="J114" i="41"/>
  <c r="I116" i="62"/>
  <c r="J116" i="62" s="1"/>
  <c r="J115" i="62"/>
  <c r="I115" i="32"/>
  <c r="J114" i="32"/>
  <c r="I115" i="42"/>
  <c r="J114" i="42"/>
  <c r="I115" i="54"/>
  <c r="J114" i="54"/>
  <c r="I115" i="35"/>
  <c r="J114" i="35"/>
  <c r="I115" i="29"/>
  <c r="J114" i="29"/>
  <c r="I115" i="40"/>
  <c r="J114" i="40"/>
  <c r="I115" i="39"/>
  <c r="J114" i="39"/>
  <c r="I115" i="72"/>
  <c r="J114" i="72"/>
  <c r="I115" i="71"/>
  <c r="J114" i="71"/>
  <c r="I115" i="56"/>
  <c r="J114" i="56"/>
  <c r="I115" i="43"/>
  <c r="J114" i="43"/>
  <c r="I115" i="50"/>
  <c r="J114" i="50"/>
  <c r="I115" i="34"/>
  <c r="J114" i="34"/>
  <c r="I114" i="9"/>
  <c r="J113" i="9"/>
  <c r="I115" i="46"/>
  <c r="J114" i="46"/>
  <c r="I115" i="37"/>
  <c r="J114" i="37"/>
  <c r="I116" i="30"/>
  <c r="J116" i="30" s="1"/>
  <c r="J115" i="30"/>
  <c r="I115" i="53"/>
  <c r="J114" i="53"/>
  <c r="I115" i="67"/>
  <c r="J114" i="67"/>
  <c r="I115" i="48"/>
  <c r="J114" i="48"/>
  <c r="I115" i="66"/>
  <c r="J114" i="66"/>
  <c r="I115" i="59"/>
  <c r="J114" i="59"/>
  <c r="I115" i="55"/>
  <c r="J114" i="55"/>
  <c r="I115" i="38"/>
  <c r="J114" i="38"/>
  <c r="I114" i="58"/>
  <c r="J113" i="58"/>
  <c r="I115" i="47"/>
  <c r="J114" i="47"/>
  <c r="I115" i="49"/>
  <c r="J114" i="49"/>
  <c r="I115" i="57"/>
  <c r="J114" i="57"/>
  <c r="B9" i="62" l="1"/>
  <c r="F42" i="6" s="1"/>
  <c r="I116" i="38"/>
  <c r="J116" i="38" s="1"/>
  <c r="J115" i="38"/>
  <c r="I116" i="59"/>
  <c r="J116" i="59" s="1"/>
  <c r="J115" i="59"/>
  <c r="I116" i="48"/>
  <c r="J116" i="48" s="1"/>
  <c r="J115" i="48"/>
  <c r="I116" i="53"/>
  <c r="J116" i="53" s="1"/>
  <c r="J115" i="53"/>
  <c r="I116" i="37"/>
  <c r="J116" i="37" s="1"/>
  <c r="J115" i="37"/>
  <c r="I115" i="9"/>
  <c r="J114" i="9"/>
  <c r="I116" i="50"/>
  <c r="J116" i="50" s="1"/>
  <c r="J115" i="50"/>
  <c r="I116" i="56"/>
  <c r="J116" i="56" s="1"/>
  <c r="J115" i="56"/>
  <c r="I116" i="72"/>
  <c r="J116" i="72" s="1"/>
  <c r="J115" i="72"/>
  <c r="I116" i="40"/>
  <c r="J116" i="40" s="1"/>
  <c r="J115" i="40"/>
  <c r="I116" i="35"/>
  <c r="J116" i="35" s="1"/>
  <c r="J115" i="35"/>
  <c r="I116" i="42"/>
  <c r="J116" i="42" s="1"/>
  <c r="J115" i="42"/>
  <c r="I116" i="74"/>
  <c r="J116" i="74" s="1"/>
  <c r="J115" i="74"/>
  <c r="I116" i="76"/>
  <c r="J116" i="76" s="1"/>
  <c r="J115" i="76"/>
  <c r="I116" i="64"/>
  <c r="J116" i="64" s="1"/>
  <c r="J115" i="64"/>
  <c r="I115" i="27"/>
  <c r="J114" i="27"/>
  <c r="I116" i="31"/>
  <c r="J116" i="31" s="1"/>
  <c r="J115" i="31"/>
  <c r="I116" i="44"/>
  <c r="J116" i="44" s="1"/>
  <c r="J115" i="44"/>
  <c r="I116" i="51"/>
  <c r="J116" i="51" s="1"/>
  <c r="J115" i="51"/>
  <c r="I116" i="45"/>
  <c r="J116" i="45" s="1"/>
  <c r="J115" i="45"/>
  <c r="I116" i="70"/>
  <c r="J116" i="70" s="1"/>
  <c r="J115" i="70"/>
  <c r="I116" i="61"/>
  <c r="J116" i="61" s="1"/>
  <c r="J115" i="61"/>
  <c r="I116" i="47"/>
  <c r="J116" i="47" s="1"/>
  <c r="J115" i="47"/>
  <c r="I116" i="57"/>
  <c r="J116" i="57" s="1"/>
  <c r="J115" i="57"/>
  <c r="I116" i="49"/>
  <c r="J116" i="49" s="1"/>
  <c r="J115" i="49"/>
  <c r="I115" i="58"/>
  <c r="J114" i="58"/>
  <c r="I116" i="55"/>
  <c r="J116" i="55" s="1"/>
  <c r="J115" i="55"/>
  <c r="I116" i="66"/>
  <c r="J116" i="66" s="1"/>
  <c r="J115" i="66"/>
  <c r="I116" i="67"/>
  <c r="J116" i="67" s="1"/>
  <c r="J115" i="67"/>
  <c r="B9" i="30"/>
  <c r="F9" i="6" s="1"/>
  <c r="I116" i="46"/>
  <c r="J116" i="46" s="1"/>
  <c r="J115" i="46"/>
  <c r="I116" i="34"/>
  <c r="J116" i="34" s="1"/>
  <c r="J115" i="34"/>
  <c r="I116" i="43"/>
  <c r="J116" i="43" s="1"/>
  <c r="J115" i="43"/>
  <c r="I116" i="71"/>
  <c r="J116" i="71" s="1"/>
  <c r="J115" i="71"/>
  <c r="I116" i="39"/>
  <c r="J116" i="39" s="1"/>
  <c r="J115" i="39"/>
  <c r="I116" i="29"/>
  <c r="J116" i="29" s="1"/>
  <c r="J115" i="29"/>
  <c r="I116" i="54"/>
  <c r="J116" i="54" s="1"/>
  <c r="J115" i="54"/>
  <c r="I116" i="32"/>
  <c r="J116" i="32" s="1"/>
  <c r="J115" i="32"/>
  <c r="I116" i="41"/>
  <c r="J116" i="41" s="1"/>
  <c r="J115" i="41"/>
  <c r="I116" i="65"/>
  <c r="J116" i="65" s="1"/>
  <c r="J115" i="65"/>
  <c r="I116" i="52"/>
  <c r="J116" i="52" s="1"/>
  <c r="J115" i="52"/>
  <c r="I116" i="69"/>
  <c r="J116" i="69" s="1"/>
  <c r="J115" i="69"/>
  <c r="I116" i="73"/>
  <c r="J116" i="73" s="1"/>
  <c r="J115" i="73"/>
  <c r="I116" i="60"/>
  <c r="J116" i="60" s="1"/>
  <c r="J115" i="60"/>
  <c r="I116" i="28"/>
  <c r="J116" i="28" s="1"/>
  <c r="J115" i="28"/>
  <c r="I116" i="63"/>
  <c r="J116" i="63" s="1"/>
  <c r="J115" i="63"/>
  <c r="I116" i="36"/>
  <c r="J116" i="36" s="1"/>
  <c r="J115" i="36"/>
  <c r="I116" i="68"/>
  <c r="J116" i="68" s="1"/>
  <c r="J115" i="68"/>
  <c r="I116" i="33"/>
  <c r="J116" i="33" s="1"/>
  <c r="J115" i="33"/>
  <c r="B9" i="66" l="1"/>
  <c r="F46" i="6" s="1"/>
  <c r="B9" i="44"/>
  <c r="F23" i="6" s="1"/>
  <c r="B9" i="76"/>
  <c r="F35" i="6" s="1"/>
  <c r="B9" i="42"/>
  <c r="F21" i="6" s="1"/>
  <c r="B9" i="40"/>
  <c r="F19" i="6" s="1"/>
  <c r="B9" i="57"/>
  <c r="F37" i="6" s="1"/>
  <c r="B9" i="45"/>
  <c r="F24" i="6" s="1"/>
  <c r="B9" i="61"/>
  <c r="F41" i="6" s="1"/>
  <c r="B9" i="56"/>
  <c r="F36" i="6" s="1"/>
  <c r="B9" i="53"/>
  <c r="F32" i="6" s="1"/>
  <c r="B9" i="59"/>
  <c r="F39" i="6" s="1"/>
  <c r="B9" i="55"/>
  <c r="F34" i="6" s="1"/>
  <c r="B9" i="47"/>
  <c r="F26" i="6" s="1"/>
  <c r="B9" i="51"/>
  <c r="F30" i="6" s="1"/>
  <c r="B9" i="64"/>
  <c r="F44" i="6" s="1"/>
  <c r="B9" i="35"/>
  <c r="F14" i="6" s="1"/>
  <c r="B9" i="50"/>
  <c r="F29" i="6" s="1"/>
  <c r="B9" i="37"/>
  <c r="F16" i="6" s="1"/>
  <c r="B9" i="48"/>
  <c r="F27" i="6" s="1"/>
  <c r="B9" i="38"/>
  <c r="F17" i="6" s="1"/>
  <c r="B9" i="67"/>
  <c r="F47" i="6" s="1"/>
  <c r="B9" i="49"/>
  <c r="F28" i="6" s="1"/>
  <c r="B9" i="70"/>
  <c r="F50" i="6" s="1"/>
  <c r="B9" i="31"/>
  <c r="F10" i="6" s="1"/>
  <c r="C71" i="80" s="1"/>
  <c r="C72" i="80" s="1"/>
  <c r="C84" i="80" s="1"/>
  <c r="C91" i="80" s="1"/>
  <c r="C97" i="80" s="1"/>
  <c r="C98" i="80" s="1"/>
  <c r="B9" i="74"/>
  <c r="F54" i="6" s="1"/>
  <c r="B9" i="72"/>
  <c r="F52" i="6" s="1"/>
  <c r="B9" i="33"/>
  <c r="F12" i="6" s="1"/>
  <c r="B9" i="36"/>
  <c r="F15" i="6" s="1"/>
  <c r="B9" i="28"/>
  <c r="F7" i="6" s="1"/>
  <c r="B9" i="73"/>
  <c r="F53" i="6" s="1"/>
  <c r="B9" i="52"/>
  <c r="F31" i="6" s="1"/>
  <c r="B9" i="41"/>
  <c r="F20" i="6" s="1"/>
  <c r="B9" i="54"/>
  <c r="F33" i="6" s="1"/>
  <c r="B9" i="39"/>
  <c r="F18" i="6" s="1"/>
  <c r="B9" i="43"/>
  <c r="F22" i="6" s="1"/>
  <c r="B9" i="46"/>
  <c r="F25" i="6" s="1"/>
  <c r="I116" i="27"/>
  <c r="J116" i="27" s="1"/>
  <c r="J115" i="27"/>
  <c r="I116" i="9"/>
  <c r="J116" i="9" s="1"/>
  <c r="J115" i="9"/>
  <c r="I116" i="58"/>
  <c r="J116" i="58" s="1"/>
  <c r="J115" i="58"/>
  <c r="B9" i="68"/>
  <c r="F48" i="6" s="1"/>
  <c r="B9" i="63"/>
  <c r="F43" i="6" s="1"/>
  <c r="B9" i="60"/>
  <c r="F40" i="6" s="1"/>
  <c r="C149" i="80" s="1"/>
  <c r="C150" i="80" s="1"/>
  <c r="C162" i="80" s="1"/>
  <c r="C169" i="80" s="1"/>
  <c r="C177" i="80" s="1"/>
  <c r="C178" i="80" s="1"/>
  <c r="B9" i="69"/>
  <c r="F49" i="6" s="1"/>
  <c r="B9" i="65"/>
  <c r="F45" i="6" s="1"/>
  <c r="B9" i="32"/>
  <c r="F11" i="6" s="1"/>
  <c r="B9" i="29"/>
  <c r="F8" i="6" s="1"/>
  <c r="B9" i="71"/>
  <c r="F51" i="6" s="1"/>
  <c r="B9" i="34"/>
  <c r="F13" i="6" s="1"/>
  <c r="C172" i="80" l="1"/>
  <c r="C173" i="80" s="1"/>
  <c r="C175" i="80"/>
  <c r="C176" i="80" s="1"/>
  <c r="C9" i="80" s="1"/>
  <c r="C99" i="80"/>
  <c r="C100" i="80" s="1"/>
  <c r="C7" i="80" s="1"/>
  <c r="C94" i="80"/>
  <c r="C95" i="80" s="1"/>
  <c r="B9" i="9"/>
  <c r="F5" i="6" s="1"/>
  <c r="B9" i="58"/>
  <c r="F38" i="6" s="1"/>
  <c r="B9" i="27"/>
  <c r="F6" i="6" s="1"/>
  <c r="C8" i="80" l="1"/>
</calcChain>
</file>

<file path=xl/sharedStrings.xml><?xml version="1.0" encoding="utf-8"?>
<sst xmlns="http://schemas.openxmlformats.org/spreadsheetml/2006/main" count="4622" uniqueCount="339">
  <si>
    <t>Reforestation Communities Data File</t>
  </si>
  <si>
    <t>Reforestation Project Methodology v2.0 (April 29, 2022)</t>
  </si>
  <si>
    <t>OVERVIEW</t>
  </si>
  <si>
    <r>
      <t xml:space="preserve">This tool is provided by the Climate Action Reserve to accompany the Climate Forward Reforestation Forecast Methodology v2.0, to quantify the Forecast Mitigation Units (FMUs) attributable to a reforestation project registering under the Climate Forward program.
</t>
    </r>
    <r>
      <rPr>
        <b/>
        <i/>
        <sz val="11"/>
        <color theme="4"/>
        <rFont val="Calibri"/>
        <family val="2"/>
        <scheme val="minor"/>
      </rPr>
      <t xml:space="preserve">If you have questions, comments, or suggestions related to this tool, please send an e-mail to </t>
    </r>
    <r>
      <rPr>
        <b/>
        <i/>
        <sz val="11"/>
        <color theme="3"/>
        <rFont val="Calibri"/>
        <family val="2"/>
        <scheme val="minor"/>
      </rPr>
      <t>info@climateforward.org</t>
    </r>
    <r>
      <rPr>
        <b/>
        <i/>
        <sz val="11"/>
        <color theme="4"/>
        <rFont val="Calibri"/>
        <family val="2"/>
        <scheme val="minor"/>
      </rPr>
      <t>.</t>
    </r>
  </si>
  <si>
    <t>NAVIGATION</t>
  </si>
  <si>
    <t>Introduction</t>
  </si>
  <si>
    <t>Refer to this worksheet for information on tool version and background information.</t>
  </si>
  <si>
    <t>Inputs and Results</t>
  </si>
  <si>
    <t>Enter user inputs to determine FMU issuance for the project.</t>
  </si>
  <si>
    <t>Supporting Data Input</t>
  </si>
  <si>
    <t>Enter sample data, with automatically summarized data entered into FMU issuance calculations.</t>
  </si>
  <si>
    <t>Summary Tabulations</t>
  </si>
  <si>
    <t>Summary table displaying assumed results across all potential forest types based on the landowner type of the project proponent. This sheet may not be modified by users.</t>
  </si>
  <si>
    <t>Source Data</t>
  </si>
  <si>
    <t>Tabs containing reference values and calculations, including for individual forest types with projections &gt;=100 years. These sheets may not be modified by users.</t>
  </si>
  <si>
    <t>Tabs containing reference values and calculations for individual forest types with projections &lt;100 years for which carbon values are extrapolated to year 100. These sheets may not be modified by users.</t>
  </si>
  <si>
    <t>FILE VERSION HISTORY</t>
  </si>
  <si>
    <t>v1.0 (March 2, 2020)</t>
  </si>
  <si>
    <t xml:space="preserve"> - First version of tool, published with Reforestation Forecast Methodology v1.0</t>
  </si>
  <si>
    <t>v1.1 (March 20, 2020)</t>
  </si>
  <si>
    <t xml:space="preserve"> - Updated 'Inputs and Results' tab to apply resiliency management discount correctly for applicable landowner types</t>
  </si>
  <si>
    <r>
      <t>v2.0 (April 29, 2022)</t>
    </r>
    <r>
      <rPr>
        <b/>
        <sz val="11"/>
        <color rgb="FFFF0000"/>
        <rFont val="Calibri"/>
        <family val="2"/>
        <scheme val="minor"/>
      </rPr>
      <t xml:space="preserve"> </t>
    </r>
  </si>
  <si>
    <t xml:space="preserve"> - Comprehensive updates to incorporate quantification changes made as part of update of the methodology from v1.1 to v2.0</t>
  </si>
  <si>
    <r>
      <t>v2.1 (July 8, 2022)</t>
    </r>
    <r>
      <rPr>
        <b/>
        <sz val="11"/>
        <color rgb="FFFF0000"/>
        <rFont val="Calibri"/>
        <family val="2"/>
        <scheme val="minor"/>
      </rPr>
      <t xml:space="preserve"> </t>
    </r>
  </si>
  <si>
    <t xml:space="preserve"> - Corrected formulas incorrect cell references</t>
  </si>
  <si>
    <t>DESCRIPTION OF CALCULATION APPROACH FOR BENEFITS FROM ADDITIONALLY SEQUESTERED CARBON</t>
  </si>
  <si>
    <t>The following assumptions are applied in the calculation of Forecast Mitigation Units to attributable increases in carbon stocks from each forest community within a project:</t>
  </si>
  <si>
    <t>-</t>
  </si>
  <si>
    <t>Reforestation continues until the timber volume growth rate (based on percent annual increment, or PAI) is less than the assumed target rate of return.</t>
  </si>
  <si>
    <t xml:space="preserve">Target rate of return, and resulting growth rate threshold, varies by landowner type (Non-profit or Government (non-secured) = 2%; Other Private or Tribal = 3%; Large Private = 4%). See methodology for description of landowner types. </t>
  </si>
  <si>
    <t>Once PAI is less than the target rate of return, the risk of a regeneration timber harvest is assumed to be heightened and, for quantification purposes, all trees are assumed to be harvested over the entire portion of the Project Area area comprising that forest community, thereby removing all C stocks. In other words, C stocks are assumed to be no longer maintained the first year that PAI &lt; target rate of return. This assumption is applied to both live tree stocks and stocks in soil organic carbon (for those projects eligible to report soil organic carbon).</t>
  </si>
  <si>
    <t>If the point in time when the theoretical culmination of mean annual increment (CMAI) occurs, multiplied by the CMAI discount factor of 80%, is earlier than when PAI becomes less than the assumed target rate of return, the assumed removal of all C stocks takes place at that point in time instead.</t>
  </si>
  <si>
    <t>"Year" represents the number of years since reforestation was initiated.</t>
  </si>
  <si>
    <t>If an eligible conservation easement is placed on the Project Area at the project start date with terms that prevent commercial harvest until later than the assumed point in time when C stocks are no longer maintained based on the earlier of when PAI &lt; targer rate of return or when CMAI occurs multiplied by the relevant CMAI discount factor, C stocks are assumed to be no longer maintained over the entire Project Area the year after the term of the conservation easement ends, except for cases where the conservation easement is perpetual. See below for further description.</t>
  </si>
  <si>
    <t>The time value of each additional sequestered tonne of C is 1% per year (credit awarded for 1 tonne remaining sequestered for 1 year is 0.01 tonnes).</t>
  </si>
  <si>
    <t>Additional tons sequestered in each year are assumed to have been maintained for that entire year (e.g., Jan 1 - Dec 31), thereby allowing credits to be awarded for that year (as opposed to assuming that additional tons are only additional as of the end of the year, such that crediting would only be awarded after being maintained through the next year).</t>
  </si>
  <si>
    <t>Projects on public lands for which the project proponent can demonstrate that management is expected to to be consistent with the long-term maintainence of C stock increases as projected in this data file ("Government (Secured)"), the crediting period is extended to the year of CMAI or 100 years, whichever is lower, with 100% of the value of each additional sequestered tonne recognized through the end of the crediting period rather than only a portion based on the time-value of each tonne.</t>
  </si>
  <si>
    <t>For projects incorporating eligible perpetual conservation easements, C stocks projected to be sequestered through 100 years are assumed to be maintained in perpetuity and 100% of the value of each additional sequestered tonne is awarded rather than only a portion based on the time value of each tonne.</t>
  </si>
  <si>
    <t>If the project comprises more than 4 strata and/or multiple landowner types, please contact the Reserve for a project-specific version of the Data File</t>
  </si>
  <si>
    <t>Data determined by project proponent at project initiation</t>
  </si>
  <si>
    <t>Data calculated automatically</t>
  </si>
  <si>
    <t>Figure 1</t>
  </si>
  <si>
    <t>Total FMUs to be issued, net of programmatic ex ante risk discount and permanence risk contribution</t>
  </si>
  <si>
    <t>Rounded down to nearest integer</t>
  </si>
  <si>
    <t>Total Programmatic Ex Ante Risk Deduction</t>
  </si>
  <si>
    <t>Total Permanence Risk Pool Contribution</t>
  </si>
  <si>
    <r>
      <t>[</t>
    </r>
    <r>
      <rPr>
        <b/>
        <i/>
        <sz val="10"/>
        <rFont val="Arial"/>
        <family val="2"/>
      </rPr>
      <t>Optional</t>
    </r>
    <r>
      <rPr>
        <b/>
        <sz val="10"/>
        <rFont val="Arial"/>
        <family val="2"/>
      </rPr>
      <t>] Estimate of tonne-year value of carbon sequestered by a specified future date (years after project start date)</t>
    </r>
  </si>
  <si>
    <t>For estimation purposes only. FMU issuance not based on these estimates.</t>
  </si>
  <si>
    <t>Year of interest (number of years after project start date)</t>
  </si>
  <si>
    <t>Tonne-year value at year of interest (t CO2e) - Stratum 1</t>
  </si>
  <si>
    <t>Red numbers indicate year of interest is beyond the crediting period for the stratum</t>
  </si>
  <si>
    <t>Tonne-year value at year of interest (t CO2e) - Stratum 2</t>
  </si>
  <si>
    <t>Tonne-year value at year of interest (t CO2e) - Stratum 3</t>
  </si>
  <si>
    <t>Tonne-year value at year of interest (t CO2e) - Stratum 4</t>
  </si>
  <si>
    <t>Tonne-year value at year of interest (t CO2e) - Total</t>
  </si>
  <si>
    <t>Project-wide variables</t>
  </si>
  <si>
    <t>Landowner type</t>
  </si>
  <si>
    <t>[Select landowner type]</t>
  </si>
  <si>
    <t>Duration of conservation easement (in years, up to a maximum of 200; enter value only if the project employs an eligible non-perpetual conservation easement)</t>
  </si>
  <si>
    <t>Growth rate threshold</t>
  </si>
  <si>
    <t>CMAI discount threshold</t>
  </si>
  <si>
    <t>Stratum 1</t>
  </si>
  <si>
    <t>Variables</t>
  </si>
  <si>
    <t>Forest type</t>
  </si>
  <si>
    <t>[Select forest type]</t>
  </si>
  <si>
    <r>
      <t xml:space="preserve">See Figure 1 for applicable geography for forest types including regional designation at the end of their name (e.g., Aspen-Birch </t>
    </r>
    <r>
      <rPr>
        <b/>
        <sz val="8"/>
        <rFont val="Arial"/>
        <family val="2"/>
      </rPr>
      <t>RMS</t>
    </r>
    <r>
      <rPr>
        <sz val="8"/>
        <rFont val="Arial"/>
        <family val="2"/>
      </rPr>
      <t>)</t>
    </r>
  </si>
  <si>
    <t>Forest type acres</t>
  </si>
  <si>
    <t>Assumed year of heightened harvest risk</t>
  </si>
  <si>
    <t>Per acre gross FMU value from live tree C at end of crediting period</t>
  </si>
  <si>
    <t>Project conditions related to inclusion of soil C quantification</t>
  </si>
  <si>
    <t>Only project areas located on reclaimed mine sites are currently eligible to include soil C for FMU quantification purposes</t>
  </si>
  <si>
    <t>Per acre FMU value from soil C at end of crediting period</t>
  </si>
  <si>
    <t>Per acre gross FMU value at end of crediting period</t>
  </si>
  <si>
    <t>Figure 2</t>
  </si>
  <si>
    <t>Baseline Factors</t>
  </si>
  <si>
    <t>Pre-existing tree canopy cover (%)</t>
  </si>
  <si>
    <t>From i-Tree Canopy analysis for tree canopy cover</t>
  </si>
  <si>
    <r>
      <t>Pre-existing regeneration factor (S</t>
    </r>
    <r>
      <rPr>
        <vertAlign val="subscript"/>
        <sz val="10"/>
        <rFont val="Arial"/>
        <family val="2"/>
      </rPr>
      <t>f</t>
    </r>
    <r>
      <rPr>
        <sz val="10"/>
        <rFont val="Arial"/>
        <family val="2"/>
      </rPr>
      <t>) (%)</t>
    </r>
  </si>
  <si>
    <t>From 'Natural Regen Photo Plots' tab</t>
  </si>
  <si>
    <t>Combined baseline tree deduction (%)</t>
  </si>
  <si>
    <t>From 'Shrub Photo Plots' tab</t>
  </si>
  <si>
    <t>Shrub cover % prior to start date</t>
  </si>
  <si>
    <t>From i-Tree Canopy analysis for shrub canopy cover</t>
  </si>
  <si>
    <t>Shrub cover % after start date</t>
  </si>
  <si>
    <t>Average shrub height (ft)</t>
  </si>
  <si>
    <r>
      <t>Ratio estimator (</t>
    </r>
    <r>
      <rPr>
        <i/>
        <sz val="10"/>
        <rFont val="Arial"/>
        <family val="2"/>
      </rPr>
      <t>RE</t>
    </r>
    <r>
      <rPr>
        <i/>
        <vertAlign val="subscript"/>
        <sz val="10"/>
        <rFont val="Arial"/>
        <family val="2"/>
      </rPr>
      <t>f</t>
    </r>
    <r>
      <rPr>
        <sz val="10"/>
        <rFont val="Arial"/>
        <family val="2"/>
      </rPr>
      <t>) (tCO2e/acre)</t>
    </r>
  </si>
  <si>
    <t>Baseline shrub biomass (tCO2e/acre)</t>
  </si>
  <si>
    <t>Shrub biomass at end of crediting period (tCO2e/acre)</t>
  </si>
  <si>
    <t>Shrub biomass deduction (tCO2e/acre)</t>
  </si>
  <si>
    <t>Per acre FMU value at end of crediting period, net of baseline factors</t>
  </si>
  <si>
    <t>Secondary Effects</t>
  </si>
  <si>
    <t>Shrub cover % prior to site prep (if no site prep, enter '0')</t>
  </si>
  <si>
    <t>Shrub cover % after site prep (if no site prep, enter '0')</t>
  </si>
  <si>
    <t>Mobile emissions from mechanical site prep (tCO2e/acre)</t>
  </si>
  <si>
    <t>Activity-shifting leakage rate (see Figure 2)</t>
  </si>
  <si>
    <t>[Select rate from Figure 2]</t>
  </si>
  <si>
    <t>Emissions from activity-shifting leakage (tCO2e/acre)</t>
  </si>
  <si>
    <t>Per acre FMU value at end of crediting period, net of baseline factors and secondary effects</t>
  </si>
  <si>
    <t>Standardized Deductions</t>
  </si>
  <si>
    <t>Programmatic Ex Ante Risk Deduction rate</t>
  </si>
  <si>
    <t>Per acre Programmatic Ex Ante Risk Deduction (tCO2e/acre)</t>
  </si>
  <si>
    <t>Programmatic Ex Ante Risk Deduction (tCO2e)</t>
  </si>
  <si>
    <t>Permanence Risk Pool Contribution rate</t>
  </si>
  <si>
    <t>Permanence Risk Pool Contribution (tCO2e/acre)</t>
  </si>
  <si>
    <t>Permanence Risk Pool Contribution (tCO2e)</t>
  </si>
  <si>
    <t>Per acre FMU value at end of crediting period, net of baseline factors, secondary effects and standardized deductions</t>
  </si>
  <si>
    <t>Total FMUs to be issued for forest type</t>
  </si>
  <si>
    <t>Stratum 2</t>
  </si>
  <si>
    <t>Only project areas located reclaimed mine sites are currently eligible to include soil C for FMU quantification purposes</t>
  </si>
  <si>
    <t>Programmatic Ex Ante Risk Deduction</t>
  </si>
  <si>
    <t>Premanence Risk Pool Contribution</t>
  </si>
  <si>
    <t>Stratum 3</t>
  </si>
  <si>
    <t>Stratum 4</t>
  </si>
  <si>
    <t>Regional Cover Type (based on FIA Forest Type Groups)</t>
  </si>
  <si>
    <t>Year of CMAI</t>
  </si>
  <si>
    <t>Assumed year of heightened harvest risk (post-project initiation)</t>
  </si>
  <si>
    <t>Tree Tonne-Year Value (tCO2e/ac)</t>
  </si>
  <si>
    <t>Soil Tonne-Year Value (tCO2e/ac)</t>
  </si>
  <si>
    <t>Tree Tonne-Year Value at Time of Interest (tCO2e/ac)</t>
  </si>
  <si>
    <t>Soil Tonne-Year Value at Time of Interest (tCO2e/ac)</t>
  </si>
  <si>
    <t>Shrub Stocking at End of Crediting Period</t>
  </si>
  <si>
    <t>[Select forest type and landowner type]</t>
  </si>
  <si>
    <t>[Select project soil conditions above]</t>
  </si>
  <si>
    <t>[Select time of interest]</t>
  </si>
  <si>
    <t>Alder-maple PWW</t>
  </si>
  <si>
    <t>Aspen-birch NE</t>
  </si>
  <si>
    <t>Aspen-birch NLS</t>
  </si>
  <si>
    <t>Aspen-birch RMS</t>
  </si>
  <si>
    <t>Douglas-fir PWE</t>
  </si>
  <si>
    <t>Douglas-fir PWW</t>
  </si>
  <si>
    <t>Douglas-fir RMN</t>
  </si>
  <si>
    <t>Douglas-fir RMS</t>
  </si>
  <si>
    <t>Douglas-fir; high productivity and high management intensity PWW</t>
  </si>
  <si>
    <t>Elm-ash-cottonwood NLS</t>
  </si>
  <si>
    <t>Elm-ash-cottonwood NPS</t>
  </si>
  <si>
    <t>Elm-ash-cottonwood SC</t>
  </si>
  <si>
    <t>Fir-spruce-mountain hemlock PSW</t>
  </si>
  <si>
    <t>Fir-spruce-mountain hemlock PWE</t>
  </si>
  <si>
    <t>Fir-spruce-mountain hemlock PWW</t>
  </si>
  <si>
    <t>Fir-spruce-mountain hemlock RMN</t>
  </si>
  <si>
    <t>Fir-spruce-mountain hemlock RMS</t>
  </si>
  <si>
    <t>Hemlock-Sitka spruce PWW</t>
  </si>
  <si>
    <t>Hemlock-Sitka spruce; high productivity PWW</t>
  </si>
  <si>
    <t>Loblolly-shortleaf pine SC</t>
  </si>
  <si>
    <t>Loblolly-shortleaf pine SE</t>
  </si>
  <si>
    <t>Loblolly-shortleaf pine; high productivity and management intensity SC</t>
  </si>
  <si>
    <t>Loblolly-shortleaf pine; high productivity and management intensity SE</t>
  </si>
  <si>
    <t>Lodgepole pine PWE</t>
  </si>
  <si>
    <t>Lodgepole pine RMN</t>
  </si>
  <si>
    <t>Lodgepole pine RMS</t>
  </si>
  <si>
    <t>Longleaf-slash pine SE</t>
  </si>
  <si>
    <t>Longleaf-slash pine; high productivity and management intensity SE</t>
  </si>
  <si>
    <t>Maple-beech-birch NE</t>
  </si>
  <si>
    <t>Maple-beech-birch NLS</t>
  </si>
  <si>
    <t>Maple-beech-birch NPS</t>
  </si>
  <si>
    <t>Mixed conifer PSW</t>
  </si>
  <si>
    <t>Oak-gum-cypress SC</t>
  </si>
  <si>
    <t>Oak-gum-cypress SE</t>
  </si>
  <si>
    <t>Oak-hickory NE</t>
  </si>
  <si>
    <t>Oak-hickory NLS</t>
  </si>
  <si>
    <t>Oak-hickory NPS</t>
  </si>
  <si>
    <t>Oak-hickory SC</t>
  </si>
  <si>
    <t>Oak-hickory SE</t>
  </si>
  <si>
    <t>Oak-pine NE</t>
  </si>
  <si>
    <t>Oak-pine NPS</t>
  </si>
  <si>
    <t>Oak-pine SC</t>
  </si>
  <si>
    <t>Oak-pine SE</t>
  </si>
  <si>
    <t>Ponderosa pine PWE</t>
  </si>
  <si>
    <t>Ponderosa pine RMN</t>
  </si>
  <si>
    <t>Ponderosa pine RMS</t>
  </si>
  <si>
    <t>Spruce-balsam fir NE</t>
  </si>
  <si>
    <t>Spruce-balsam fir NLS</t>
  </si>
  <si>
    <t>Western oak PSW</t>
  </si>
  <si>
    <t>White-red-jack pine NE</t>
  </si>
  <si>
    <t>White-red-jack pine NLS</t>
  </si>
  <si>
    <t>SOC sequestration rates</t>
  </si>
  <si>
    <t>Applicable under the following site conditions:</t>
  </si>
  <si>
    <t>- Reclaimed mining sites, assuming SOC increases beyond minimal C already present in any topsoil applied during reclamation process. Reclaimed mining sites are sites that were previously surface mined, e.g., for coal, and later reclaimed following processes that resemble the following: returning the overburden that had been removed (the spoil), recontouring to mimic original grades, adding 30 cm of topsoil, and replanting with trees appropriate to the site.</t>
  </si>
  <si>
    <t>Decade</t>
  </si>
  <si>
    <t>Annual soil organic C accumulation rate (tC/ha/yr)</t>
  </si>
  <si>
    <t>0-10</t>
  </si>
  <si>
    <t>11-20</t>
  </si>
  <si>
    <t>21-30</t>
  </si>
  <si>
    <t>31-40</t>
  </si>
  <si>
    <t>41-50</t>
  </si>
  <si>
    <t>Data entry table for natural regeneration photo plots</t>
  </si>
  <si>
    <t>For each stratum/forest type, enter in the photo plot ID and choose the natural regeneration category applicable to the plot.</t>
  </si>
  <si>
    <t>Natural Regeneration Class</t>
  </si>
  <si>
    <t>Current level of natural forest regeneration is not likely to contribute to forest cover in excess of the percentage specified below over the next 30 – 50 years, absent management intervention.</t>
  </si>
  <si>
    <r>
      <t>Variable</t>
    </r>
    <r>
      <rPr>
        <b/>
        <i/>
        <sz val="10"/>
        <color rgb="FFFFFFFF"/>
        <rFont val="Arial"/>
        <family val="2"/>
      </rPr>
      <t xml:space="preserve"> S</t>
    </r>
    <r>
      <rPr>
        <b/>
        <i/>
        <vertAlign val="subscript"/>
        <sz val="10"/>
        <color rgb="FFFFFFFF"/>
        <rFont val="Arial"/>
        <family val="2"/>
      </rPr>
      <t>f</t>
    </r>
  </si>
  <si>
    <t>Very Low</t>
  </si>
  <si>
    <t>Low</t>
  </si>
  <si>
    <t>Medium</t>
  </si>
  <si>
    <t>High</t>
  </si>
  <si>
    <t>&gt;50%</t>
  </si>
  <si>
    <t>Plot ID</t>
  </si>
  <si>
    <t>Natural Regeneration Category</t>
  </si>
  <si>
    <r>
      <t>S</t>
    </r>
    <r>
      <rPr>
        <i/>
        <vertAlign val="subscript"/>
        <sz val="10"/>
        <rFont val="Arial"/>
        <family val="2"/>
      </rPr>
      <t>f</t>
    </r>
  </si>
  <si>
    <t>Shrub Biomass Lookup Table</t>
  </si>
  <si>
    <t xml:space="preserve">Derived from Natural Fuels Photos Series data available at: https://depts.washington.edu/nwfire/dps/ </t>
  </si>
  <si>
    <t>Average Shrub Height (ft)</t>
  </si>
  <si>
    <r>
      <t>RE</t>
    </r>
    <r>
      <rPr>
        <b/>
        <i/>
        <vertAlign val="subscript"/>
        <sz val="10"/>
        <rFont val="Arial"/>
        <family val="2"/>
      </rPr>
      <t>f</t>
    </r>
    <r>
      <rPr>
        <b/>
        <i/>
        <sz val="10"/>
        <rFont val="Arial"/>
        <family val="2"/>
      </rPr>
      <t xml:space="preserve"> </t>
    </r>
    <r>
      <rPr>
        <b/>
        <sz val="10"/>
        <rFont val="Arial"/>
        <family val="2"/>
      </rPr>
      <t>(tCO2e/ac)</t>
    </r>
  </si>
  <si>
    <t>0-3</t>
  </si>
  <si>
    <t>&gt;3 - 6</t>
  </si>
  <si>
    <t>&gt;6</t>
  </si>
  <si>
    <t>Alder-Maple PWW</t>
  </si>
  <si>
    <t>Data Source</t>
  </si>
  <si>
    <t>Smith et al 2006</t>
  </si>
  <si>
    <t>CMAI</t>
  </si>
  <si>
    <t>Year PAI% &gt;= Minimum</t>
  </si>
  <si>
    <t>Last year of % PAI &gt;= Minimum</t>
  </si>
  <si>
    <t>End of crediting period</t>
  </si>
  <si>
    <t>Lesser of [last year that % PAI &gt;= relevant rate of return] or [year of CMAI * relevant CMAI discount] if no conservation easement or if term of conservation easement is less than lesser of the two; otherwise, duration of conservation easement ("p" for perpetual) or year of CMAI if public ownership with forest growth/cover secured long-term</t>
  </si>
  <si>
    <t>Tree CO2e/Acre @ End of crediting period</t>
  </si>
  <si>
    <t xml:space="preserve">Cumulative removals by live trees (tonne-year value) through last year of crediting period (t CO2/ac) </t>
  </si>
  <si>
    <t>Total TY-value of trees at time of interest</t>
  </si>
  <si>
    <t>Tonne-year value of C sequestered through the time of interest specified (t CO2/ac)</t>
  </si>
  <si>
    <t>Soil CO2e</t>
  </si>
  <si>
    <t xml:space="preserve">Cumulative removals by soils (tonne-year value) through last year of crediting period (t CO2/ac) </t>
  </si>
  <si>
    <t xml:space="preserve">Shrub CO2e </t>
  </si>
  <si>
    <t>Stocking at the end of crediting period</t>
  </si>
  <si>
    <t>C (t/ha)</t>
  </si>
  <si>
    <t>Volume</t>
  </si>
  <si>
    <t>Tree only</t>
  </si>
  <si>
    <t>Shrubs</t>
  </si>
  <si>
    <t>Soil C</t>
  </si>
  <si>
    <t>Stand 
age (years)</t>
  </si>
  <si>
    <t>Volume (m^3/ha)</t>
  </si>
  <si>
    <t>Cumulative Live Tree</t>
  </si>
  <si>
    <t>MAI</t>
  </si>
  <si>
    <t>% PAI</t>
  </si>
  <si>
    <t>FMU Value</t>
  </si>
  <si>
    <t>TY-value at time of interest</t>
  </si>
  <si>
    <t>Cumulative C</t>
  </si>
  <si>
    <t>Total TY-value at time of interest</t>
  </si>
  <si>
    <t>Live Tree</t>
  </si>
  <si>
    <t>RegCovTyp-StaAge</t>
  </si>
  <si>
    <t>Table A or B</t>
  </si>
  <si>
    <t>Region</t>
  </si>
  <si>
    <t>Regional Cover Type</t>
  </si>
  <si>
    <t>Grouping</t>
  </si>
  <si>
    <t>Refor/AfforVolume 
(m3/ha)</t>
  </si>
  <si>
    <t>Refor Live 
tree (t/ha)</t>
  </si>
  <si>
    <t>Refor/AfforStanding 
dead (t/ha)</t>
  </si>
  <si>
    <t>Refor/AfforUnderstory 
(t/ha)</t>
  </si>
  <si>
    <t>Refor Down 
dead wood (t/ha)</t>
  </si>
  <si>
    <t>Refor Forest 
floor (t/ha)</t>
  </si>
  <si>
    <t>Refor Soil 
(t/ha)</t>
  </si>
  <si>
    <t>Refor Total 
nonsoil (t/ha)</t>
  </si>
  <si>
    <t>Affor Down 
dead wood (t/ha)</t>
  </si>
  <si>
    <t>Affor Forest 
floor (t/ha)</t>
  </si>
  <si>
    <t>Affor Soil 
(t/ha)</t>
  </si>
  <si>
    <t>Affor Total 
nonsoil (t/ha)</t>
  </si>
  <si>
    <t>21</t>
  </si>
  <si>
    <t>PWW</t>
  </si>
  <si>
    <t>Alder-maple</t>
  </si>
  <si>
    <t>1</t>
  </si>
  <si>
    <t>NE</t>
  </si>
  <si>
    <t>Aspen-birch</t>
  </si>
  <si>
    <t>7</t>
  </si>
  <si>
    <t>NLS</t>
  </si>
  <si>
    <t>34</t>
  </si>
  <si>
    <t>RMS</t>
  </si>
  <si>
    <t>17</t>
  </si>
  <si>
    <t>PWE</t>
  </si>
  <si>
    <t>Douglas-fir</t>
  </si>
  <si>
    <t>22</t>
  </si>
  <si>
    <t>30</t>
  </si>
  <si>
    <t>RMN</t>
  </si>
  <si>
    <t>35</t>
  </si>
  <si>
    <t>23</t>
  </si>
  <si>
    <t>Douglas-fir; high productivity and high management intensity</t>
  </si>
  <si>
    <t>8</t>
  </si>
  <si>
    <t>Elm-ash-cottonwood</t>
  </si>
  <si>
    <t>13</t>
  </si>
  <si>
    <t>NPS</t>
  </si>
  <si>
    <t>46</t>
  </si>
  <si>
    <t>SC</t>
  </si>
  <si>
    <t>28</t>
  </si>
  <si>
    <t>PSW</t>
  </si>
  <si>
    <t>Fir-spruce-mountain hemlock</t>
  </si>
  <si>
    <t>18</t>
  </si>
  <si>
    <t>24</t>
  </si>
  <si>
    <t>31</t>
  </si>
  <si>
    <t>36</t>
  </si>
  <si>
    <t>25</t>
  </si>
  <si>
    <t>Hemlock-Sitka spruce</t>
  </si>
  <si>
    <t>26</t>
  </si>
  <si>
    <t>Hemlock-Sitka spruce; high productivity</t>
  </si>
  <si>
    <t>47</t>
  </si>
  <si>
    <t>Loblolly-shortleaf pine</t>
  </si>
  <si>
    <t>39</t>
  </si>
  <si>
    <t>SE</t>
  </si>
  <si>
    <t>48</t>
  </si>
  <si>
    <t>Loblolly-shortleaf pine; high productivity and management intensity</t>
  </si>
  <si>
    <t>40</t>
  </si>
  <si>
    <t>19</t>
  </si>
  <si>
    <t>Lodgepole pine</t>
  </si>
  <si>
    <t>32</t>
  </si>
  <si>
    <t>37</t>
  </si>
  <si>
    <t>41</t>
  </si>
  <si>
    <t>Longleaf-slash pine</t>
  </si>
  <si>
    <t>42</t>
  </si>
  <si>
    <t>Longleaf-slash pine; high productivity and management intensity</t>
  </si>
  <si>
    <t>2</t>
  </si>
  <si>
    <t>Maple-beech-birch</t>
  </si>
  <si>
    <t>9</t>
  </si>
  <si>
    <t>14</t>
  </si>
  <si>
    <t>27</t>
  </si>
  <si>
    <t>Mixed conifer</t>
  </si>
  <si>
    <t>49</t>
  </si>
  <si>
    <t>Oak-gum-cypress</t>
  </si>
  <si>
    <t>43</t>
  </si>
  <si>
    <t>3</t>
  </si>
  <si>
    <t>Oak-hickory</t>
  </si>
  <si>
    <t>10</t>
  </si>
  <si>
    <t>15</t>
  </si>
  <si>
    <t>50</t>
  </si>
  <si>
    <t>44</t>
  </si>
  <si>
    <t>4</t>
  </si>
  <si>
    <t>Oak-pine</t>
  </si>
  <si>
    <t>16</t>
  </si>
  <si>
    <t>51</t>
  </si>
  <si>
    <t>45</t>
  </si>
  <si>
    <t>20</t>
  </si>
  <si>
    <t>Ponderosa pine</t>
  </si>
  <si>
    <t>33</t>
  </si>
  <si>
    <t>38</t>
  </si>
  <si>
    <t>5</t>
  </si>
  <si>
    <t>Spruce-balsam fir</t>
  </si>
  <si>
    <t>11</t>
  </si>
  <si>
    <t>29</t>
  </si>
  <si>
    <t>Western oak</t>
  </si>
  <si>
    <t>6</t>
  </si>
  <si>
    <t>White-red-jack pine</t>
  </si>
  <si>
    <t>12</t>
  </si>
  <si>
    <r>
      <t xml:space="preserve">Mean of </t>
    </r>
    <r>
      <rPr>
        <i/>
        <sz val="10"/>
        <rFont val="Arial"/>
        <family val="2"/>
      </rPr>
      <t>S</t>
    </r>
    <r>
      <rPr>
        <i/>
        <vertAlign val="subscript"/>
        <sz val="10"/>
        <rFont val="Arial"/>
        <family val="2"/>
      </rPr>
      <t>f</t>
    </r>
    <r>
      <rPr>
        <sz val="10"/>
        <rFont val="Arial"/>
        <family val="2"/>
      </rPr>
      <t xml:space="preserve"> (automatically transferred to 'Inputs and Results' tab)</t>
    </r>
  </si>
  <si>
    <r>
      <t>v2.2 (June 22, 2023)</t>
    </r>
    <r>
      <rPr>
        <b/>
        <sz val="11"/>
        <color rgb="FFFF0000"/>
        <rFont val="Calibri"/>
        <family val="2"/>
        <scheme val="minor"/>
      </rPr>
      <t xml:space="preserve"> </t>
    </r>
  </si>
  <si>
    <t xml:space="preserve"> - Changed calculation of applicable natural regeneration to be based on average of the plot results rather than the mode, in line with an erratum issued for v2.0 of the methodology on June 22,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</si>
</sst>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
    <numFmt numFmtId="166" formatCode="_(* #,##0.0_);_(* \(#,##0.0\);_(* &quot;-&quot;??_);_(@_)"/>
    <numFmt numFmtId="167" formatCode="_(* #,##0.00000_);_(* \(#,##0.00000\);_(* &quot;-&quot;??_);_(@_)"/>
    <numFmt numFmtId="168" formatCode="_(* #,##0.00000_);_(* \(#,##0.00000\);_(* &quot;-&quot;?????_);_(@_)"/>
    <numFmt numFmtId="169" formatCode="_(* #,##0_);_(* \(#,##0\);_(* &quot;-&quot;??_);_(@_)"/>
  </numFmts>
  <fonts count="40"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S Sans Serif"/>
    </font>
    <font>
      <sz val="8"/>
      <name val="MS Sans Serif"/>
    </font>
    <font>
      <sz val="10"/>
      <name val="Arial"/>
      <family val="2"/>
    </font>
    <font>
      <b/>
      <sz val="10"/>
      <name val="Arial"/>
      <family val="2"/>
    </font>
    <font>
      <sz val="10"/>
      <color theme="1"/>
      <name val="Arial"/>
      <family val="2"/>
    </font>
    <font>
      <sz val="9"/>
      <color theme="1"/>
      <name val="Arial"/>
      <family val="2"/>
    </font>
    <font>
      <i/>
      <sz val="9"/>
      <color theme="1"/>
      <name val="Arial"/>
      <family val="2"/>
    </font>
    <font>
      <b/>
      <sz val="11"/>
      <color theme="0"/>
      <name val="Calibri"/>
      <family val="2"/>
      <scheme val="minor"/>
    </font>
    <font>
      <b/>
      <sz val="11"/>
      <color theme="1"/>
      <name val="Calibri"/>
      <family val="2"/>
      <scheme val="minor"/>
    </font>
    <font>
      <b/>
      <sz val="18"/>
      <color theme="1"/>
      <name val="Calibri Light"/>
      <family val="1"/>
      <scheme val="major"/>
    </font>
    <font>
      <b/>
      <i/>
      <sz val="11"/>
      <color rgb="FFFF0000"/>
      <name val="Calibri"/>
      <family val="2"/>
      <scheme val="minor"/>
    </font>
    <font>
      <b/>
      <sz val="12"/>
      <color theme="0"/>
      <name val="Calibri Light"/>
      <family val="1"/>
      <scheme val="major"/>
    </font>
    <font>
      <i/>
      <sz val="11"/>
      <name val="Calibri"/>
      <family val="2"/>
      <scheme val="minor"/>
    </font>
    <font>
      <b/>
      <i/>
      <sz val="11"/>
      <color theme="4"/>
      <name val="Calibri"/>
      <family val="2"/>
      <scheme val="minor"/>
    </font>
    <font>
      <b/>
      <i/>
      <sz val="11"/>
      <color theme="3"/>
      <name val="Calibri"/>
      <family val="2"/>
      <scheme val="minor"/>
    </font>
    <font>
      <b/>
      <sz val="11"/>
      <name val="Calibri"/>
      <family val="2"/>
      <scheme val="minor"/>
    </font>
    <font>
      <i/>
      <sz val="10"/>
      <name val="Arial"/>
      <family val="2"/>
    </font>
    <font>
      <sz val="9"/>
      <name val="Arial"/>
      <family val="2"/>
    </font>
    <font>
      <sz val="11"/>
      <name val="Arial"/>
      <family val="2"/>
    </font>
    <font>
      <sz val="11"/>
      <name val="Calibri"/>
      <family val="2"/>
      <scheme val="minor"/>
    </font>
    <font>
      <sz val="8"/>
      <name val="Arial"/>
      <family val="2"/>
    </font>
    <font>
      <sz val="14"/>
      <name val="Arial"/>
      <family val="2"/>
    </font>
    <font>
      <b/>
      <sz val="8"/>
      <name val="Arial"/>
      <family val="2"/>
    </font>
    <font>
      <b/>
      <sz val="9"/>
      <color theme="1"/>
      <name val="Arial"/>
      <family val="2"/>
    </font>
    <font>
      <vertAlign val="subscript"/>
      <sz val="10"/>
      <name val="Arial"/>
      <family val="2"/>
    </font>
    <font>
      <b/>
      <i/>
      <sz val="9"/>
      <color theme="1"/>
      <name val="Arial"/>
      <family val="2"/>
    </font>
    <font>
      <b/>
      <sz val="10"/>
      <color rgb="FFFFFFFF"/>
      <name val="Arial"/>
      <family val="2"/>
    </font>
    <font>
      <b/>
      <i/>
      <sz val="10"/>
      <color rgb="FFFFFFFF"/>
      <name val="Arial"/>
      <family val="2"/>
    </font>
    <font>
      <sz val="10"/>
      <color rgb="FF000000"/>
      <name val="Arial"/>
      <family val="2"/>
    </font>
    <font>
      <b/>
      <i/>
      <vertAlign val="subscript"/>
      <sz val="10"/>
      <color rgb="FFFFFFFF"/>
      <name val="Arial"/>
      <family val="2"/>
    </font>
    <font>
      <i/>
      <vertAlign val="subscript"/>
      <sz val="10"/>
      <name val="Arial"/>
      <family val="2"/>
    </font>
    <font>
      <b/>
      <sz val="11"/>
      <color rgb="FFFF0000"/>
      <name val="Calibri"/>
      <family val="2"/>
      <scheme val="minor"/>
    </font>
    <font>
      <b/>
      <sz val="10"/>
      <color theme="0"/>
      <name val="Arial"/>
      <family val="2"/>
    </font>
    <font>
      <b/>
      <i/>
      <sz val="10"/>
      <name val="Arial"/>
      <family val="2"/>
    </font>
    <font>
      <b/>
      <i/>
      <vertAlign val="subscript"/>
      <sz val="10"/>
      <name val="Arial"/>
      <family val="2"/>
    </font>
  </fonts>
  <fills count="17">
    <fill>
      <patternFill patternType="none"/>
    </fill>
    <fill>
      <patternFill patternType="gray125"/>
    </fill>
    <fill>
      <patternFill patternType="solid">
        <fgColor theme="0" tint="-0.14999847407452621"/>
        <bgColor theme="0" tint="-0.14999847407452621"/>
      </patternFill>
    </fill>
    <fill>
      <patternFill patternType="solid">
        <fgColor theme="5" tint="0.79998168889431442"/>
        <bgColor indexed="64"/>
      </patternFill>
    </fill>
    <fill>
      <patternFill patternType="solid">
        <fgColor theme="6"/>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92D050"/>
        <bgColor indexed="64"/>
      </patternFill>
    </fill>
    <fill>
      <patternFill patternType="solid">
        <fgColor rgb="FFCCFFCC"/>
        <bgColor indexed="64"/>
      </patternFill>
    </fill>
    <fill>
      <patternFill patternType="solid">
        <fgColor rgb="FFCC99FF"/>
        <bgColor indexed="64"/>
      </patternFill>
    </fill>
    <fill>
      <patternFill patternType="solid">
        <fgColor indexed="42"/>
        <bgColor indexed="64"/>
      </patternFill>
    </fill>
    <fill>
      <patternFill patternType="solid">
        <fgColor theme="0" tint="-0.14999847407452621"/>
        <bgColor indexed="64"/>
      </patternFill>
    </fill>
    <fill>
      <patternFill patternType="solid">
        <fgColor indexed="46"/>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7" tint="0.79998168889431442"/>
        <bgColor indexed="64"/>
      </patternFill>
    </fill>
  </fills>
  <borders count="34">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rgb="FF999999"/>
      </left>
      <right/>
      <top/>
      <bottom/>
      <diagonal/>
    </border>
    <border>
      <left style="thin">
        <color rgb="FF999999"/>
      </left>
      <right/>
      <top/>
      <bottom style="thin">
        <color rgb="FF999999"/>
      </bottom>
      <diagonal/>
    </border>
    <border>
      <left/>
      <right/>
      <top style="thin">
        <color theme="1"/>
      </top>
      <bottom style="thin">
        <color theme="1"/>
      </bottom>
      <diagonal/>
    </border>
    <border>
      <left style="medium">
        <color indexed="64"/>
      </left>
      <right/>
      <top style="medium">
        <color indexed="64"/>
      </top>
      <bottom/>
      <diagonal/>
    </border>
    <border>
      <left/>
      <right style="medium">
        <color indexed="64"/>
      </right>
      <top style="medium">
        <color indexed="64"/>
      </top>
      <bottom/>
      <diagonal/>
    </border>
    <border>
      <left style="thin">
        <color theme="9"/>
      </left>
      <right/>
      <top style="thin">
        <color theme="9"/>
      </top>
      <bottom/>
      <diagonal/>
    </border>
    <border>
      <left/>
      <right/>
      <top style="thin">
        <color theme="9"/>
      </top>
      <bottom/>
      <diagonal/>
    </border>
    <border>
      <left/>
      <right style="thin">
        <color theme="9"/>
      </right>
      <top style="thin">
        <color theme="9"/>
      </top>
      <bottom/>
      <diagonal/>
    </border>
    <border>
      <left style="thin">
        <color rgb="FF92D050"/>
      </left>
      <right/>
      <top style="thin">
        <color rgb="FF92D050"/>
      </top>
      <bottom/>
      <diagonal/>
    </border>
    <border>
      <left/>
      <right/>
      <top style="thin">
        <color rgb="FF92D050"/>
      </top>
      <bottom/>
      <diagonal/>
    </border>
    <border>
      <left/>
      <right style="thin">
        <color rgb="FF92D050"/>
      </right>
      <top style="thin">
        <color rgb="FF92D050"/>
      </top>
      <bottom/>
      <diagonal/>
    </border>
    <border>
      <left style="thin">
        <color rgb="FF92D050"/>
      </left>
      <right/>
      <top/>
      <bottom/>
      <diagonal/>
    </border>
    <border>
      <left/>
      <right style="thin">
        <color rgb="FF92D050"/>
      </right>
      <top/>
      <bottom/>
      <diagonal/>
    </border>
    <border>
      <left style="thin">
        <color rgb="FF92D050"/>
      </left>
      <right/>
      <top/>
      <bottom style="thin">
        <color rgb="FF92D050"/>
      </bottom>
      <diagonal/>
    </border>
    <border>
      <left/>
      <right/>
      <top/>
      <bottom style="thin">
        <color rgb="FF92D050"/>
      </bottom>
      <diagonal/>
    </border>
    <border>
      <left/>
      <right style="thin">
        <color rgb="FF92D050"/>
      </right>
      <top/>
      <bottom style="thin">
        <color rgb="FF92D050"/>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theme="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7">
    <xf numFmtId="0" fontId="0" fillId="0" borderId="0"/>
    <xf numFmtId="9" fontId="5" fillId="0" borderId="0" applyFont="0" applyFill="0" applyBorder="0" applyAlignment="0" applyProtection="0"/>
    <xf numFmtId="43" fontId="5" fillId="0" borderId="0" applyFont="0" applyFill="0" applyBorder="0" applyAlignment="0" applyProtection="0"/>
    <xf numFmtId="0" fontId="4" fillId="0" borderId="0"/>
    <xf numFmtId="9" fontId="7" fillId="0" borderId="0" applyFont="0" applyFill="0" applyBorder="0" applyAlignment="0" applyProtection="0"/>
    <xf numFmtId="0" fontId="7" fillId="0" borderId="0"/>
    <xf numFmtId="43" fontId="7" fillId="0" borderId="0" applyFont="0" applyFill="0" applyBorder="0" applyAlignment="0" applyProtection="0"/>
  </cellStyleXfs>
  <cellXfs count="204">
    <xf numFmtId="0" fontId="0" fillId="0" borderId="0" xfId="0"/>
    <xf numFmtId="0" fontId="7" fillId="0" borderId="0" xfId="0" applyFont="1"/>
    <xf numFmtId="0" fontId="7" fillId="0" borderId="0" xfId="0" quotePrefix="1" applyFont="1"/>
    <xf numFmtId="0" fontId="7" fillId="0" borderId="0" xfId="0" applyFont="1" applyAlignment="1">
      <alignment wrapText="1"/>
    </xf>
    <xf numFmtId="0" fontId="7" fillId="0" borderId="0" xfId="0" quotePrefix="1" applyFont="1" applyAlignment="1">
      <alignment wrapText="1"/>
    </xf>
    <xf numFmtId="0" fontId="7" fillId="0" borderId="9" xfId="0" applyFont="1" applyBorder="1"/>
    <xf numFmtId="0" fontId="7" fillId="0" borderId="10" xfId="0" applyFont="1" applyBorder="1"/>
    <xf numFmtId="0" fontId="8" fillId="0" borderId="0" xfId="0" applyFont="1" applyAlignment="1">
      <alignment wrapText="1"/>
    </xf>
    <xf numFmtId="0" fontId="9" fillId="2" borderId="11" xfId="0" quotePrefix="1" applyFont="1" applyFill="1" applyBorder="1"/>
    <xf numFmtId="0" fontId="9" fillId="0" borderId="11" xfId="0" quotePrefix="1" applyFont="1" applyBorder="1"/>
    <xf numFmtId="0" fontId="11" fillId="0" borderId="0" xfId="0" applyFont="1" applyAlignment="1">
      <alignment horizontal="center" vertical="center"/>
    </xf>
    <xf numFmtId="0" fontId="10" fillId="0" borderId="0" xfId="0" applyFont="1"/>
    <xf numFmtId="0" fontId="8" fillId="0" borderId="0" xfId="0" applyFont="1"/>
    <xf numFmtId="165" fontId="7" fillId="0" borderId="0" xfId="1" applyNumberFormat="1" applyFont="1"/>
    <xf numFmtId="0" fontId="7" fillId="0" borderId="3" xfId="0" applyFont="1" applyBorder="1"/>
    <xf numFmtId="0" fontId="7" fillId="0" borderId="5" xfId="0" applyFont="1" applyBorder="1"/>
    <xf numFmtId="0" fontId="8" fillId="0" borderId="7" xfId="0" applyFont="1" applyBorder="1"/>
    <xf numFmtId="0" fontId="8" fillId="0" borderId="8" xfId="0" applyFont="1" applyBorder="1" applyAlignment="1">
      <alignment horizontal="center" wrapText="1"/>
    </xf>
    <xf numFmtId="0" fontId="8" fillId="0" borderId="1" xfId="0" applyFont="1" applyBorder="1" applyAlignment="1">
      <alignment horizontal="center" wrapText="1"/>
    </xf>
    <xf numFmtId="43" fontId="7" fillId="0" borderId="0" xfId="0" applyNumberFormat="1" applyFont="1"/>
    <xf numFmtId="166" fontId="7" fillId="0" borderId="0" xfId="2" applyNumberFormat="1" applyFont="1"/>
    <xf numFmtId="167" fontId="7" fillId="0" borderId="0" xfId="2" applyNumberFormat="1" applyFont="1"/>
    <xf numFmtId="168" fontId="10" fillId="0" borderId="0" xfId="0" applyNumberFormat="1" applyFont="1"/>
    <xf numFmtId="164" fontId="7" fillId="0" borderId="0" xfId="0" applyNumberFormat="1" applyFont="1"/>
    <xf numFmtId="0" fontId="7" fillId="0" borderId="0" xfId="0" applyFont="1" applyAlignment="1">
      <alignment horizontal="center"/>
    </xf>
    <xf numFmtId="0" fontId="7" fillId="0" borderId="6" xfId="0" applyFont="1" applyBorder="1" applyAlignment="1">
      <alignment horizontal="center"/>
    </xf>
    <xf numFmtId="0" fontId="7" fillId="0" borderId="12" xfId="0" applyFont="1" applyBorder="1"/>
    <xf numFmtId="0" fontId="4" fillId="0" borderId="0" xfId="3"/>
    <xf numFmtId="0" fontId="14" fillId="0" borderId="0" xfId="3" applyFont="1"/>
    <xf numFmtId="49" fontId="15" fillId="0" borderId="0" xfId="3" applyNumberFormat="1" applyFont="1"/>
    <xf numFmtId="0" fontId="15" fillId="0" borderId="0" xfId="3" applyFont="1" applyAlignment="1">
      <alignment vertical="top"/>
    </xf>
    <xf numFmtId="0" fontId="4" fillId="0" borderId="17" xfId="3" applyBorder="1"/>
    <xf numFmtId="0" fontId="13" fillId="0" borderId="18" xfId="3" applyFont="1" applyBorder="1"/>
    <xf numFmtId="0" fontId="4" fillId="0" borderId="18" xfId="3" applyBorder="1"/>
    <xf numFmtId="0" fontId="4" fillId="0" borderId="19" xfId="3" applyBorder="1"/>
    <xf numFmtId="0" fontId="4" fillId="0" borderId="20" xfId="3" applyBorder="1"/>
    <xf numFmtId="0" fontId="4" fillId="0" borderId="21" xfId="3" applyBorder="1"/>
    <xf numFmtId="0" fontId="4" fillId="0" borderId="22" xfId="3" applyBorder="1"/>
    <xf numFmtId="0" fontId="4" fillId="0" borderId="23" xfId="3" applyBorder="1"/>
    <xf numFmtId="0" fontId="4" fillId="0" borderId="24" xfId="3" applyBorder="1"/>
    <xf numFmtId="0" fontId="13" fillId="0" borderId="17" xfId="3" applyFont="1" applyBorder="1"/>
    <xf numFmtId="164" fontId="7" fillId="0" borderId="4" xfId="0" applyNumberFormat="1" applyFont="1" applyBorder="1" applyAlignment="1">
      <alignment horizontal="center"/>
    </xf>
    <xf numFmtId="164" fontId="7" fillId="0" borderId="2" xfId="0" applyNumberFormat="1" applyFont="1" applyBorder="1" applyAlignment="1">
      <alignment horizontal="center"/>
    </xf>
    <xf numFmtId="0" fontId="8" fillId="0" borderId="12" xfId="0" applyFont="1" applyBorder="1"/>
    <xf numFmtId="0" fontId="8" fillId="0" borderId="0" xfId="0" applyFont="1" applyAlignment="1">
      <alignment horizontal="center" wrapText="1"/>
    </xf>
    <xf numFmtId="0" fontId="8" fillId="0" borderId="5" xfId="0" applyFont="1" applyBorder="1"/>
    <xf numFmtId="0" fontId="21" fillId="0" borderId="0" xfId="0" applyFont="1"/>
    <xf numFmtId="0" fontId="7" fillId="0" borderId="4" xfId="0" applyFont="1" applyBorder="1" applyAlignment="1">
      <alignment horizontal="center" wrapText="1"/>
    </xf>
    <xf numFmtId="0" fontId="7" fillId="0" borderId="0" xfId="0" applyFont="1" applyAlignment="1">
      <alignment horizontal="center" wrapText="1"/>
    </xf>
    <xf numFmtId="9" fontId="22" fillId="10" borderId="25" xfId="4" applyFont="1" applyFill="1" applyBorder="1" applyAlignment="1">
      <alignment vertical="center"/>
    </xf>
    <xf numFmtId="169" fontId="22" fillId="12" borderId="25" xfId="6" applyNumberFormat="1" applyFont="1" applyFill="1" applyBorder="1" applyAlignment="1">
      <alignment horizontal="center" vertical="center"/>
    </xf>
    <xf numFmtId="169" fontId="22" fillId="0" borderId="0" xfId="6" applyNumberFormat="1" applyFont="1" applyFill="1" applyBorder="1" applyAlignment="1">
      <alignment horizontal="center" vertical="center"/>
    </xf>
    <xf numFmtId="0" fontId="23" fillId="0" borderId="0" xfId="5" applyFont="1" applyAlignment="1">
      <alignment horizontal="left" vertical="center"/>
    </xf>
    <xf numFmtId="0" fontId="24" fillId="0" borderId="20" xfId="0" quotePrefix="1" applyFont="1" applyBorder="1" applyAlignment="1">
      <alignment horizontal="right" vertical="top"/>
    </xf>
    <xf numFmtId="0" fontId="24" fillId="0" borderId="22" xfId="0" quotePrefix="1" applyFont="1" applyBorder="1" applyAlignment="1">
      <alignment horizontal="right" vertical="top"/>
    </xf>
    <xf numFmtId="0" fontId="7" fillId="13" borderId="3" xfId="0" applyFont="1" applyFill="1" applyBorder="1"/>
    <xf numFmtId="0" fontId="7" fillId="13" borderId="5" xfId="0" applyFont="1" applyFill="1" applyBorder="1"/>
    <xf numFmtId="165" fontId="7" fillId="9" borderId="2" xfId="1" applyNumberFormat="1" applyFont="1" applyFill="1" applyBorder="1" applyAlignment="1">
      <alignment horizontal="right"/>
    </xf>
    <xf numFmtId="0" fontId="0" fillId="0" borderId="0" xfId="0" applyAlignment="1">
      <alignment horizontal="right"/>
    </xf>
    <xf numFmtId="0" fontId="8" fillId="0" borderId="13" xfId="0" applyFont="1" applyBorder="1" applyAlignment="1">
      <alignment horizontal="right"/>
    </xf>
    <xf numFmtId="169" fontId="7" fillId="9" borderId="2" xfId="2" applyNumberFormat="1" applyFont="1" applyFill="1" applyBorder="1" applyAlignment="1">
      <alignment horizontal="right"/>
    </xf>
    <xf numFmtId="169" fontId="7" fillId="9" borderId="4" xfId="2" applyNumberFormat="1" applyFont="1" applyFill="1" applyBorder="1" applyAlignment="1">
      <alignment horizontal="right"/>
    </xf>
    <xf numFmtId="169" fontId="26" fillId="9" borderId="1" xfId="2" applyNumberFormat="1" applyFont="1" applyFill="1" applyBorder="1" applyAlignment="1">
      <alignment horizontal="right"/>
    </xf>
    <xf numFmtId="0" fontId="7" fillId="0" borderId="3" xfId="0" applyFont="1" applyBorder="1" applyAlignment="1">
      <alignment wrapText="1"/>
    </xf>
    <xf numFmtId="165" fontId="7" fillId="9" borderId="4" xfId="1" applyNumberFormat="1" applyFont="1" applyFill="1" applyBorder="1" applyAlignment="1">
      <alignment horizontal="right"/>
    </xf>
    <xf numFmtId="0" fontId="7" fillId="0" borderId="0" xfId="0" applyFont="1" applyAlignment="1">
      <alignment horizontal="right"/>
    </xf>
    <xf numFmtId="0" fontId="7" fillId="11" borderId="11" xfId="0" applyFont="1" applyFill="1" applyBorder="1"/>
    <xf numFmtId="0" fontId="12" fillId="14" borderId="0" xfId="3" applyFont="1" applyFill="1" applyAlignment="1">
      <alignment horizontal="left"/>
    </xf>
    <xf numFmtId="0" fontId="20" fillId="14" borderId="0" xfId="3" applyFont="1" applyFill="1" applyAlignment="1">
      <alignment horizontal="left" vertical="top"/>
    </xf>
    <xf numFmtId="0" fontId="12" fillId="15" borderId="0" xfId="3" applyFont="1" applyFill="1" applyAlignment="1">
      <alignment horizontal="left" vertical="top"/>
    </xf>
    <xf numFmtId="0" fontId="12" fillId="15" borderId="0" xfId="3" applyFont="1" applyFill="1" applyAlignment="1">
      <alignment horizontal="left"/>
    </xf>
    <xf numFmtId="0" fontId="25" fillId="0" borderId="0" xfId="0" applyFont="1" applyAlignment="1">
      <alignment wrapText="1"/>
    </xf>
    <xf numFmtId="0" fontId="8" fillId="0" borderId="0" xfId="5" applyFont="1" applyAlignment="1">
      <alignment horizontal="left" vertical="center"/>
    </xf>
    <xf numFmtId="0" fontId="8" fillId="0" borderId="7" xfId="0" applyFont="1" applyBorder="1" applyAlignment="1">
      <alignment vertical="top" wrapText="1"/>
    </xf>
    <xf numFmtId="0" fontId="7" fillId="0" borderId="3" xfId="0" applyFont="1" applyBorder="1" applyAlignment="1">
      <alignment vertical="center" wrapText="1"/>
    </xf>
    <xf numFmtId="0" fontId="7" fillId="8" borderId="13" xfId="0" applyFont="1" applyFill="1" applyBorder="1" applyAlignment="1" applyProtection="1">
      <alignment horizontal="right"/>
      <protection locked="0"/>
    </xf>
    <xf numFmtId="0" fontId="7" fillId="8" borderId="4" xfId="0" applyFont="1" applyFill="1" applyBorder="1" applyAlignment="1" applyProtection="1">
      <alignment horizontal="right" vertical="top"/>
      <protection locked="0"/>
    </xf>
    <xf numFmtId="1" fontId="22" fillId="10" borderId="4" xfId="4" applyNumberFormat="1" applyFont="1" applyFill="1" applyBorder="1" applyAlignment="1" applyProtection="1">
      <alignment horizontal="right" vertical="center"/>
      <protection locked="0"/>
    </xf>
    <xf numFmtId="0" fontId="25" fillId="0" borderId="0" xfId="0" applyFont="1" applyAlignment="1">
      <alignment horizontal="left" vertical="top" wrapText="1"/>
    </xf>
    <xf numFmtId="169" fontId="7" fillId="0" borderId="1" xfId="2" applyNumberFormat="1" applyFont="1" applyFill="1" applyBorder="1" applyAlignment="1">
      <alignment horizontal="right"/>
    </xf>
    <xf numFmtId="0" fontId="25" fillId="0" borderId="0" xfId="0" applyFont="1" applyAlignment="1">
      <alignment horizontal="left" vertical="top"/>
    </xf>
    <xf numFmtId="0" fontId="7" fillId="0" borderId="26" xfId="0" applyFont="1" applyBorder="1"/>
    <xf numFmtId="0" fontId="9" fillId="2" borderId="27" xfId="0" quotePrefix="1" applyFont="1" applyFill="1" applyBorder="1"/>
    <xf numFmtId="0" fontId="28" fillId="0" borderId="25" xfId="0" applyFont="1" applyBorder="1" applyAlignment="1">
      <alignment horizontal="center" vertical="center" wrapText="1"/>
    </xf>
    <xf numFmtId="0" fontId="30" fillId="0" borderId="25" xfId="0" applyFont="1" applyBorder="1" applyAlignment="1">
      <alignment horizontal="center" vertical="center" wrapText="1"/>
    </xf>
    <xf numFmtId="0" fontId="8" fillId="0" borderId="25" xfId="0" applyFont="1" applyBorder="1" applyAlignment="1">
      <alignment horizontal="center"/>
    </xf>
    <xf numFmtId="0" fontId="8" fillId="0" borderId="25" xfId="0" applyFont="1" applyBorder="1" applyAlignment="1">
      <alignment horizontal="center" wrapText="1"/>
    </xf>
    <xf numFmtId="0" fontId="8" fillId="3" borderId="25" xfId="0" applyFont="1" applyFill="1" applyBorder="1" applyAlignment="1">
      <alignment horizontal="center" wrapText="1"/>
    </xf>
    <xf numFmtId="0" fontId="7" fillId="0" borderId="25" xfId="0" applyFont="1" applyBorder="1" applyAlignment="1">
      <alignment horizontal="center" wrapText="1"/>
    </xf>
    <xf numFmtId="166" fontId="7" fillId="9" borderId="4" xfId="2" applyNumberFormat="1" applyFont="1" applyFill="1" applyBorder="1" applyAlignment="1">
      <alignment horizontal="right"/>
    </xf>
    <xf numFmtId="9" fontId="7" fillId="9" borderId="4" xfId="1" applyFont="1" applyFill="1" applyBorder="1" applyAlignment="1">
      <alignment horizontal="right"/>
    </xf>
    <xf numFmtId="164" fontId="7" fillId="9" borderId="4" xfId="2" applyNumberFormat="1" applyFont="1" applyFill="1" applyBorder="1" applyAlignment="1">
      <alignment horizontal="right"/>
    </xf>
    <xf numFmtId="0" fontId="7" fillId="0" borderId="5" xfId="0" applyFont="1" applyBorder="1" applyAlignment="1">
      <alignment wrapText="1"/>
    </xf>
    <xf numFmtId="9" fontId="7" fillId="10" borderId="4" xfId="1" applyFont="1" applyFill="1" applyBorder="1" applyAlignment="1" applyProtection="1">
      <alignment horizontal="right" vertical="center"/>
      <protection locked="0"/>
    </xf>
    <xf numFmtId="169" fontId="7" fillId="12" borderId="4" xfId="6" applyNumberFormat="1" applyFont="1" applyFill="1" applyBorder="1" applyAlignment="1">
      <alignment horizontal="right" vertical="center"/>
    </xf>
    <xf numFmtId="9" fontId="7" fillId="10" borderId="4" xfId="4" applyFont="1" applyFill="1" applyBorder="1" applyAlignment="1" applyProtection="1">
      <alignment horizontal="right" vertical="center"/>
      <protection locked="0"/>
    </xf>
    <xf numFmtId="1" fontId="7" fillId="9" borderId="4" xfId="4" applyNumberFormat="1" applyFont="1" applyFill="1" applyBorder="1" applyAlignment="1">
      <alignment horizontal="right" vertical="center"/>
    </xf>
    <xf numFmtId="164" fontId="7" fillId="9" borderId="2" xfId="4" applyNumberFormat="1" applyFont="1" applyFill="1" applyBorder="1" applyAlignment="1">
      <alignment horizontal="right" vertical="center"/>
    </xf>
    <xf numFmtId="165" fontId="7" fillId="9" borderId="13" xfId="1" applyNumberFormat="1" applyFont="1" applyFill="1" applyBorder="1" applyAlignment="1">
      <alignment horizontal="right" vertical="center"/>
    </xf>
    <xf numFmtId="164" fontId="7" fillId="9" borderId="2" xfId="1" applyNumberFormat="1" applyFont="1" applyFill="1" applyBorder="1" applyAlignment="1">
      <alignment horizontal="right" vertical="center"/>
    </xf>
    <xf numFmtId="0" fontId="25" fillId="0" borderId="3" xfId="0" applyFont="1" applyBorder="1" applyAlignment="1">
      <alignment vertical="top"/>
    </xf>
    <xf numFmtId="0" fontId="25" fillId="0" borderId="0" xfId="0" applyFont="1" applyAlignment="1">
      <alignment vertical="top"/>
    </xf>
    <xf numFmtId="169" fontId="7" fillId="0" borderId="0" xfId="2" applyNumberFormat="1" applyFont="1" applyFill="1" applyAlignment="1">
      <alignment horizontal="right"/>
    </xf>
    <xf numFmtId="0" fontId="7" fillId="0" borderId="0" xfId="0" quotePrefix="1" applyFont="1" applyAlignment="1">
      <alignment vertical="top" wrapText="1"/>
    </xf>
    <xf numFmtId="0" fontId="33" fillId="0" borderId="0" xfId="0" applyFont="1" applyAlignment="1">
      <alignment horizontal="center" vertical="center"/>
    </xf>
    <xf numFmtId="9" fontId="33" fillId="0" borderId="0" xfId="0" applyNumberFormat="1" applyFont="1" applyAlignment="1">
      <alignment horizontal="center" vertical="center"/>
    </xf>
    <xf numFmtId="0" fontId="33" fillId="0" borderId="25" xfId="0" applyFont="1" applyBorder="1" applyAlignment="1">
      <alignment horizontal="center" vertical="center"/>
    </xf>
    <xf numFmtId="9" fontId="33" fillId="0" borderId="25" xfId="0" applyNumberFormat="1" applyFont="1" applyBorder="1" applyAlignment="1">
      <alignment horizontal="center" vertical="center"/>
    </xf>
    <xf numFmtId="0" fontId="31" fillId="4" borderId="25" xfId="0" applyFont="1" applyFill="1" applyBorder="1" applyAlignment="1">
      <alignment horizontal="center" vertical="center" wrapText="1"/>
    </xf>
    <xf numFmtId="0" fontId="7" fillId="0" borderId="31" xfId="0" applyFont="1" applyBorder="1"/>
    <xf numFmtId="0" fontId="7" fillId="0" borderId="30" xfId="0" applyFont="1" applyBorder="1"/>
    <xf numFmtId="0" fontId="8" fillId="0" borderId="31" xfId="0" applyFont="1" applyBorder="1"/>
    <xf numFmtId="0" fontId="8" fillId="0" borderId="28" xfId="0" applyFont="1" applyBorder="1" applyAlignment="1">
      <alignment horizontal="center" wrapText="1"/>
    </xf>
    <xf numFmtId="0" fontId="7" fillId="0" borderId="32" xfId="0" applyFont="1" applyBorder="1"/>
    <xf numFmtId="164" fontId="7" fillId="0" borderId="33" xfId="0" applyNumberFormat="1" applyFont="1" applyBorder="1" applyAlignment="1">
      <alignment horizontal="center"/>
    </xf>
    <xf numFmtId="164" fontId="7" fillId="0" borderId="29" xfId="0" applyNumberFormat="1" applyFont="1" applyBorder="1" applyAlignment="1">
      <alignment horizontal="center"/>
    </xf>
    <xf numFmtId="166" fontId="7" fillId="9" borderId="2" xfId="2" applyNumberFormat="1" applyFont="1" applyFill="1" applyBorder="1" applyAlignment="1">
      <alignment horizontal="right"/>
    </xf>
    <xf numFmtId="9" fontId="7" fillId="9" borderId="0" xfId="1" applyFont="1" applyFill="1"/>
    <xf numFmtId="0" fontId="20" fillId="16" borderId="0" xfId="3" applyFont="1" applyFill="1" applyAlignment="1">
      <alignment horizontal="left"/>
    </xf>
    <xf numFmtId="0" fontId="7" fillId="0" borderId="0" xfId="0" applyFont="1" applyProtection="1">
      <protection locked="0"/>
    </xf>
    <xf numFmtId="0" fontId="7" fillId="0" borderId="4" xfId="0" applyFont="1" applyBorder="1" applyAlignment="1">
      <alignment horizontal="center"/>
    </xf>
    <xf numFmtId="0" fontId="7" fillId="0" borderId="2" xfId="0" applyFont="1" applyBorder="1" applyAlignment="1">
      <alignment horizontal="center"/>
    </xf>
    <xf numFmtId="169" fontId="7" fillId="8" borderId="4" xfId="2" applyNumberFormat="1" applyFont="1" applyFill="1" applyBorder="1" applyAlignment="1" applyProtection="1">
      <alignment horizontal="right"/>
      <protection locked="0"/>
    </xf>
    <xf numFmtId="9" fontId="7" fillId="8" borderId="4" xfId="1" applyFont="1" applyFill="1" applyBorder="1" applyAlignment="1" applyProtection="1">
      <alignment horizontal="right"/>
      <protection locked="0"/>
    </xf>
    <xf numFmtId="9" fontId="7" fillId="0" borderId="0" xfId="1" applyFont="1" applyBorder="1" applyProtection="1"/>
    <xf numFmtId="0" fontId="37" fillId="4" borderId="1" xfId="0" applyFont="1" applyFill="1" applyBorder="1" applyAlignment="1">
      <alignment wrapText="1"/>
    </xf>
    <xf numFmtId="0" fontId="37" fillId="4" borderId="7" xfId="0" applyFont="1" applyFill="1" applyBorder="1" applyAlignment="1">
      <alignment horizontal="center"/>
    </xf>
    <xf numFmtId="0" fontId="7" fillId="0" borderId="3" xfId="0" applyFont="1" applyBorder="1" applyAlignment="1">
      <alignment horizontal="center"/>
    </xf>
    <xf numFmtId="16" fontId="7" fillId="0" borderId="3" xfId="0" quotePrefix="1" applyNumberFormat="1" applyFont="1" applyBorder="1" applyAlignment="1">
      <alignment horizontal="center"/>
    </xf>
    <xf numFmtId="0" fontId="7" fillId="0" borderId="3" xfId="0" quotePrefix="1" applyFont="1" applyBorder="1" applyAlignment="1">
      <alignment horizontal="center"/>
    </xf>
    <xf numFmtId="0" fontId="7" fillId="0" borderId="5" xfId="0" applyFont="1" applyBorder="1" applyAlignment="1">
      <alignment horizontal="center"/>
    </xf>
    <xf numFmtId="0" fontId="8" fillId="0" borderId="0" xfId="0" applyFont="1" applyAlignment="1">
      <alignment horizontal="center"/>
    </xf>
    <xf numFmtId="0" fontId="38" fillId="0" borderId="0" xfId="0" applyFont="1" applyAlignment="1">
      <alignment horizontal="center"/>
    </xf>
    <xf numFmtId="0" fontId="25" fillId="0" borderId="0" xfId="0" applyFont="1" applyAlignment="1">
      <alignment vertical="top" wrapText="1"/>
    </xf>
    <xf numFmtId="165" fontId="7" fillId="9" borderId="4" xfId="1" applyNumberFormat="1" applyFont="1" applyFill="1" applyBorder="1" applyAlignment="1">
      <alignment horizontal="right" vertical="center"/>
    </xf>
    <xf numFmtId="164" fontId="7" fillId="9" borderId="4" xfId="1" applyNumberFormat="1" applyFont="1" applyFill="1" applyBorder="1" applyAlignment="1">
      <alignment horizontal="right" vertical="center"/>
    </xf>
    <xf numFmtId="0" fontId="8" fillId="0" borderId="5" xfId="0" applyFont="1" applyBorder="1" applyAlignment="1">
      <alignment vertical="top" wrapText="1"/>
    </xf>
    <xf numFmtId="166" fontId="7" fillId="12" borderId="4" xfId="6" applyNumberFormat="1" applyFont="1" applyFill="1" applyBorder="1" applyAlignment="1">
      <alignment horizontal="right" vertical="center"/>
    </xf>
    <xf numFmtId="164" fontId="7" fillId="9" borderId="4" xfId="4" applyNumberFormat="1" applyFont="1" applyFill="1" applyBorder="1" applyAlignment="1">
      <alignment horizontal="right" vertical="center"/>
    </xf>
    <xf numFmtId="169" fontId="7" fillId="9" borderId="4" xfId="2" applyNumberFormat="1" applyFont="1" applyFill="1" applyBorder="1" applyAlignment="1">
      <alignment horizontal="right" vertical="center"/>
    </xf>
    <xf numFmtId="169" fontId="7" fillId="9" borderId="2" xfId="2" applyNumberFormat="1" applyFont="1" applyFill="1" applyBorder="1" applyAlignment="1">
      <alignment horizontal="right" vertical="center"/>
    </xf>
    <xf numFmtId="1" fontId="7" fillId="10" borderId="13" xfId="4" applyNumberFormat="1" applyFont="1" applyFill="1" applyBorder="1" applyAlignment="1" applyProtection="1">
      <alignment horizontal="right" vertical="center"/>
      <protection locked="0"/>
    </xf>
    <xf numFmtId="169" fontId="7" fillId="10" borderId="4" xfId="2" applyNumberFormat="1" applyFont="1" applyFill="1" applyBorder="1" applyAlignment="1" applyProtection="1">
      <alignment horizontal="right" vertical="center"/>
      <protection locked="0"/>
    </xf>
    <xf numFmtId="2" fontId="7" fillId="10" borderId="4" xfId="4" applyNumberFormat="1" applyFont="1" applyFill="1" applyBorder="1" applyAlignment="1" applyProtection="1">
      <alignment horizontal="right" vertical="center"/>
      <protection locked="0"/>
    </xf>
    <xf numFmtId="0" fontId="3" fillId="0" borderId="0" xfId="3" applyFont="1" applyAlignment="1">
      <alignment horizontal="right" vertical="center"/>
    </xf>
    <xf numFmtId="0" fontId="3" fillId="0" borderId="0" xfId="3" applyFont="1"/>
    <xf numFmtId="0" fontId="4" fillId="0" borderId="0" xfId="3" applyAlignment="1">
      <alignment horizontal="left" vertical="top" wrapText="1"/>
    </xf>
    <xf numFmtId="0" fontId="4" fillId="0" borderId="21" xfId="3" applyBorder="1" applyAlignment="1">
      <alignment horizontal="left" vertical="top" wrapText="1"/>
    </xf>
    <xf numFmtId="0" fontId="13" fillId="0" borderId="20" xfId="3" applyFont="1" applyBorder="1" applyAlignment="1">
      <alignment horizontal="left" vertical="top"/>
    </xf>
    <xf numFmtId="0" fontId="24" fillId="0" borderId="23" xfId="0" applyFont="1" applyBorder="1" applyAlignment="1">
      <alignment vertical="top" wrapText="1"/>
    </xf>
    <xf numFmtId="0" fontId="24" fillId="0" borderId="24" xfId="0" applyFont="1" applyBorder="1" applyAlignment="1">
      <alignment vertical="top" wrapText="1"/>
    </xf>
    <xf numFmtId="0" fontId="24" fillId="0" borderId="0" xfId="0" applyFont="1" applyAlignment="1">
      <alignment horizontal="left" vertical="top" wrapText="1"/>
    </xf>
    <xf numFmtId="0" fontId="24" fillId="0" borderId="21" xfId="0" applyFont="1" applyBorder="1" applyAlignment="1">
      <alignment horizontal="left" vertical="top" wrapText="1"/>
    </xf>
    <xf numFmtId="0" fontId="24" fillId="0" borderId="4" xfId="0" applyFont="1" applyBorder="1" applyAlignment="1">
      <alignment vertical="top" wrapText="1"/>
    </xf>
    <xf numFmtId="0" fontId="24" fillId="0" borderId="21" xfId="0" applyFont="1" applyBorder="1" applyAlignment="1">
      <alignment vertical="top" wrapText="1"/>
    </xf>
    <xf numFmtId="0" fontId="13" fillId="6" borderId="0" xfId="3" applyFont="1" applyFill="1" applyAlignment="1">
      <alignment horizontal="left" vertical="top"/>
    </xf>
    <xf numFmtId="0" fontId="24" fillId="0" borderId="0" xfId="0" applyFont="1" applyAlignment="1">
      <alignment vertical="top" wrapText="1"/>
    </xf>
    <xf numFmtId="0" fontId="3" fillId="0" borderId="0" xfId="3" applyFont="1" applyAlignment="1">
      <alignment horizontal="left" vertical="center" wrapText="1"/>
    </xf>
    <xf numFmtId="0" fontId="3" fillId="0" borderId="21" xfId="3" applyFont="1" applyBorder="1" applyAlignment="1">
      <alignment horizontal="left" vertical="center" wrapText="1"/>
    </xf>
    <xf numFmtId="0" fontId="4" fillId="0" borderId="0" xfId="3" applyAlignment="1">
      <alignment vertical="top" wrapText="1"/>
    </xf>
    <xf numFmtId="0" fontId="4" fillId="0" borderId="21" xfId="3" applyBorder="1" applyAlignment="1">
      <alignment vertical="top" wrapText="1"/>
    </xf>
    <xf numFmtId="0" fontId="16" fillId="7" borderId="14" xfId="3" applyFont="1" applyFill="1" applyBorder="1" applyAlignment="1">
      <alignment horizontal="left"/>
    </xf>
    <xf numFmtId="0" fontId="16" fillId="7" borderId="15" xfId="3" applyFont="1" applyFill="1" applyBorder="1" applyAlignment="1">
      <alignment horizontal="left"/>
    </xf>
    <xf numFmtId="0" fontId="16" fillId="7" borderId="16" xfId="3" applyFont="1" applyFill="1" applyBorder="1" applyAlignment="1">
      <alignment horizontal="left"/>
    </xf>
    <xf numFmtId="0" fontId="3" fillId="0" borderId="20" xfId="3" applyFont="1" applyBorder="1" applyAlignment="1">
      <alignment horizontal="left" vertical="top" wrapText="1"/>
    </xf>
    <xf numFmtId="0" fontId="4" fillId="0" borderId="0" xfId="3" applyAlignment="1">
      <alignment horizontal="left" vertical="top" wrapText="1"/>
    </xf>
    <xf numFmtId="0" fontId="4" fillId="0" borderId="21" xfId="3" applyBorder="1" applyAlignment="1">
      <alignment horizontal="left" vertical="top" wrapText="1"/>
    </xf>
    <xf numFmtId="0" fontId="3" fillId="0" borderId="20" xfId="3" applyFont="1" applyBorder="1" applyAlignment="1">
      <alignment horizontal="left" vertical="top"/>
    </xf>
    <xf numFmtId="0" fontId="3" fillId="0" borderId="0" xfId="3" applyFont="1" applyAlignment="1">
      <alignment horizontal="left" vertical="top"/>
    </xf>
    <xf numFmtId="0" fontId="3" fillId="0" borderId="21" xfId="3" applyFont="1" applyBorder="1" applyAlignment="1">
      <alignment horizontal="left" vertical="top"/>
    </xf>
    <xf numFmtId="0" fontId="15" fillId="0" borderId="0" xfId="3" applyFont="1" applyAlignment="1">
      <alignment vertical="top" wrapText="1"/>
    </xf>
    <xf numFmtId="0" fontId="15" fillId="0" borderId="0" xfId="3" applyFont="1" applyAlignment="1">
      <alignment vertical="top"/>
    </xf>
    <xf numFmtId="0" fontId="16" fillId="7" borderId="0" xfId="0" applyFont="1" applyFill="1" applyAlignment="1">
      <alignment horizontal="left"/>
    </xf>
    <xf numFmtId="0" fontId="17" fillId="0" borderId="17" xfId="3" applyFont="1" applyBorder="1" applyAlignment="1">
      <alignment horizontal="left" vertical="center" wrapText="1"/>
    </xf>
    <xf numFmtId="0" fontId="17" fillId="0" borderId="18" xfId="3" applyFont="1" applyBorder="1" applyAlignment="1">
      <alignment horizontal="left" vertical="center" wrapText="1"/>
    </xf>
    <xf numFmtId="0" fontId="17" fillId="0" borderId="19" xfId="3" applyFont="1" applyBorder="1" applyAlignment="1">
      <alignment horizontal="left" vertical="center" wrapText="1"/>
    </xf>
    <xf numFmtId="0" fontId="17" fillId="0" borderId="20" xfId="3" applyFont="1" applyBorder="1" applyAlignment="1">
      <alignment horizontal="left" vertical="center" wrapText="1"/>
    </xf>
    <xf numFmtId="0" fontId="17" fillId="0" borderId="0" xfId="3" applyFont="1" applyAlignment="1">
      <alignment horizontal="left" vertical="center" wrapText="1"/>
    </xf>
    <xf numFmtId="0" fontId="17" fillId="0" borderId="21" xfId="3" applyFont="1" applyBorder="1" applyAlignment="1">
      <alignment horizontal="left" vertical="center" wrapText="1"/>
    </xf>
    <xf numFmtId="0" fontId="17" fillId="0" borderId="22" xfId="3" applyFont="1" applyBorder="1" applyAlignment="1">
      <alignment horizontal="left" vertical="center" wrapText="1"/>
    </xf>
    <xf numFmtId="0" fontId="17" fillId="0" borderId="23" xfId="3" applyFont="1" applyBorder="1" applyAlignment="1">
      <alignment horizontal="left" vertical="center" wrapText="1"/>
    </xf>
    <xf numFmtId="0" fontId="17" fillId="0" borderId="24" xfId="3" applyFont="1" applyBorder="1" applyAlignment="1">
      <alignment horizontal="left" vertical="center" wrapText="1"/>
    </xf>
    <xf numFmtId="0" fontId="16" fillId="7" borderId="0" xfId="3" applyFont="1" applyFill="1" applyAlignment="1">
      <alignment horizontal="left"/>
    </xf>
    <xf numFmtId="0" fontId="20" fillId="4" borderId="0" xfId="3" applyFont="1" applyFill="1" applyAlignment="1">
      <alignment horizontal="left"/>
    </xf>
    <xf numFmtId="0" fontId="20" fillId="5" borderId="0" xfId="3" applyFont="1" applyFill="1" applyAlignment="1">
      <alignment horizontal="left"/>
    </xf>
    <xf numFmtId="0" fontId="3" fillId="0" borderId="17" xfId="3" applyFont="1" applyBorder="1" applyAlignment="1">
      <alignment horizontal="left" wrapText="1"/>
    </xf>
    <xf numFmtId="0" fontId="3" fillId="0" borderId="18" xfId="3" applyFont="1" applyBorder="1" applyAlignment="1">
      <alignment horizontal="left" wrapText="1"/>
    </xf>
    <xf numFmtId="0" fontId="3" fillId="0" borderId="19" xfId="3" applyFont="1" applyBorder="1" applyAlignment="1">
      <alignment horizontal="left" wrapText="1"/>
    </xf>
    <xf numFmtId="0" fontId="21" fillId="11" borderId="25" xfId="5" applyFont="1" applyFill="1" applyBorder="1" applyAlignment="1">
      <alignment horizontal="left" vertical="center"/>
    </xf>
    <xf numFmtId="0" fontId="25" fillId="0" borderId="3" xfId="0" applyFont="1" applyBorder="1" applyAlignment="1">
      <alignment horizontal="left" vertical="top" wrapText="1"/>
    </xf>
    <xf numFmtId="0" fontId="8" fillId="0" borderId="7" xfId="0" applyFont="1" applyBorder="1" applyAlignment="1">
      <alignment vertical="center" wrapText="1"/>
    </xf>
    <xf numFmtId="0" fontId="8" fillId="0" borderId="1" xfId="0" applyFont="1" applyBorder="1" applyAlignment="1">
      <alignment vertical="center" wrapText="1"/>
    </xf>
    <xf numFmtId="0" fontId="7" fillId="0" borderId="0" xfId="0" quotePrefix="1" applyFont="1" applyAlignment="1">
      <alignment vertical="top" wrapText="1"/>
    </xf>
    <xf numFmtId="0" fontId="31" fillId="4" borderId="25" xfId="0" applyFont="1" applyFill="1" applyBorder="1" applyAlignment="1">
      <alignment vertical="center" wrapText="1"/>
    </xf>
    <xf numFmtId="9" fontId="33" fillId="0" borderId="25" xfId="0" applyNumberFormat="1" applyFont="1" applyBorder="1" applyAlignment="1">
      <alignment horizontal="center" vertical="center"/>
    </xf>
    <xf numFmtId="0" fontId="33" fillId="0" borderId="25" xfId="0" applyFont="1" applyBorder="1" applyAlignment="1">
      <alignment horizontal="center" vertical="center"/>
    </xf>
    <xf numFmtId="0" fontId="8" fillId="0" borderId="25" xfId="0" applyFont="1" applyBorder="1" applyAlignment="1">
      <alignment horizontal="center"/>
    </xf>
    <xf numFmtId="0" fontId="8" fillId="0" borderId="0" xfId="0" applyFont="1" applyAlignment="1">
      <alignment horizontal="center"/>
    </xf>
    <xf numFmtId="0" fontId="13" fillId="0" borderId="20" xfId="3" applyFont="1" applyFill="1" applyBorder="1" applyAlignment="1">
      <alignment horizontal="left" vertical="top"/>
    </xf>
    <xf numFmtId="0" fontId="4" fillId="0" borderId="0" xfId="3" applyFill="1" applyAlignment="1">
      <alignment horizontal="left" vertical="top" wrapText="1"/>
    </xf>
    <xf numFmtId="0" fontId="4" fillId="0" borderId="21" xfId="3" applyFill="1" applyBorder="1" applyAlignment="1">
      <alignment horizontal="left" vertical="top" wrapText="1"/>
    </xf>
    <xf numFmtId="0" fontId="1" fillId="0" borderId="22" xfId="3" applyFont="1" applyFill="1" applyBorder="1" applyAlignment="1">
      <alignment horizontal="left" vertical="top" wrapText="1"/>
    </xf>
    <xf numFmtId="0" fontId="2" fillId="0" borderId="23" xfId="3" applyFont="1" applyFill="1" applyBorder="1" applyAlignment="1">
      <alignment horizontal="left" vertical="top" wrapText="1"/>
    </xf>
    <xf numFmtId="0" fontId="2" fillId="0" borderId="24" xfId="3" applyFont="1" applyFill="1" applyBorder="1" applyAlignment="1">
      <alignment horizontal="left" vertical="top" wrapText="1"/>
    </xf>
  </cellXfs>
  <cellStyles count="7">
    <cellStyle name="Comma" xfId="2" builtinId="3"/>
    <cellStyle name="Comma 2" xfId="6" xr:uid="{2C32899A-BAC1-418A-A7E6-06C2ECA503E7}"/>
    <cellStyle name="Normal" xfId="0" builtinId="0"/>
    <cellStyle name="Normal 2" xfId="3" xr:uid="{F7E96052-7942-4732-8867-E5401ECFD392}"/>
    <cellStyle name="Normal 4" xfId="5" xr:uid="{9D64A2EB-FA1D-4EF1-9453-6F120D04317B}"/>
    <cellStyle name="Percent" xfId="1" builtinId="5"/>
    <cellStyle name="Percent 2" xfId="4" xr:uid="{7EEFBDE3-491E-47B1-8BA2-9C3D58E01DB9}"/>
  </cellStyles>
  <dxfs count="101">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b/>
        <i val="0"/>
        <color rgb="FFFF0000"/>
      </font>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0"/>
        <name val="Arial"/>
        <family val="2"/>
        <scheme val="none"/>
      </font>
      <alignment horizontal="center" vertical="bottom" textRotation="0" wrapText="0" indent="0" justifyLastLine="0" shrinkToFit="0" readingOrder="0"/>
    </dxf>
    <dxf>
      <font>
        <strike val="0"/>
        <outline val="0"/>
        <shadow val="0"/>
        <u val="none"/>
        <vertAlign val="baseline"/>
        <sz val="10"/>
        <name val="Arial"/>
        <family val="2"/>
        <scheme val="none"/>
      </font>
      <alignment horizontal="center" vertical="bottom" textRotation="0" wrapText="0" indent="0" justifyLastLine="0" shrinkToFit="0" readingOrder="0"/>
    </dxf>
    <dxf>
      <font>
        <strike val="0"/>
        <outline val="0"/>
        <shadow val="0"/>
        <u val="none"/>
        <vertAlign val="baseline"/>
        <sz val="10"/>
        <name val="Arial"/>
        <family val="2"/>
        <scheme val="none"/>
      </font>
      <alignment horizontal="center"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font>
        <strike val="0"/>
        <outline val="0"/>
        <shadow val="0"/>
        <u val="none"/>
        <vertAlign val="baseline"/>
        <sz val="10"/>
        <color auto="1"/>
        <name val="Arial"/>
        <family val="2"/>
        <scheme val="none"/>
      </font>
      <protection locked="1" hidden="0"/>
    </dxf>
    <dxf>
      <font>
        <strike val="0"/>
        <outline val="0"/>
        <shadow val="0"/>
        <u val="none"/>
        <vertAlign val="baseline"/>
        <sz val="10"/>
        <color auto="1"/>
        <name val="Arial"/>
        <family val="2"/>
        <scheme val="none"/>
      </font>
      <protection locked="0" hidden="0"/>
    </dxf>
    <dxf>
      <font>
        <strike val="0"/>
        <outline val="0"/>
        <shadow val="0"/>
        <u val="none"/>
        <vertAlign val="baseline"/>
        <sz val="10"/>
        <color auto="1"/>
        <name val="Arial"/>
        <family val="2"/>
        <scheme val="none"/>
      </font>
      <protection locked="0" hidden="0"/>
    </dxf>
    <dxf>
      <border outline="0">
        <right style="thin">
          <color indexed="64"/>
        </right>
      </border>
    </dxf>
    <dxf>
      <font>
        <strike val="0"/>
        <outline val="0"/>
        <shadow val="0"/>
        <u val="none"/>
        <vertAlign val="baseline"/>
        <sz val="10"/>
        <color auto="1"/>
        <name val="Arial"/>
        <family val="2"/>
        <scheme val="none"/>
      </font>
      <protection locked="0" hidden="0"/>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protection locked="1" hidden="0"/>
    </dxf>
    <dxf>
      <font>
        <strike val="0"/>
        <outline val="0"/>
        <shadow val="0"/>
        <u val="none"/>
        <vertAlign val="baseline"/>
        <sz val="10"/>
        <color auto="1"/>
        <name val="Arial"/>
        <family val="2"/>
        <scheme val="none"/>
      </font>
      <protection locked="0" hidden="0"/>
    </dxf>
    <dxf>
      <font>
        <strike val="0"/>
        <outline val="0"/>
        <shadow val="0"/>
        <u val="none"/>
        <vertAlign val="baseline"/>
        <sz val="10"/>
        <color auto="1"/>
        <name val="Arial"/>
        <family val="2"/>
        <scheme val="none"/>
      </font>
      <protection locked="0" hidden="0"/>
    </dxf>
    <dxf>
      <border outline="0">
        <right style="thin">
          <color indexed="64"/>
        </right>
      </border>
    </dxf>
    <dxf>
      <font>
        <strike val="0"/>
        <outline val="0"/>
        <shadow val="0"/>
        <u val="none"/>
        <vertAlign val="baseline"/>
        <sz val="10"/>
        <color auto="1"/>
        <name val="Arial"/>
        <family val="2"/>
        <scheme val="none"/>
      </font>
      <protection locked="0" hidden="0"/>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protection locked="1" hidden="0"/>
    </dxf>
    <dxf>
      <font>
        <strike val="0"/>
        <outline val="0"/>
        <shadow val="0"/>
        <u val="none"/>
        <vertAlign val="baseline"/>
        <sz val="10"/>
        <color auto="1"/>
        <name val="Arial"/>
        <family val="2"/>
        <scheme val="none"/>
      </font>
      <protection locked="0" hidden="0"/>
    </dxf>
    <dxf>
      <font>
        <strike val="0"/>
        <outline val="0"/>
        <shadow val="0"/>
        <u val="none"/>
        <vertAlign val="baseline"/>
        <sz val="10"/>
        <color auto="1"/>
        <name val="Arial"/>
        <family val="2"/>
        <scheme val="none"/>
      </font>
      <protection locked="0" hidden="0"/>
    </dxf>
    <dxf>
      <border outline="0">
        <right style="thin">
          <color indexed="64"/>
        </right>
      </border>
    </dxf>
    <dxf>
      <font>
        <strike val="0"/>
        <outline val="0"/>
        <shadow val="0"/>
        <u val="none"/>
        <vertAlign val="baseline"/>
        <sz val="10"/>
        <color auto="1"/>
        <name val="Arial"/>
        <family val="2"/>
        <scheme val="none"/>
      </font>
      <protection locked="0" hidden="0"/>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protection locked="1" hidden="0"/>
    </dxf>
    <dxf>
      <font>
        <strike val="0"/>
        <outline val="0"/>
        <shadow val="0"/>
        <u val="none"/>
        <vertAlign val="baseline"/>
        <sz val="10"/>
        <color auto="1"/>
        <name val="Arial"/>
        <family val="2"/>
        <scheme val="none"/>
      </font>
      <protection locked="0" hidden="0"/>
    </dxf>
    <dxf>
      <font>
        <strike val="0"/>
        <outline val="0"/>
        <shadow val="0"/>
        <u val="none"/>
        <vertAlign val="baseline"/>
        <sz val="10"/>
        <color auto="1"/>
        <name val="Arial"/>
        <family val="2"/>
        <scheme val="none"/>
      </font>
      <protection locked="0" hidden="0"/>
    </dxf>
    <dxf>
      <border outline="0">
        <right style="thin">
          <color indexed="64"/>
        </right>
      </border>
    </dxf>
    <dxf>
      <font>
        <strike val="0"/>
        <outline val="0"/>
        <shadow val="0"/>
        <u val="none"/>
        <vertAlign val="baseline"/>
        <sz val="10"/>
        <color auto="1"/>
        <name val="Arial"/>
        <family val="2"/>
        <scheme val="none"/>
      </font>
      <protection locked="0" hidden="0"/>
    </dxf>
    <dxf>
      <font>
        <strike val="0"/>
        <outline val="0"/>
        <shadow val="0"/>
        <u val="none"/>
        <vertAlign val="baseline"/>
        <sz val="10"/>
        <color auto="1"/>
        <name val="Arial"/>
        <family val="2"/>
        <scheme val="none"/>
      </font>
    </dxf>
  </dxfs>
  <tableStyles count="0" defaultTableStyle="TableStyleMedium2" defaultPivotStyle="PivotStyleLight16"/>
  <colors>
    <mruColors>
      <color rgb="FFCC99FF"/>
      <color rgb="FFCCFFCC"/>
      <color rgb="FFCC66FF"/>
      <color rgb="FF9966FF"/>
      <color rgb="FF9933FF"/>
      <color rgb="FFFF00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none"/>
          </c:marker>
          <c:xVal>
            <c:strRef>
              <c:f>[2]Factors!#REF!</c:f>
              <c:strCache>
                <c:ptCount val="1"/>
                <c:pt idx="0">
                  <c:v>#REF!</c:v>
                </c:pt>
              </c:strCache>
            </c:strRef>
          </c:xVal>
          <c:yVal>
            <c:numRef>
              <c:f>[2]Factors!#REF!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[2]Factors!#REF!</c15:sqref>
                        </c15:formulaRef>
                      </c:ext>
                    </c:extLst>
                    <c:strCache>
                      <c:ptCount val="1"/>
                      <c:pt idx="0">
                        <c:v>#REF!</c:v>
                      </c:pt>
                    </c:strCache>
                  </c:strRef>
                </c15:tx>
              </c15:filteredSeriesTitle>
            </c:ext>
            <c:ext xmlns:c16="http://schemas.microsoft.com/office/drawing/2014/chart" uri="{C3380CC4-5D6E-409C-BE32-E72D297353CC}">
              <c16:uniqueId val="{00000000-D54C-4360-8BFA-D226414AC754}"/>
            </c:ext>
          </c:extLst>
        </c:ser>
        <c:dLbls>
          <c:showLegendKey val="0"/>
          <c:showVal val="0"/>
          <c:showCatName val="0"/>
          <c:showSerName val="0"/>
          <c:showPercent val="0"/>
          <c:showBubbleSize val="0"/>
        </c:dLbls>
        <c:axId val="503275024"/>
        <c:axId val="503274696"/>
      </c:scatterChart>
      <c:valAx>
        <c:axId val="5032750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3274696"/>
        <c:crosses val="autoZero"/>
        <c:crossBetween val="midCat"/>
      </c:valAx>
      <c:valAx>
        <c:axId val="5032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32750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'Lodgepole pine PWE'!$A$15</c:f>
              <c:strCache>
                <c:ptCount val="1"/>
                <c:pt idx="0">
                  <c:v>Stand 
age (years)</c:v>
                </c:pt>
              </c:strCache>
            </c:strRef>
          </c:tx>
          <c:spPr>
            <a:ln w="28575" cap="rnd">
              <a:solidFill>
                <a:schemeClr val="accent1"/>
              </a:solidFill>
              <a:round/>
            </a:ln>
            <a:effectLst/>
          </c:spPr>
          <c:marker>
            <c:symbol val="none"/>
          </c:marker>
          <c:val>
            <c:numRef>
              <c:f>'Lodgepole pine PWE'!$A$16:$A$141</c:f>
              <c:numCache>
                <c:formatCode>General</c:formatCode>
                <c:ptCount val="1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numCache>
            </c:numRef>
          </c:val>
          <c:smooth val="0"/>
          <c:extLst>
            <c:ext xmlns:c16="http://schemas.microsoft.com/office/drawing/2014/chart" uri="{C3380CC4-5D6E-409C-BE32-E72D297353CC}">
              <c16:uniqueId val="{00000000-6A3A-449C-9DA2-30662F0EFA90}"/>
            </c:ext>
          </c:extLst>
        </c:ser>
        <c:ser>
          <c:idx val="1"/>
          <c:order val="1"/>
          <c:tx>
            <c:strRef>
              <c:f>'Lodgepole pine PWE'!$B$15</c:f>
              <c:strCache>
                <c:ptCount val="1"/>
                <c:pt idx="0">
                  <c:v>Volume (m^3/ha)</c:v>
                </c:pt>
              </c:strCache>
            </c:strRef>
          </c:tx>
          <c:spPr>
            <a:ln w="28575" cap="rnd">
              <a:solidFill>
                <a:schemeClr val="accent2"/>
              </a:solidFill>
              <a:round/>
            </a:ln>
            <a:effectLst/>
          </c:spPr>
          <c:marker>
            <c:symbol val="none"/>
          </c:marker>
          <c:val>
            <c:numRef>
              <c:f>'Lodgepole pine PWE'!$B$16:$B$141</c:f>
              <c:numCache>
                <c:formatCode>General</c:formatCode>
                <c:ptCount val="126"/>
                <c:pt idx="0">
                  <c:v>0</c:v>
                </c:pt>
                <c:pt idx="1">
                  <c:v>0</c:v>
                </c:pt>
                <c:pt idx="2">
                  <c:v>0</c:v>
                </c:pt>
                <c:pt idx="3">
                  <c:v>0</c:v>
                </c:pt>
                <c:pt idx="4">
                  <c:v>0</c:v>
                </c:pt>
                <c:pt idx="5">
                  <c:v>0</c:v>
                </c:pt>
                <c:pt idx="6">
                  <c:v>0.65999999999999992</c:v>
                </c:pt>
                <c:pt idx="7">
                  <c:v>1.3199999999999998</c:v>
                </c:pt>
                <c:pt idx="8">
                  <c:v>1.9799999999999998</c:v>
                </c:pt>
                <c:pt idx="9">
                  <c:v>2.6399999999999997</c:v>
                </c:pt>
                <c:pt idx="10">
                  <c:v>3.3</c:v>
                </c:pt>
                <c:pt idx="11">
                  <c:v>3.96</c:v>
                </c:pt>
                <c:pt idx="12">
                  <c:v>4.62</c:v>
                </c:pt>
                <c:pt idx="13">
                  <c:v>5.28</c:v>
                </c:pt>
                <c:pt idx="14">
                  <c:v>5.94</c:v>
                </c:pt>
                <c:pt idx="15">
                  <c:v>6.6</c:v>
                </c:pt>
                <c:pt idx="16">
                  <c:v>10.02</c:v>
                </c:pt>
                <c:pt idx="17">
                  <c:v>13.44</c:v>
                </c:pt>
                <c:pt idx="18">
                  <c:v>16.86</c:v>
                </c:pt>
                <c:pt idx="19">
                  <c:v>20.279999999999998</c:v>
                </c:pt>
                <c:pt idx="20">
                  <c:v>23.699999999999996</c:v>
                </c:pt>
                <c:pt idx="21">
                  <c:v>27.119999999999994</c:v>
                </c:pt>
                <c:pt idx="22">
                  <c:v>30.539999999999992</c:v>
                </c:pt>
                <c:pt idx="23">
                  <c:v>33.959999999999994</c:v>
                </c:pt>
                <c:pt idx="24">
                  <c:v>37.379999999999995</c:v>
                </c:pt>
                <c:pt idx="25">
                  <c:v>40.799999999999997</c:v>
                </c:pt>
                <c:pt idx="26">
                  <c:v>44.89</c:v>
                </c:pt>
                <c:pt idx="27">
                  <c:v>48.980000000000004</c:v>
                </c:pt>
                <c:pt idx="28">
                  <c:v>53.070000000000007</c:v>
                </c:pt>
                <c:pt idx="29">
                  <c:v>57.160000000000011</c:v>
                </c:pt>
                <c:pt idx="30">
                  <c:v>61.250000000000014</c:v>
                </c:pt>
                <c:pt idx="31">
                  <c:v>65.340000000000018</c:v>
                </c:pt>
                <c:pt idx="32">
                  <c:v>69.430000000000021</c:v>
                </c:pt>
                <c:pt idx="33">
                  <c:v>73.520000000000024</c:v>
                </c:pt>
                <c:pt idx="34">
                  <c:v>77.610000000000028</c:v>
                </c:pt>
                <c:pt idx="35">
                  <c:v>81.7</c:v>
                </c:pt>
                <c:pt idx="36">
                  <c:v>85.58</c:v>
                </c:pt>
                <c:pt idx="37">
                  <c:v>89.46</c:v>
                </c:pt>
                <c:pt idx="38">
                  <c:v>93.339999999999989</c:v>
                </c:pt>
                <c:pt idx="39">
                  <c:v>97.219999999999985</c:v>
                </c:pt>
                <c:pt idx="40">
                  <c:v>101.09999999999998</c:v>
                </c:pt>
                <c:pt idx="41">
                  <c:v>104.97999999999998</c:v>
                </c:pt>
                <c:pt idx="42">
                  <c:v>108.85999999999997</c:v>
                </c:pt>
                <c:pt idx="43">
                  <c:v>112.73999999999997</c:v>
                </c:pt>
                <c:pt idx="44">
                  <c:v>116.61999999999996</c:v>
                </c:pt>
                <c:pt idx="45">
                  <c:v>120.5</c:v>
                </c:pt>
                <c:pt idx="46">
                  <c:v>124.08</c:v>
                </c:pt>
                <c:pt idx="47">
                  <c:v>127.66</c:v>
                </c:pt>
                <c:pt idx="48">
                  <c:v>131.24</c:v>
                </c:pt>
                <c:pt idx="49">
                  <c:v>134.82000000000002</c:v>
                </c:pt>
                <c:pt idx="50">
                  <c:v>138.40000000000003</c:v>
                </c:pt>
                <c:pt idx="51">
                  <c:v>141.98000000000005</c:v>
                </c:pt>
                <c:pt idx="52">
                  <c:v>145.56000000000006</c:v>
                </c:pt>
                <c:pt idx="53">
                  <c:v>149.14000000000007</c:v>
                </c:pt>
                <c:pt idx="54">
                  <c:v>152.72000000000008</c:v>
                </c:pt>
                <c:pt idx="55">
                  <c:v>156.30000000000001</c:v>
                </c:pt>
                <c:pt idx="56">
                  <c:v>159.60000000000002</c:v>
                </c:pt>
                <c:pt idx="57">
                  <c:v>162.90000000000003</c:v>
                </c:pt>
                <c:pt idx="58">
                  <c:v>166.20000000000005</c:v>
                </c:pt>
                <c:pt idx="59">
                  <c:v>169.50000000000006</c:v>
                </c:pt>
                <c:pt idx="60">
                  <c:v>172.80000000000007</c:v>
                </c:pt>
                <c:pt idx="61">
                  <c:v>176.10000000000008</c:v>
                </c:pt>
                <c:pt idx="62">
                  <c:v>179.40000000000009</c:v>
                </c:pt>
                <c:pt idx="63">
                  <c:v>182.7000000000001</c:v>
                </c:pt>
                <c:pt idx="64">
                  <c:v>186.00000000000011</c:v>
                </c:pt>
                <c:pt idx="65">
                  <c:v>189.3</c:v>
                </c:pt>
                <c:pt idx="66">
                  <c:v>192.36</c:v>
                </c:pt>
                <c:pt idx="67">
                  <c:v>195.42000000000002</c:v>
                </c:pt>
                <c:pt idx="68">
                  <c:v>198.48000000000002</c:v>
                </c:pt>
                <c:pt idx="69">
                  <c:v>201.54000000000002</c:v>
                </c:pt>
                <c:pt idx="70">
                  <c:v>204.60000000000002</c:v>
                </c:pt>
                <c:pt idx="71">
                  <c:v>207.66000000000003</c:v>
                </c:pt>
                <c:pt idx="72">
                  <c:v>210.72000000000003</c:v>
                </c:pt>
                <c:pt idx="73">
                  <c:v>213.78000000000003</c:v>
                </c:pt>
                <c:pt idx="74">
                  <c:v>216.84000000000003</c:v>
                </c:pt>
                <c:pt idx="75">
                  <c:v>219.9</c:v>
                </c:pt>
                <c:pt idx="76">
                  <c:v>222.71</c:v>
                </c:pt>
                <c:pt idx="77">
                  <c:v>225.52</c:v>
                </c:pt>
                <c:pt idx="78">
                  <c:v>228.33</c:v>
                </c:pt>
                <c:pt idx="79">
                  <c:v>231.14000000000001</c:v>
                </c:pt>
                <c:pt idx="80">
                  <c:v>233.95000000000002</c:v>
                </c:pt>
                <c:pt idx="81">
                  <c:v>236.76000000000002</c:v>
                </c:pt>
                <c:pt idx="82">
                  <c:v>239.57000000000002</c:v>
                </c:pt>
                <c:pt idx="83">
                  <c:v>242.38000000000002</c:v>
                </c:pt>
                <c:pt idx="84">
                  <c:v>245.19000000000003</c:v>
                </c:pt>
                <c:pt idx="85">
                  <c:v>248</c:v>
                </c:pt>
                <c:pt idx="86">
                  <c:v>250.6</c:v>
                </c:pt>
                <c:pt idx="87">
                  <c:v>253.2</c:v>
                </c:pt>
                <c:pt idx="88">
                  <c:v>255.79999999999998</c:v>
                </c:pt>
                <c:pt idx="89">
                  <c:v>258.39999999999998</c:v>
                </c:pt>
                <c:pt idx="90">
                  <c:v>261</c:v>
                </c:pt>
                <c:pt idx="91">
                  <c:v>263.60000000000002</c:v>
                </c:pt>
                <c:pt idx="92">
                  <c:v>266.20000000000005</c:v>
                </c:pt>
                <c:pt idx="93">
                  <c:v>268.80000000000007</c:v>
                </c:pt>
                <c:pt idx="94">
                  <c:v>271.40000000000009</c:v>
                </c:pt>
                <c:pt idx="95">
                  <c:v>274</c:v>
                </c:pt>
                <c:pt idx="96">
                  <c:v>276.42</c:v>
                </c:pt>
                <c:pt idx="97">
                  <c:v>278.84000000000003</c:v>
                </c:pt>
                <c:pt idx="98">
                  <c:v>281.26000000000005</c:v>
                </c:pt>
                <c:pt idx="99">
                  <c:v>283.68000000000006</c:v>
                </c:pt>
                <c:pt idx="100">
                  <c:v>286.10000000000008</c:v>
                </c:pt>
                <c:pt idx="101">
                  <c:v>288.5200000000001</c:v>
                </c:pt>
                <c:pt idx="102">
                  <c:v>290.94000000000011</c:v>
                </c:pt>
                <c:pt idx="103">
                  <c:v>293.36000000000013</c:v>
                </c:pt>
                <c:pt idx="104">
                  <c:v>295.78000000000014</c:v>
                </c:pt>
                <c:pt idx="105">
                  <c:v>298.2</c:v>
                </c:pt>
                <c:pt idx="106">
                  <c:v>300.43</c:v>
                </c:pt>
                <c:pt idx="107">
                  <c:v>302.66000000000003</c:v>
                </c:pt>
                <c:pt idx="108">
                  <c:v>304.89000000000004</c:v>
                </c:pt>
                <c:pt idx="109">
                  <c:v>307.12000000000006</c:v>
                </c:pt>
                <c:pt idx="110">
                  <c:v>309.35000000000008</c:v>
                </c:pt>
                <c:pt idx="111">
                  <c:v>311.5800000000001</c:v>
                </c:pt>
                <c:pt idx="112">
                  <c:v>313.81000000000012</c:v>
                </c:pt>
                <c:pt idx="113">
                  <c:v>316.04000000000013</c:v>
                </c:pt>
                <c:pt idx="114">
                  <c:v>318.27000000000015</c:v>
                </c:pt>
                <c:pt idx="115">
                  <c:v>320.5</c:v>
                </c:pt>
                <c:pt idx="116">
                  <c:v>322.57</c:v>
                </c:pt>
                <c:pt idx="117">
                  <c:v>324.64</c:v>
                </c:pt>
                <c:pt idx="118">
                  <c:v>326.70999999999998</c:v>
                </c:pt>
                <c:pt idx="119">
                  <c:v>328.78</c:v>
                </c:pt>
                <c:pt idx="120">
                  <c:v>330.84999999999997</c:v>
                </c:pt>
                <c:pt idx="121">
                  <c:v>332.91999999999996</c:v>
                </c:pt>
                <c:pt idx="122">
                  <c:v>334.98999999999995</c:v>
                </c:pt>
                <c:pt idx="123">
                  <c:v>337.05999999999995</c:v>
                </c:pt>
                <c:pt idx="124">
                  <c:v>339.12999999999994</c:v>
                </c:pt>
                <c:pt idx="125">
                  <c:v>341.2</c:v>
                </c:pt>
              </c:numCache>
            </c:numRef>
          </c:val>
          <c:smooth val="0"/>
          <c:extLst>
            <c:ext xmlns:c16="http://schemas.microsoft.com/office/drawing/2014/chart" uri="{C3380CC4-5D6E-409C-BE32-E72D297353CC}">
              <c16:uniqueId val="{00000001-6A3A-449C-9DA2-30662F0EFA90}"/>
            </c:ext>
          </c:extLst>
        </c:ser>
        <c:ser>
          <c:idx val="2"/>
          <c:order val="2"/>
          <c:tx>
            <c:strRef>
              <c:f>'Lodgepole pine PWE'!$C$15</c:f>
              <c:strCache>
                <c:ptCount val="1"/>
                <c:pt idx="0">
                  <c:v>Live Tree</c:v>
                </c:pt>
              </c:strCache>
            </c:strRef>
          </c:tx>
          <c:spPr>
            <a:ln w="28575" cap="rnd">
              <a:solidFill>
                <a:schemeClr val="accent3"/>
              </a:solidFill>
              <a:round/>
            </a:ln>
            <a:effectLst/>
          </c:spPr>
          <c:marker>
            <c:symbol val="none"/>
          </c:marker>
          <c:val>
            <c:numRef>
              <c:f>'Lodgepole pine PWE'!$C$16:$C$141</c:f>
              <c:numCache>
                <c:formatCode>General</c:formatCode>
                <c:ptCount val="126"/>
                <c:pt idx="0">
                  <c:v>0</c:v>
                </c:pt>
                <c:pt idx="1">
                  <c:v>0.38</c:v>
                </c:pt>
                <c:pt idx="2">
                  <c:v>0.76</c:v>
                </c:pt>
                <c:pt idx="3">
                  <c:v>1.1400000000000001</c:v>
                </c:pt>
                <c:pt idx="4">
                  <c:v>1.52</c:v>
                </c:pt>
                <c:pt idx="5">
                  <c:v>1.9</c:v>
                </c:pt>
                <c:pt idx="6">
                  <c:v>2.5199999999999996</c:v>
                </c:pt>
                <c:pt idx="7">
                  <c:v>3.1399999999999997</c:v>
                </c:pt>
                <c:pt idx="8">
                  <c:v>3.76</c:v>
                </c:pt>
                <c:pt idx="9">
                  <c:v>4.38</c:v>
                </c:pt>
                <c:pt idx="10">
                  <c:v>5</c:v>
                </c:pt>
                <c:pt idx="11">
                  <c:v>5.62</c:v>
                </c:pt>
                <c:pt idx="12">
                  <c:v>6.24</c:v>
                </c:pt>
                <c:pt idx="13">
                  <c:v>6.86</c:v>
                </c:pt>
                <c:pt idx="14">
                  <c:v>7.48</c:v>
                </c:pt>
                <c:pt idx="15">
                  <c:v>8.1</c:v>
                </c:pt>
                <c:pt idx="16">
                  <c:v>9.7200000000000006</c:v>
                </c:pt>
                <c:pt idx="17">
                  <c:v>11.340000000000002</c:v>
                </c:pt>
                <c:pt idx="18">
                  <c:v>12.960000000000003</c:v>
                </c:pt>
                <c:pt idx="19">
                  <c:v>14.580000000000004</c:v>
                </c:pt>
                <c:pt idx="20">
                  <c:v>16.200000000000003</c:v>
                </c:pt>
                <c:pt idx="21">
                  <c:v>17.820000000000004</c:v>
                </c:pt>
                <c:pt idx="22">
                  <c:v>19.440000000000005</c:v>
                </c:pt>
                <c:pt idx="23">
                  <c:v>21.060000000000006</c:v>
                </c:pt>
                <c:pt idx="24">
                  <c:v>22.680000000000007</c:v>
                </c:pt>
                <c:pt idx="25">
                  <c:v>24.3</c:v>
                </c:pt>
                <c:pt idx="26">
                  <c:v>25.880000000000003</c:v>
                </c:pt>
                <c:pt idx="27">
                  <c:v>27.46</c:v>
                </c:pt>
                <c:pt idx="28">
                  <c:v>29.04</c:v>
                </c:pt>
                <c:pt idx="29">
                  <c:v>30.619999999999997</c:v>
                </c:pt>
                <c:pt idx="30">
                  <c:v>32.199999999999996</c:v>
                </c:pt>
                <c:pt idx="31">
                  <c:v>33.779999999999994</c:v>
                </c:pt>
                <c:pt idx="32">
                  <c:v>35.359999999999992</c:v>
                </c:pt>
                <c:pt idx="33">
                  <c:v>36.939999999999991</c:v>
                </c:pt>
                <c:pt idx="34">
                  <c:v>38.519999999999989</c:v>
                </c:pt>
                <c:pt idx="35">
                  <c:v>40.1</c:v>
                </c:pt>
                <c:pt idx="36">
                  <c:v>41.49</c:v>
                </c:pt>
                <c:pt idx="37">
                  <c:v>42.88</c:v>
                </c:pt>
                <c:pt idx="38">
                  <c:v>44.27</c:v>
                </c:pt>
                <c:pt idx="39">
                  <c:v>45.660000000000004</c:v>
                </c:pt>
                <c:pt idx="40">
                  <c:v>47.050000000000004</c:v>
                </c:pt>
                <c:pt idx="41">
                  <c:v>48.440000000000005</c:v>
                </c:pt>
                <c:pt idx="42">
                  <c:v>49.830000000000005</c:v>
                </c:pt>
                <c:pt idx="43">
                  <c:v>51.220000000000006</c:v>
                </c:pt>
                <c:pt idx="44">
                  <c:v>52.610000000000007</c:v>
                </c:pt>
                <c:pt idx="45">
                  <c:v>54</c:v>
                </c:pt>
                <c:pt idx="46">
                  <c:v>55.05</c:v>
                </c:pt>
                <c:pt idx="47">
                  <c:v>56.099999999999994</c:v>
                </c:pt>
                <c:pt idx="48">
                  <c:v>57.149999999999991</c:v>
                </c:pt>
                <c:pt idx="49">
                  <c:v>58.199999999999989</c:v>
                </c:pt>
                <c:pt idx="50">
                  <c:v>59.249999999999986</c:v>
                </c:pt>
                <c:pt idx="51">
                  <c:v>60.299999999999983</c:v>
                </c:pt>
                <c:pt idx="52">
                  <c:v>61.34999999999998</c:v>
                </c:pt>
                <c:pt idx="53">
                  <c:v>62.399999999999977</c:v>
                </c:pt>
                <c:pt idx="54">
                  <c:v>63.449999999999974</c:v>
                </c:pt>
                <c:pt idx="55">
                  <c:v>64.5</c:v>
                </c:pt>
                <c:pt idx="56">
                  <c:v>65.41</c:v>
                </c:pt>
                <c:pt idx="57">
                  <c:v>66.319999999999993</c:v>
                </c:pt>
                <c:pt idx="58">
                  <c:v>67.22999999999999</c:v>
                </c:pt>
                <c:pt idx="59">
                  <c:v>68.139999999999986</c:v>
                </c:pt>
                <c:pt idx="60">
                  <c:v>69.049999999999983</c:v>
                </c:pt>
                <c:pt idx="61">
                  <c:v>69.95999999999998</c:v>
                </c:pt>
                <c:pt idx="62">
                  <c:v>70.869999999999976</c:v>
                </c:pt>
                <c:pt idx="63">
                  <c:v>71.779999999999973</c:v>
                </c:pt>
                <c:pt idx="64">
                  <c:v>72.689999999999969</c:v>
                </c:pt>
                <c:pt idx="65">
                  <c:v>73.599999999999994</c:v>
                </c:pt>
                <c:pt idx="66">
                  <c:v>74.41</c:v>
                </c:pt>
                <c:pt idx="67">
                  <c:v>75.22</c:v>
                </c:pt>
                <c:pt idx="68">
                  <c:v>76.03</c:v>
                </c:pt>
                <c:pt idx="69">
                  <c:v>76.84</c:v>
                </c:pt>
                <c:pt idx="70">
                  <c:v>77.650000000000006</c:v>
                </c:pt>
                <c:pt idx="71">
                  <c:v>78.460000000000008</c:v>
                </c:pt>
                <c:pt idx="72">
                  <c:v>79.27000000000001</c:v>
                </c:pt>
                <c:pt idx="73">
                  <c:v>80.080000000000013</c:v>
                </c:pt>
                <c:pt idx="74">
                  <c:v>80.890000000000015</c:v>
                </c:pt>
                <c:pt idx="75">
                  <c:v>81.7</c:v>
                </c:pt>
                <c:pt idx="76">
                  <c:v>82.42</c:v>
                </c:pt>
                <c:pt idx="77">
                  <c:v>83.14</c:v>
                </c:pt>
                <c:pt idx="78">
                  <c:v>83.86</c:v>
                </c:pt>
                <c:pt idx="79">
                  <c:v>84.58</c:v>
                </c:pt>
                <c:pt idx="80">
                  <c:v>85.3</c:v>
                </c:pt>
                <c:pt idx="81">
                  <c:v>86.02</c:v>
                </c:pt>
                <c:pt idx="82">
                  <c:v>86.74</c:v>
                </c:pt>
                <c:pt idx="83">
                  <c:v>87.46</c:v>
                </c:pt>
                <c:pt idx="84">
                  <c:v>88.179999999999993</c:v>
                </c:pt>
                <c:pt idx="85">
                  <c:v>88.9</c:v>
                </c:pt>
                <c:pt idx="86">
                  <c:v>89.550000000000011</c:v>
                </c:pt>
                <c:pt idx="87">
                  <c:v>90.200000000000017</c:v>
                </c:pt>
                <c:pt idx="88">
                  <c:v>90.850000000000023</c:v>
                </c:pt>
                <c:pt idx="89">
                  <c:v>91.500000000000028</c:v>
                </c:pt>
                <c:pt idx="90">
                  <c:v>92.150000000000034</c:v>
                </c:pt>
                <c:pt idx="91">
                  <c:v>92.80000000000004</c:v>
                </c:pt>
                <c:pt idx="92">
                  <c:v>93.450000000000045</c:v>
                </c:pt>
                <c:pt idx="93">
                  <c:v>94.100000000000051</c:v>
                </c:pt>
                <c:pt idx="94">
                  <c:v>94.750000000000057</c:v>
                </c:pt>
                <c:pt idx="95">
                  <c:v>95.4</c:v>
                </c:pt>
                <c:pt idx="96">
                  <c:v>95.98</c:v>
                </c:pt>
                <c:pt idx="97">
                  <c:v>96.56</c:v>
                </c:pt>
                <c:pt idx="98">
                  <c:v>97.14</c:v>
                </c:pt>
                <c:pt idx="99">
                  <c:v>97.72</c:v>
                </c:pt>
                <c:pt idx="100">
                  <c:v>98.3</c:v>
                </c:pt>
                <c:pt idx="101">
                  <c:v>98.88</c:v>
                </c:pt>
                <c:pt idx="102">
                  <c:v>99.46</c:v>
                </c:pt>
                <c:pt idx="103">
                  <c:v>100.03999999999999</c:v>
                </c:pt>
                <c:pt idx="104">
                  <c:v>100.61999999999999</c:v>
                </c:pt>
                <c:pt idx="105">
                  <c:v>101.2</c:v>
                </c:pt>
                <c:pt idx="106">
                  <c:v>101.73</c:v>
                </c:pt>
                <c:pt idx="107">
                  <c:v>102.26</c:v>
                </c:pt>
                <c:pt idx="108">
                  <c:v>102.79</c:v>
                </c:pt>
                <c:pt idx="109">
                  <c:v>103.32000000000001</c:v>
                </c:pt>
                <c:pt idx="110">
                  <c:v>103.85000000000001</c:v>
                </c:pt>
                <c:pt idx="111">
                  <c:v>104.38000000000001</c:v>
                </c:pt>
                <c:pt idx="112">
                  <c:v>104.91000000000001</c:v>
                </c:pt>
                <c:pt idx="113">
                  <c:v>105.44000000000001</c:v>
                </c:pt>
                <c:pt idx="114">
                  <c:v>105.97000000000001</c:v>
                </c:pt>
                <c:pt idx="115">
                  <c:v>106.5</c:v>
                </c:pt>
                <c:pt idx="116">
                  <c:v>106.99</c:v>
                </c:pt>
                <c:pt idx="117">
                  <c:v>107.47999999999999</c:v>
                </c:pt>
                <c:pt idx="118">
                  <c:v>107.96999999999998</c:v>
                </c:pt>
                <c:pt idx="119">
                  <c:v>108.45999999999998</c:v>
                </c:pt>
                <c:pt idx="120">
                  <c:v>108.94999999999997</c:v>
                </c:pt>
                <c:pt idx="121">
                  <c:v>109.43999999999997</c:v>
                </c:pt>
                <c:pt idx="122">
                  <c:v>109.92999999999996</c:v>
                </c:pt>
                <c:pt idx="123">
                  <c:v>110.41999999999996</c:v>
                </c:pt>
                <c:pt idx="124">
                  <c:v>110.90999999999995</c:v>
                </c:pt>
                <c:pt idx="125">
                  <c:v>111.4</c:v>
                </c:pt>
              </c:numCache>
            </c:numRef>
          </c:val>
          <c:smooth val="0"/>
          <c:extLst>
            <c:ext xmlns:c16="http://schemas.microsoft.com/office/drawing/2014/chart" uri="{C3380CC4-5D6E-409C-BE32-E72D297353CC}">
              <c16:uniqueId val="{00000002-6A3A-449C-9DA2-30662F0EFA90}"/>
            </c:ext>
          </c:extLst>
        </c:ser>
        <c:dLbls>
          <c:showLegendKey val="0"/>
          <c:showVal val="0"/>
          <c:showCatName val="0"/>
          <c:showSerName val="0"/>
          <c:showPercent val="0"/>
          <c:showBubbleSize val="0"/>
        </c:dLbls>
        <c:smooth val="0"/>
        <c:axId val="454724344"/>
        <c:axId val="454724672"/>
      </c:lineChart>
      <c:catAx>
        <c:axId val="4547243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4724672"/>
        <c:crosses val="autoZero"/>
        <c:auto val="1"/>
        <c:lblAlgn val="ctr"/>
        <c:lblOffset val="100"/>
        <c:noMultiLvlLbl val="0"/>
      </c:catAx>
      <c:valAx>
        <c:axId val="454724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4724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16</xdr:col>
      <xdr:colOff>247650</xdr:colOff>
      <xdr:row>0</xdr:row>
      <xdr:rowOff>267417</xdr:rowOff>
    </xdr:from>
    <xdr:to>
      <xdr:col>16</xdr:col>
      <xdr:colOff>960809</xdr:colOff>
      <xdr:row>2</xdr:row>
      <xdr:rowOff>316584</xdr:rowOff>
    </xdr:to>
    <xdr:pic>
      <xdr:nvPicPr>
        <xdr:cNvPr id="2" name="Picture 1">
          <a:extLst>
            <a:ext uri="{FF2B5EF4-FFF2-40B4-BE49-F238E27FC236}">
              <a16:creationId xmlns:a16="http://schemas.microsoft.com/office/drawing/2014/main" id="{FEA613D6-08E6-4EED-ACCA-4C336FD78A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48750" y="267417"/>
          <a:ext cx="713159" cy="1039767"/>
        </a:xfrm>
        <a:prstGeom prst="rect">
          <a:avLst/>
        </a:prstGeom>
      </xdr:spPr>
    </xdr:pic>
    <xdr:clientData/>
  </xdr:twoCellAnchor>
  <xdr:twoCellAnchor editAs="oneCell">
    <xdr:from>
      <xdr:col>0</xdr:col>
      <xdr:colOff>28576</xdr:colOff>
      <xdr:row>0</xdr:row>
      <xdr:rowOff>152401</xdr:rowOff>
    </xdr:from>
    <xdr:to>
      <xdr:col>8</xdr:col>
      <xdr:colOff>390525</xdr:colOff>
      <xdr:row>1</xdr:row>
      <xdr:rowOff>157477</xdr:rowOff>
    </xdr:to>
    <xdr:pic>
      <xdr:nvPicPr>
        <xdr:cNvPr id="4" name="Picture 3">
          <a:extLst>
            <a:ext uri="{FF2B5EF4-FFF2-40B4-BE49-F238E27FC236}">
              <a16:creationId xmlns:a16="http://schemas.microsoft.com/office/drawing/2014/main" id="{C1C088E1-01D8-448D-B71B-C95092E070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6" y="152401"/>
          <a:ext cx="4438649" cy="7004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19049</xdr:colOff>
      <xdr:row>4</xdr:row>
      <xdr:rowOff>66675</xdr:rowOff>
    </xdr:from>
    <xdr:to>
      <xdr:col>11</xdr:col>
      <xdr:colOff>551850</xdr:colOff>
      <xdr:row>18</xdr:row>
      <xdr:rowOff>172372</xdr:rowOff>
    </xdr:to>
    <xdr:pic>
      <xdr:nvPicPr>
        <xdr:cNvPr id="6" name="Picture 5">
          <a:extLst>
            <a:ext uri="{FF2B5EF4-FFF2-40B4-BE49-F238E27FC236}">
              <a16:creationId xmlns:a16="http://schemas.microsoft.com/office/drawing/2014/main" id="{81C94AD6-C5FE-4CFD-A730-365BFDB538FF}"/>
            </a:ext>
          </a:extLst>
        </xdr:cNvPr>
        <xdr:cNvPicPr>
          <a:picLocks noChangeAspect="1"/>
        </xdr:cNvPicPr>
      </xdr:nvPicPr>
      <xdr:blipFill>
        <a:blip xmlns:r="http://schemas.openxmlformats.org/officeDocument/2006/relationships" r:embed="rId1"/>
        <a:stretch>
          <a:fillRect/>
        </a:stretch>
      </xdr:blipFill>
      <xdr:spPr>
        <a:xfrm>
          <a:off x="8096249" y="590550"/>
          <a:ext cx="4190401" cy="3415635"/>
        </a:xfrm>
        <a:prstGeom prst="rect">
          <a:avLst/>
        </a:prstGeom>
      </xdr:spPr>
    </xdr:pic>
    <xdr:clientData/>
  </xdr:twoCellAnchor>
  <xdr:twoCellAnchor editAs="oneCell">
    <xdr:from>
      <xdr:col>5</xdr:col>
      <xdr:colOff>19050</xdr:colOff>
      <xdr:row>33</xdr:row>
      <xdr:rowOff>19050</xdr:rowOff>
    </xdr:from>
    <xdr:to>
      <xdr:col>14</xdr:col>
      <xdr:colOff>379221</xdr:colOff>
      <xdr:row>60</xdr:row>
      <xdr:rowOff>111680</xdr:rowOff>
    </xdr:to>
    <xdr:pic>
      <xdr:nvPicPr>
        <xdr:cNvPr id="2" name="Picture 1">
          <a:extLst>
            <a:ext uri="{FF2B5EF4-FFF2-40B4-BE49-F238E27FC236}">
              <a16:creationId xmlns:a16="http://schemas.microsoft.com/office/drawing/2014/main" id="{C7190596-5AD6-4928-A8BC-DC8C87B62558}"/>
            </a:ext>
          </a:extLst>
        </xdr:cNvPr>
        <xdr:cNvPicPr>
          <a:picLocks noChangeAspect="1"/>
        </xdr:cNvPicPr>
      </xdr:nvPicPr>
      <xdr:blipFill>
        <a:blip xmlns:r="http://schemas.openxmlformats.org/officeDocument/2006/relationships" r:embed="rId2"/>
        <a:stretch>
          <a:fillRect/>
        </a:stretch>
      </xdr:blipFill>
      <xdr:spPr>
        <a:xfrm>
          <a:off x="9960769" y="6984206"/>
          <a:ext cx="5717983" cy="51646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83</xdr:row>
      <xdr:rowOff>123825</xdr:rowOff>
    </xdr:from>
    <xdr:to>
      <xdr:col>1</xdr:col>
      <xdr:colOff>2193131</xdr:colOff>
      <xdr:row>101</xdr:row>
      <xdr:rowOff>145255</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118</xdr:row>
      <xdr:rowOff>42862</xdr:rowOff>
    </xdr:from>
    <xdr:to>
      <xdr:col>12</xdr:col>
      <xdr:colOff>590550</xdr:colOff>
      <xdr:row>135</xdr:row>
      <xdr:rowOff>33337</xdr:rowOff>
    </xdr:to>
    <xdr:graphicFrame macro="">
      <xdr:nvGraphicFramePr>
        <xdr:cNvPr id="2" name="Chart 1">
          <a:extLst>
            <a:ext uri="{FF2B5EF4-FFF2-40B4-BE49-F238E27FC236}">
              <a16:creationId xmlns:a16="http://schemas.microsoft.com/office/drawing/2014/main" id="{8BE8E377-84D8-488C-B9C9-A047E81B5F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limateregistry-my.sharepoint.com/Public/Policy/Grassland/GrassTool/v2.0d/DRAFT_Climate_Action_Reserve_GrassTool_Beta_v2.0d_(AR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s"/>
      <sheetName val="Calculations"/>
      <sheetName val="Report"/>
      <sheetName val="EF Summary"/>
      <sheetName val="Constants"/>
      <sheetName val="MLRAs"/>
      <sheetName val="Counties"/>
      <sheetName val="Baseline EFs"/>
      <sheetName val="Project EFs"/>
      <sheetName val="Grazing"/>
      <sheetName val="eGRID"/>
      <sheetName val="DFσ"/>
    </sheetNames>
    <sheetDataSet>
      <sheetData sheetId="0"/>
      <sheetData sheetId="1" refreshError="1"/>
      <sheetData sheetId="2" refreshError="1"/>
      <sheetData sheetId="3" refreshError="1"/>
      <sheetData sheetId="4"/>
      <sheetData sheetId="5"/>
      <sheetData sheetId="6"/>
      <sheetData sheetId="7" refreshError="1"/>
      <sheetData sheetId="8"/>
      <sheetData sheetId="9" refreshError="1"/>
      <sheetData sheetId="10"/>
      <sheetData sheetId="11" refreshError="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244EE96-ABEE-8C4D-9B0B-2AABBEBEE696}" name="Table24" displayName="Table24" ref="A14:C114" totalsRowShown="0" headerRowDxfId="100" dataDxfId="99" tableBorderDxfId="98">
  <autoFilter ref="A14:C114" xr:uid="{7244EE96-ABEE-8C4D-9B0B-2AABBEBEE696}"/>
  <tableColumns count="3">
    <tableColumn id="1" xr3:uid="{D36A6CCD-9693-9948-88AF-112E4F0ADA04}" name="Plot ID" dataDxfId="97"/>
    <tableColumn id="2" xr3:uid="{681406B4-FE97-6E4A-B45D-BD19C6C77D43}" name="Natural Regeneration Category" dataDxfId="96"/>
    <tableColumn id="3" xr3:uid="{59A66B1F-8C5D-1748-A6BA-69292F9DCD0D}" name="Sf" dataDxfId="95" dataCellStyle="Percent">
      <calculatedColumnFormula>IF(B15="Very Low",0,(IF(B15="Low",0.2,(IF(B15="Medium",0.5,IF(B15="high",1,""))))))</calculatedColumnFormula>
    </tableColumn>
  </tableColumns>
  <tableStyleInfo name="TableStyleMedium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34A699D-AA84-1349-B541-DC24E0750535}" name="Table26" displayName="Table26" ref="G14:I114" totalsRowShown="0" headerRowDxfId="94" dataDxfId="93" tableBorderDxfId="92">
  <autoFilter ref="G14:I114" xr:uid="{234A699D-AA84-1349-B541-DC24E0750535}"/>
  <tableColumns count="3">
    <tableColumn id="1" xr3:uid="{2D49FAC3-DCDB-3644-AA4D-557E13D3FA20}" name="Plot ID" dataDxfId="91"/>
    <tableColumn id="2" xr3:uid="{12D211AB-DA40-E74B-881E-E443B1767317}" name="Natural Regeneration Category" dataDxfId="90"/>
    <tableColumn id="3" xr3:uid="{BB437345-971A-5F40-94A6-E102BE9710FE}" name="Sf" dataDxfId="89" dataCellStyle="Percent">
      <calculatedColumnFormula>IF(H15="Very Low",0,(IF(H15="Low",0.2,(IF(H15="Medium",0.5,IF(H15="high",1,""))))))</calculatedColumnFormula>
    </tableColumn>
  </tableColumns>
  <tableStyleInfo name="TableStyleMedium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CD74563-FF7A-D446-BC4B-B60271D36CDF}" name="Table27" displayName="Table27" ref="J14:L114" totalsRowShown="0" headerRowDxfId="88" dataDxfId="87" tableBorderDxfId="86">
  <autoFilter ref="J14:L114" xr:uid="{DCD74563-FF7A-D446-BC4B-B60271D36CDF}"/>
  <tableColumns count="3">
    <tableColumn id="1" xr3:uid="{391DB3D7-C992-0241-A65E-BBF6370922C0}" name="Plot ID" dataDxfId="85"/>
    <tableColumn id="2" xr3:uid="{FBDCDB23-29CB-354E-ACB5-E7C4719E91B8}" name="Natural Regeneration Category" dataDxfId="84"/>
    <tableColumn id="3" xr3:uid="{B2B7072D-C7D9-D044-B869-4C2F57CEA30D}" name="Sf" dataDxfId="83" dataCellStyle="Percent">
      <calculatedColumnFormula>IF(K15="Very Low",0,(IF(K15="Low",0.2,(IF(K15="Medium",0.5,IF(K15="high",1,""))))))</calculatedColumnFormula>
    </tableColumn>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3E4BA59-D8E0-F44C-870B-972956CD0103}" name="Table25" displayName="Table25" ref="D14:F114" totalsRowShown="0" headerRowDxfId="82" dataDxfId="81" tableBorderDxfId="80">
  <autoFilter ref="D14:F114" xr:uid="{13E4BA59-D8E0-F44C-870B-972956CD0103}"/>
  <tableColumns count="3">
    <tableColumn id="1" xr3:uid="{DE15BE48-214F-7E41-BEE2-624F8478FEAA}" name="Plot ID" dataDxfId="79"/>
    <tableColumn id="2" xr3:uid="{05B2FFB1-ADF9-AE4E-B2F6-091D9C3C9A75}" name="Natural Regeneration Category" dataDxfId="78"/>
    <tableColumn id="3" xr3:uid="{4FBB402A-F36F-7841-B809-F096FAE7A783}" name="Sf" dataDxfId="77" dataCellStyle="Percent">
      <calculatedColumnFormula>IF(E15="Very Low",0,(IF(E15="Low",0.2,(IF(E15="Medium",0.5,IF(E15="high",1,""))))))</calculatedColumnFormula>
    </tableColumn>
  </tableColumns>
  <tableStyleInfo name="TableStyleMedium1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1539C1F-CBE4-0E46-B8F9-84BBDA35D986}" name="Table10" displayName="Table10" ref="A4:B7" totalsRowShown="0" headerRowDxfId="76" dataDxfId="75">
  <autoFilter ref="A4:B7" xr:uid="{F1539C1F-CBE4-0E46-B8F9-84BBDA35D986}"/>
  <tableColumns count="2">
    <tableColumn id="1" xr3:uid="{D8E10580-D7E4-5645-B132-0056734646E1}" name="Average Shrub Height (ft)" dataDxfId="74"/>
    <tableColumn id="3" xr3:uid="{E2DD4356-50C8-624C-B759-6779DFBF3557}" name="REf (tCO2e/ac)" dataDxfId="73"/>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S780" totalsRowShown="0" headerRowDxfId="72" dataDxfId="71">
  <autoFilter ref="A1:S780" xr:uid="{00000000-0009-0000-0100-000001000000}"/>
  <sortState xmlns:xlrd2="http://schemas.microsoft.com/office/spreadsheetml/2017/richdata2" ref="A2:S780">
    <sortCondition ref="E2:E780"/>
    <sortCondition ref="G2:G780"/>
  </sortState>
  <tableColumns count="19">
    <tableColumn id="19" xr3:uid="{00000000-0010-0000-0000-000013000000}" name="RegCovTyp-StaAge" dataDxfId="70">
      <calculatedColumnFormula>CONCATENATE(E2,G2)</calculatedColumnFormula>
    </tableColumn>
    <tableColumn id="1" xr3:uid="{00000000-0010-0000-0000-000001000000}" name="Table A or B" dataDxfId="69"/>
    <tableColumn id="2" xr3:uid="{00000000-0010-0000-0000-000002000000}" name="Region" dataDxfId="68"/>
    <tableColumn id="3" xr3:uid="{00000000-0010-0000-0000-000003000000}" name="Forest type" dataDxfId="67"/>
    <tableColumn id="4" xr3:uid="{00000000-0010-0000-0000-000004000000}" name="Regional Cover Type" dataDxfId="66">
      <calculatedColumnFormula>CONCATENATE(D2, " ",C2)</calculatedColumnFormula>
    </tableColumn>
    <tableColumn id="5" xr3:uid="{00000000-0010-0000-0000-000005000000}" name="Grouping" dataDxfId="65"/>
    <tableColumn id="6" xr3:uid="{00000000-0010-0000-0000-000006000000}" name="Stand _x000a_age (years)" dataDxfId="64"/>
    <tableColumn id="7" xr3:uid="{00000000-0010-0000-0000-000007000000}" name="Refor/AfforVolume _x000a_(m3/ha)" dataDxfId="63"/>
    <tableColumn id="8" xr3:uid="{00000000-0010-0000-0000-000008000000}" name="Refor Live _x000a_tree (t/ha)" dataDxfId="62"/>
    <tableColumn id="9" xr3:uid="{00000000-0010-0000-0000-000009000000}" name="Refor/AfforStanding _x000a_dead (t/ha)" dataDxfId="61"/>
    <tableColumn id="10" xr3:uid="{00000000-0010-0000-0000-00000A000000}" name="Refor/AfforUnderstory _x000a_(t/ha)" dataDxfId="60"/>
    <tableColumn id="11" xr3:uid="{00000000-0010-0000-0000-00000B000000}" name="Refor Down _x000a_dead wood (t/ha)" dataDxfId="59"/>
    <tableColumn id="12" xr3:uid="{00000000-0010-0000-0000-00000C000000}" name="Refor Forest _x000a_floor (t/ha)" dataDxfId="58"/>
    <tableColumn id="13" xr3:uid="{00000000-0010-0000-0000-00000D000000}" name="Refor Soil _x000a_(t/ha)" dataDxfId="57"/>
    <tableColumn id="14" xr3:uid="{00000000-0010-0000-0000-00000E000000}" name="Refor Total _x000a_nonsoil (t/ha)" dataDxfId="56"/>
    <tableColumn id="15" xr3:uid="{00000000-0010-0000-0000-00000F000000}" name="Affor Down _x000a_dead wood (t/ha)" dataDxfId="55"/>
    <tableColumn id="16" xr3:uid="{00000000-0010-0000-0000-000010000000}" name="Affor Forest _x000a_floor (t/ha)" dataDxfId="54"/>
    <tableColumn id="17" xr3:uid="{00000000-0010-0000-0000-000011000000}" name="Affor Soil _x000a_(t/ha)" dataDxfId="53"/>
    <tableColumn id="18" xr3:uid="{00000000-0010-0000-0000-000012000000}" name="Affor Total _x000a_nonsoil (t/ha)" dataDxfId="52"/>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5.bin"/><Relationship Id="rId5" Type="http://schemas.openxmlformats.org/officeDocument/2006/relationships/table" Target="../tables/table4.xml"/><Relationship Id="rId4" Type="http://schemas.openxmlformats.org/officeDocument/2006/relationships/table" Target="../tables/table3.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1A4C2-FE8D-42BD-B034-0D3E18AC40B0}">
  <sheetPr>
    <tabColor theme="6"/>
  </sheetPr>
  <dimension ref="A1:Q42"/>
  <sheetViews>
    <sheetView tabSelected="1" workbookViewId="0">
      <selection activeCell="S15" sqref="S15"/>
    </sheetView>
  </sheetViews>
  <sheetFormatPr defaultColWidth="8.85546875" defaultRowHeight="15" x14ac:dyDescent="0.25"/>
  <cols>
    <col min="1" max="1" width="3.7109375" style="27" customWidth="1"/>
    <col min="2" max="2" width="1.7109375" style="27" customWidth="1"/>
    <col min="3" max="4" width="8.85546875" style="27"/>
    <col min="5" max="5" width="11.42578125" style="27" customWidth="1"/>
    <col min="6" max="16" width="8.85546875" style="27"/>
    <col min="17" max="17" width="18.140625" style="27" customWidth="1"/>
    <col min="18" max="16384" width="8.85546875" style="27"/>
  </cols>
  <sheetData>
    <row r="1" spans="1:17" ht="54.95" customHeight="1" x14ac:dyDescent="0.25"/>
    <row r="2" spans="1:17" ht="23.25" x14ac:dyDescent="0.35">
      <c r="B2" s="28" t="s">
        <v>0</v>
      </c>
      <c r="C2" s="29"/>
    </row>
    <row r="3" spans="1:17" ht="39" customHeight="1" x14ac:dyDescent="0.25">
      <c r="A3" s="30"/>
      <c r="B3" s="170" t="s">
        <v>1</v>
      </c>
      <c r="C3" s="171"/>
      <c r="D3" s="171"/>
      <c r="E3" s="171"/>
      <c r="F3" s="171"/>
      <c r="G3" s="171"/>
      <c r="H3" s="171"/>
      <c r="I3" s="171"/>
      <c r="J3" s="171"/>
      <c r="K3" s="171"/>
      <c r="P3" s="144"/>
    </row>
    <row r="4" spans="1:17" ht="15.75" x14ac:dyDescent="0.25">
      <c r="B4" s="172" t="s">
        <v>2</v>
      </c>
      <c r="C4" s="172"/>
      <c r="D4" s="172"/>
      <c r="E4" s="172"/>
      <c r="F4" s="172"/>
      <c r="G4" s="172"/>
      <c r="H4" s="172"/>
      <c r="I4" s="172"/>
      <c r="J4" s="172"/>
      <c r="K4" s="172"/>
      <c r="L4" s="172"/>
      <c r="M4" s="172"/>
      <c r="N4" s="172"/>
      <c r="O4" s="172"/>
      <c r="P4" s="172"/>
      <c r="Q4" s="172"/>
    </row>
    <row r="5" spans="1:17" ht="30" customHeight="1" x14ac:dyDescent="0.25">
      <c r="B5" s="173" t="s">
        <v>3</v>
      </c>
      <c r="C5" s="174"/>
      <c r="D5" s="174"/>
      <c r="E5" s="174"/>
      <c r="F5" s="174"/>
      <c r="G5" s="174"/>
      <c r="H5" s="174"/>
      <c r="I5" s="174"/>
      <c r="J5" s="174"/>
      <c r="K5" s="174"/>
      <c r="L5" s="174"/>
      <c r="M5" s="174"/>
      <c r="N5" s="174"/>
      <c r="O5" s="174"/>
      <c r="P5" s="174"/>
      <c r="Q5" s="175"/>
    </row>
    <row r="6" spans="1:17" ht="30" customHeight="1" x14ac:dyDescent="0.25">
      <c r="B6" s="176"/>
      <c r="C6" s="177"/>
      <c r="D6" s="177"/>
      <c r="E6" s="177"/>
      <c r="F6" s="177"/>
      <c r="G6" s="177"/>
      <c r="H6" s="177"/>
      <c r="I6" s="177"/>
      <c r="J6" s="177"/>
      <c r="K6" s="177"/>
      <c r="L6" s="177"/>
      <c r="M6" s="177"/>
      <c r="N6" s="177"/>
      <c r="O6" s="177"/>
      <c r="P6" s="177"/>
      <c r="Q6" s="178"/>
    </row>
    <row r="7" spans="1:17" ht="30" customHeight="1" x14ac:dyDescent="0.25">
      <c r="B7" s="179"/>
      <c r="C7" s="180"/>
      <c r="D7" s="180"/>
      <c r="E7" s="180"/>
      <c r="F7" s="180"/>
      <c r="G7" s="180"/>
      <c r="H7" s="180"/>
      <c r="I7" s="180"/>
      <c r="J7" s="180"/>
      <c r="K7" s="180"/>
      <c r="L7" s="180"/>
      <c r="M7" s="180"/>
      <c r="N7" s="180"/>
      <c r="O7" s="180"/>
      <c r="P7" s="180"/>
      <c r="Q7" s="181"/>
    </row>
    <row r="9" spans="1:17" ht="15.75" x14ac:dyDescent="0.25">
      <c r="B9" s="182" t="s">
        <v>4</v>
      </c>
      <c r="C9" s="182"/>
      <c r="D9" s="182"/>
      <c r="E9" s="182"/>
      <c r="F9" s="182"/>
      <c r="G9" s="182"/>
      <c r="H9" s="182"/>
      <c r="I9" s="182"/>
      <c r="J9" s="182"/>
      <c r="K9" s="182"/>
      <c r="L9" s="182"/>
      <c r="M9" s="182"/>
      <c r="N9" s="182"/>
      <c r="O9" s="182"/>
      <c r="P9" s="182"/>
      <c r="Q9" s="182"/>
    </row>
    <row r="10" spans="1:17" x14ac:dyDescent="0.25">
      <c r="B10" s="31"/>
      <c r="C10" s="32"/>
      <c r="D10" s="33"/>
      <c r="E10" s="33"/>
      <c r="F10" s="33"/>
      <c r="G10" s="33"/>
      <c r="H10" s="33"/>
      <c r="I10" s="33"/>
      <c r="J10" s="33"/>
      <c r="K10" s="33"/>
      <c r="L10" s="33"/>
      <c r="M10" s="33"/>
      <c r="N10" s="33"/>
      <c r="O10" s="33"/>
      <c r="P10" s="33"/>
      <c r="Q10" s="34"/>
    </row>
    <row r="11" spans="1:17" x14ac:dyDescent="0.25">
      <c r="B11" s="35"/>
      <c r="C11" s="183" t="s">
        <v>5</v>
      </c>
      <c r="D11" s="183"/>
      <c r="E11" s="183"/>
      <c r="F11" s="27" t="s">
        <v>6</v>
      </c>
      <c r="Q11" s="36"/>
    </row>
    <row r="12" spans="1:17" x14ac:dyDescent="0.25">
      <c r="B12" s="35"/>
      <c r="C12" s="184" t="s">
        <v>7</v>
      </c>
      <c r="D12" s="184"/>
      <c r="E12" s="184"/>
      <c r="F12" s="27" t="s">
        <v>8</v>
      </c>
      <c r="Q12" s="36"/>
    </row>
    <row r="13" spans="1:17" x14ac:dyDescent="0.25">
      <c r="B13" s="35"/>
      <c r="C13" s="118" t="s">
        <v>9</v>
      </c>
      <c r="D13" s="118"/>
      <c r="E13" s="118"/>
      <c r="F13" s="145" t="s">
        <v>10</v>
      </c>
      <c r="Q13" s="36"/>
    </row>
    <row r="14" spans="1:17" ht="30" customHeight="1" x14ac:dyDescent="0.25">
      <c r="B14" s="35"/>
      <c r="C14" s="155" t="s">
        <v>11</v>
      </c>
      <c r="D14" s="155"/>
      <c r="E14" s="155"/>
      <c r="F14" s="159" t="s">
        <v>12</v>
      </c>
      <c r="G14" s="159"/>
      <c r="H14" s="159"/>
      <c r="I14" s="159"/>
      <c r="J14" s="159"/>
      <c r="K14" s="159"/>
      <c r="L14" s="159"/>
      <c r="M14" s="159"/>
      <c r="N14" s="159"/>
      <c r="O14" s="159"/>
      <c r="P14" s="159"/>
      <c r="Q14" s="160"/>
    </row>
    <row r="15" spans="1:17" ht="30" customHeight="1" x14ac:dyDescent="0.25">
      <c r="B15" s="35"/>
      <c r="C15" s="68" t="s">
        <v>13</v>
      </c>
      <c r="D15" s="67"/>
      <c r="E15" s="67"/>
      <c r="F15" s="157" t="s">
        <v>14</v>
      </c>
      <c r="G15" s="157"/>
      <c r="H15" s="157"/>
      <c r="I15" s="157"/>
      <c r="J15" s="157"/>
      <c r="K15" s="157"/>
      <c r="L15" s="157"/>
      <c r="M15" s="157"/>
      <c r="N15" s="157"/>
      <c r="O15" s="157"/>
      <c r="P15" s="157"/>
      <c r="Q15" s="158"/>
    </row>
    <row r="16" spans="1:17" ht="30" customHeight="1" x14ac:dyDescent="0.25">
      <c r="B16" s="35"/>
      <c r="C16" s="69" t="s">
        <v>13</v>
      </c>
      <c r="D16" s="70"/>
      <c r="E16" s="70"/>
      <c r="F16" s="157" t="s">
        <v>15</v>
      </c>
      <c r="G16" s="157"/>
      <c r="H16" s="157"/>
      <c r="I16" s="157"/>
      <c r="J16" s="157"/>
      <c r="K16" s="157"/>
      <c r="L16" s="157"/>
      <c r="M16" s="157"/>
      <c r="N16" s="157"/>
      <c r="O16" s="157"/>
      <c r="P16" s="157"/>
      <c r="Q16" s="158"/>
    </row>
    <row r="17" spans="2:17" x14ac:dyDescent="0.25">
      <c r="B17" s="37"/>
      <c r="C17" s="38"/>
      <c r="D17" s="38"/>
      <c r="E17" s="38"/>
      <c r="F17" s="38"/>
      <c r="G17" s="38"/>
      <c r="H17" s="38"/>
      <c r="I17" s="38"/>
      <c r="J17" s="38"/>
      <c r="K17" s="38"/>
      <c r="L17" s="38"/>
      <c r="M17" s="38"/>
      <c r="N17" s="38"/>
      <c r="O17" s="38"/>
      <c r="P17" s="38"/>
      <c r="Q17" s="39"/>
    </row>
    <row r="19" spans="2:17" ht="15.75" x14ac:dyDescent="0.25">
      <c r="B19" s="161" t="s">
        <v>16</v>
      </c>
      <c r="C19" s="162"/>
      <c r="D19" s="162"/>
      <c r="E19" s="162"/>
      <c r="F19" s="162"/>
      <c r="G19" s="162"/>
      <c r="H19" s="162"/>
      <c r="I19" s="162"/>
      <c r="J19" s="162"/>
      <c r="K19" s="162"/>
      <c r="L19" s="162"/>
      <c r="M19" s="162"/>
      <c r="N19" s="162"/>
      <c r="O19" s="162"/>
      <c r="P19" s="162"/>
      <c r="Q19" s="163"/>
    </row>
    <row r="20" spans="2:17" x14ac:dyDescent="0.25">
      <c r="B20" s="40" t="s">
        <v>17</v>
      </c>
      <c r="C20" s="33"/>
      <c r="D20" s="33"/>
      <c r="E20" s="33"/>
      <c r="F20" s="33"/>
      <c r="G20" s="33"/>
      <c r="H20" s="33"/>
      <c r="I20" s="33"/>
      <c r="J20" s="33"/>
      <c r="K20" s="33"/>
      <c r="L20" s="33"/>
      <c r="M20" s="33"/>
      <c r="N20" s="33"/>
      <c r="O20" s="33"/>
      <c r="P20" s="33"/>
      <c r="Q20" s="34"/>
    </row>
    <row r="21" spans="2:17" x14ac:dyDescent="0.25">
      <c r="B21" s="164" t="s">
        <v>18</v>
      </c>
      <c r="C21" s="165"/>
      <c r="D21" s="165"/>
      <c r="E21" s="165"/>
      <c r="F21" s="165"/>
      <c r="G21" s="165"/>
      <c r="H21" s="165"/>
      <c r="I21" s="165"/>
      <c r="J21" s="165"/>
      <c r="K21" s="165"/>
      <c r="L21" s="165"/>
      <c r="M21" s="165"/>
      <c r="N21" s="165"/>
      <c r="O21" s="165"/>
      <c r="P21" s="165"/>
      <c r="Q21" s="166"/>
    </row>
    <row r="22" spans="2:17" x14ac:dyDescent="0.25">
      <c r="B22" s="148" t="s">
        <v>19</v>
      </c>
      <c r="C22" s="146"/>
      <c r="D22" s="146"/>
      <c r="E22" s="146"/>
      <c r="F22" s="146"/>
      <c r="G22" s="146"/>
      <c r="H22" s="146"/>
      <c r="I22" s="146"/>
      <c r="J22" s="146"/>
      <c r="K22" s="146"/>
      <c r="L22" s="146"/>
      <c r="M22" s="146"/>
      <c r="N22" s="146"/>
      <c r="O22" s="146"/>
      <c r="P22" s="146"/>
      <c r="Q22" s="147"/>
    </row>
    <row r="23" spans="2:17" x14ac:dyDescent="0.25">
      <c r="B23" s="167" t="s">
        <v>20</v>
      </c>
      <c r="C23" s="168"/>
      <c r="D23" s="168"/>
      <c r="E23" s="168"/>
      <c r="F23" s="168"/>
      <c r="G23" s="168"/>
      <c r="H23" s="168"/>
      <c r="I23" s="168"/>
      <c r="J23" s="168"/>
      <c r="K23" s="168"/>
      <c r="L23" s="168"/>
      <c r="M23" s="168"/>
      <c r="N23" s="168"/>
      <c r="O23" s="168"/>
      <c r="P23" s="168"/>
      <c r="Q23" s="169"/>
    </row>
    <row r="24" spans="2:17" x14ac:dyDescent="0.25">
      <c r="B24" s="148" t="s">
        <v>21</v>
      </c>
      <c r="C24" s="146"/>
      <c r="D24" s="146"/>
      <c r="E24" s="146"/>
      <c r="F24" s="146"/>
      <c r="G24" s="146"/>
      <c r="H24" s="146"/>
      <c r="I24" s="146"/>
      <c r="J24" s="146"/>
      <c r="K24" s="146"/>
      <c r="L24" s="146"/>
      <c r="M24" s="146"/>
      <c r="N24" s="146"/>
      <c r="O24" s="146"/>
      <c r="P24" s="146"/>
      <c r="Q24" s="147"/>
    </row>
    <row r="25" spans="2:17" x14ac:dyDescent="0.25">
      <c r="B25" s="167" t="s">
        <v>22</v>
      </c>
      <c r="C25" s="168"/>
      <c r="D25" s="168"/>
      <c r="E25" s="168"/>
      <c r="F25" s="168"/>
      <c r="G25" s="168"/>
      <c r="H25" s="168"/>
      <c r="I25" s="168"/>
      <c r="J25" s="168"/>
      <c r="K25" s="168"/>
      <c r="L25" s="168"/>
      <c r="M25" s="168"/>
      <c r="N25" s="168"/>
      <c r="O25" s="168"/>
      <c r="P25" s="168"/>
      <c r="Q25" s="169"/>
    </row>
    <row r="26" spans="2:17" x14ac:dyDescent="0.25">
      <c r="B26" s="148" t="s">
        <v>23</v>
      </c>
      <c r="C26" s="146"/>
      <c r="D26" s="146"/>
      <c r="E26" s="146"/>
      <c r="F26" s="146"/>
      <c r="G26" s="146"/>
      <c r="H26" s="146"/>
      <c r="I26" s="146"/>
      <c r="J26" s="146"/>
      <c r="K26" s="146"/>
      <c r="L26" s="146"/>
      <c r="M26" s="146"/>
      <c r="N26" s="146"/>
      <c r="O26" s="146"/>
      <c r="P26" s="146"/>
      <c r="Q26" s="147"/>
    </row>
    <row r="27" spans="2:17" x14ac:dyDescent="0.25">
      <c r="B27" s="167" t="s">
        <v>24</v>
      </c>
      <c r="C27" s="168"/>
      <c r="D27" s="168"/>
      <c r="E27" s="168"/>
      <c r="F27" s="168"/>
      <c r="G27" s="168"/>
      <c r="H27" s="168"/>
      <c r="I27" s="168"/>
      <c r="J27" s="168"/>
      <c r="K27" s="168"/>
      <c r="L27" s="168"/>
      <c r="M27" s="168"/>
      <c r="N27" s="168"/>
      <c r="O27" s="168"/>
      <c r="P27" s="168"/>
      <c r="Q27" s="169"/>
    </row>
    <row r="28" spans="2:17" x14ac:dyDescent="0.25">
      <c r="B28" s="198" t="s">
        <v>337</v>
      </c>
      <c r="C28" s="199"/>
      <c r="D28" s="199"/>
      <c r="E28" s="199"/>
      <c r="F28" s="199"/>
      <c r="G28" s="199"/>
      <c r="H28" s="199"/>
      <c r="I28" s="199"/>
      <c r="J28" s="199"/>
      <c r="K28" s="199"/>
      <c r="L28" s="199"/>
      <c r="M28" s="199"/>
      <c r="N28" s="199"/>
      <c r="O28" s="199"/>
      <c r="P28" s="199"/>
      <c r="Q28" s="200"/>
    </row>
    <row r="29" spans="2:17" ht="30" customHeight="1" x14ac:dyDescent="0.25">
      <c r="B29" s="201" t="s">
        <v>338</v>
      </c>
      <c r="C29" s="202"/>
      <c r="D29" s="202"/>
      <c r="E29" s="202"/>
      <c r="F29" s="202"/>
      <c r="G29" s="202"/>
      <c r="H29" s="202"/>
      <c r="I29" s="202"/>
      <c r="J29" s="202"/>
      <c r="K29" s="202"/>
      <c r="L29" s="202"/>
      <c r="M29" s="202"/>
      <c r="N29" s="202"/>
      <c r="O29" s="202"/>
      <c r="P29" s="202"/>
      <c r="Q29" s="203"/>
    </row>
    <row r="31" spans="2:17" ht="15.75" x14ac:dyDescent="0.25">
      <c r="B31" s="161" t="s">
        <v>25</v>
      </c>
      <c r="C31" s="162"/>
      <c r="D31" s="162"/>
      <c r="E31" s="162"/>
      <c r="F31" s="162"/>
      <c r="G31" s="162"/>
      <c r="H31" s="162"/>
      <c r="I31" s="162"/>
      <c r="J31" s="162"/>
      <c r="K31" s="162"/>
      <c r="L31" s="162"/>
      <c r="M31" s="162"/>
      <c r="N31" s="162"/>
      <c r="O31" s="162"/>
      <c r="P31" s="162"/>
      <c r="Q31" s="163"/>
    </row>
    <row r="32" spans="2:17" ht="29.25" customHeight="1" x14ac:dyDescent="0.25">
      <c r="B32" s="185" t="s">
        <v>26</v>
      </c>
      <c r="C32" s="186"/>
      <c r="D32" s="186"/>
      <c r="E32" s="186"/>
      <c r="F32" s="186"/>
      <c r="G32" s="186"/>
      <c r="H32" s="186"/>
      <c r="I32" s="186"/>
      <c r="J32" s="186"/>
      <c r="K32" s="186"/>
      <c r="L32" s="186"/>
      <c r="M32" s="186"/>
      <c r="N32" s="186"/>
      <c r="O32" s="186"/>
      <c r="P32" s="186"/>
      <c r="Q32" s="187"/>
    </row>
    <row r="33" spans="2:17" ht="15" customHeight="1" x14ac:dyDescent="0.25">
      <c r="B33" s="53" t="s">
        <v>27</v>
      </c>
      <c r="C33" s="156" t="s">
        <v>28</v>
      </c>
      <c r="D33" s="156"/>
      <c r="E33" s="156"/>
      <c r="F33" s="156"/>
      <c r="G33" s="156"/>
      <c r="H33" s="156"/>
      <c r="I33" s="156"/>
      <c r="J33" s="156"/>
      <c r="K33" s="156"/>
      <c r="L33" s="156"/>
      <c r="M33" s="156"/>
      <c r="N33" s="156"/>
      <c r="O33" s="156"/>
      <c r="P33" s="156"/>
      <c r="Q33" s="154"/>
    </row>
    <row r="34" spans="2:17" ht="30" customHeight="1" x14ac:dyDescent="0.25">
      <c r="B34" s="53" t="s">
        <v>27</v>
      </c>
      <c r="C34" s="153" t="s">
        <v>29</v>
      </c>
      <c r="D34" s="153"/>
      <c r="E34" s="153"/>
      <c r="F34" s="153"/>
      <c r="G34" s="153"/>
      <c r="H34" s="153"/>
      <c r="I34" s="153"/>
      <c r="J34" s="153"/>
      <c r="K34" s="153"/>
      <c r="L34" s="153"/>
      <c r="M34" s="153"/>
      <c r="N34" s="153"/>
      <c r="O34" s="153"/>
      <c r="P34" s="153"/>
      <c r="Q34" s="154"/>
    </row>
    <row r="35" spans="2:17" ht="60" customHeight="1" x14ac:dyDescent="0.25">
      <c r="B35" s="53" t="s">
        <v>27</v>
      </c>
      <c r="C35" s="153" t="s">
        <v>30</v>
      </c>
      <c r="D35" s="153"/>
      <c r="E35" s="153"/>
      <c r="F35" s="153"/>
      <c r="G35" s="153"/>
      <c r="H35" s="153"/>
      <c r="I35" s="153"/>
      <c r="J35" s="153"/>
      <c r="K35" s="153"/>
      <c r="L35" s="153"/>
      <c r="M35" s="153"/>
      <c r="N35" s="153"/>
      <c r="O35" s="153"/>
      <c r="P35" s="153"/>
      <c r="Q35" s="154"/>
    </row>
    <row r="36" spans="2:17" ht="30" customHeight="1" x14ac:dyDescent="0.25">
      <c r="B36" s="53" t="s">
        <v>27</v>
      </c>
      <c r="C36" s="153" t="s">
        <v>31</v>
      </c>
      <c r="D36" s="153"/>
      <c r="E36" s="153"/>
      <c r="F36" s="153"/>
      <c r="G36" s="153"/>
      <c r="H36" s="153"/>
      <c r="I36" s="153"/>
      <c r="J36" s="153"/>
      <c r="K36" s="153"/>
      <c r="L36" s="153"/>
      <c r="M36" s="153"/>
      <c r="N36" s="153"/>
      <c r="O36" s="153"/>
      <c r="P36" s="153"/>
      <c r="Q36" s="154"/>
    </row>
    <row r="37" spans="2:17" x14ac:dyDescent="0.25">
      <c r="B37" s="53" t="s">
        <v>27</v>
      </c>
      <c r="C37" s="153" t="s">
        <v>32</v>
      </c>
      <c r="D37" s="153"/>
      <c r="E37" s="153"/>
      <c r="F37" s="153"/>
      <c r="G37" s="153"/>
      <c r="H37" s="153"/>
      <c r="I37" s="153"/>
      <c r="J37" s="153"/>
      <c r="K37" s="153"/>
      <c r="L37" s="153"/>
      <c r="M37" s="153"/>
      <c r="N37" s="153"/>
      <c r="O37" s="153"/>
      <c r="P37" s="153"/>
      <c r="Q37" s="154"/>
    </row>
    <row r="38" spans="2:17" ht="60" customHeight="1" x14ac:dyDescent="0.25">
      <c r="B38" s="53" t="s">
        <v>27</v>
      </c>
      <c r="C38" s="156" t="s">
        <v>33</v>
      </c>
      <c r="D38" s="156"/>
      <c r="E38" s="156"/>
      <c r="F38" s="156"/>
      <c r="G38" s="156"/>
      <c r="H38" s="156"/>
      <c r="I38" s="156"/>
      <c r="J38" s="156"/>
      <c r="K38" s="156"/>
      <c r="L38" s="156"/>
      <c r="M38" s="156"/>
      <c r="N38" s="156"/>
      <c r="O38" s="156"/>
      <c r="P38" s="156"/>
      <c r="Q38" s="154"/>
    </row>
    <row r="39" spans="2:17" x14ac:dyDescent="0.25">
      <c r="B39" s="53" t="s">
        <v>27</v>
      </c>
      <c r="C39" s="153" t="s">
        <v>34</v>
      </c>
      <c r="D39" s="153"/>
      <c r="E39" s="153"/>
      <c r="F39" s="153"/>
      <c r="G39" s="153"/>
      <c r="H39" s="153"/>
      <c r="I39" s="153"/>
      <c r="J39" s="153"/>
      <c r="K39" s="153"/>
      <c r="L39" s="153"/>
      <c r="M39" s="153"/>
      <c r="N39" s="153"/>
      <c r="O39" s="153"/>
      <c r="P39" s="153"/>
      <c r="Q39" s="154"/>
    </row>
    <row r="40" spans="2:17" ht="45" customHeight="1" x14ac:dyDescent="0.25">
      <c r="B40" s="53" t="s">
        <v>27</v>
      </c>
      <c r="C40" s="151" t="s">
        <v>35</v>
      </c>
      <c r="D40" s="151"/>
      <c r="E40" s="151"/>
      <c r="F40" s="151"/>
      <c r="G40" s="151"/>
      <c r="H40" s="151"/>
      <c r="I40" s="151"/>
      <c r="J40" s="151"/>
      <c r="K40" s="151"/>
      <c r="L40" s="151"/>
      <c r="M40" s="151"/>
      <c r="N40" s="151"/>
      <c r="O40" s="151"/>
      <c r="P40" s="151"/>
      <c r="Q40" s="152"/>
    </row>
    <row r="41" spans="2:17" ht="60" customHeight="1" x14ac:dyDescent="0.25">
      <c r="B41" s="53" t="s">
        <v>27</v>
      </c>
      <c r="C41" s="151" t="s">
        <v>36</v>
      </c>
      <c r="D41" s="151"/>
      <c r="E41" s="151"/>
      <c r="F41" s="151"/>
      <c r="G41" s="151"/>
      <c r="H41" s="151"/>
      <c r="I41" s="151"/>
      <c r="J41" s="151"/>
      <c r="K41" s="151"/>
      <c r="L41" s="151"/>
      <c r="M41" s="151"/>
      <c r="N41" s="151"/>
      <c r="O41" s="151"/>
      <c r="P41" s="151"/>
      <c r="Q41" s="152"/>
    </row>
    <row r="42" spans="2:17" ht="30" customHeight="1" x14ac:dyDescent="0.25">
      <c r="B42" s="54" t="s">
        <v>27</v>
      </c>
      <c r="C42" s="149" t="s">
        <v>37</v>
      </c>
      <c r="D42" s="149"/>
      <c r="E42" s="149"/>
      <c r="F42" s="149"/>
      <c r="G42" s="149"/>
      <c r="H42" s="149"/>
      <c r="I42" s="149"/>
      <c r="J42" s="149"/>
      <c r="K42" s="149"/>
      <c r="L42" s="149"/>
      <c r="M42" s="149"/>
      <c r="N42" s="149"/>
      <c r="O42" s="149"/>
      <c r="P42" s="149"/>
      <c r="Q42" s="150"/>
    </row>
  </sheetData>
  <sheetProtection algorithmName="SHA-512" hashValue="HsPmHHoPykianivx6y+CxhStXRMgRd4oit5B/P057r3ma6AMSH6I1bp8LgQm7hqdQVNGbhzIspFhac9wlroaEA==" saltValue="XIRKlm3oyIKrSw6Q+2b5/A==" spinCount="100000" sheet="1" objects="1" scenarios="1"/>
  <mergeCells count="28">
    <mergeCell ref="B3:K3"/>
    <mergeCell ref="C41:Q41"/>
    <mergeCell ref="C35:Q35"/>
    <mergeCell ref="C37:Q37"/>
    <mergeCell ref="C39:Q39"/>
    <mergeCell ref="B4:Q4"/>
    <mergeCell ref="B5:Q7"/>
    <mergeCell ref="B9:Q9"/>
    <mergeCell ref="C11:E11"/>
    <mergeCell ref="C12:E12"/>
    <mergeCell ref="B32:Q32"/>
    <mergeCell ref="B29:Q29"/>
    <mergeCell ref="C42:Q42"/>
    <mergeCell ref="C40:Q40"/>
    <mergeCell ref="C34:Q34"/>
    <mergeCell ref="C14:E14"/>
    <mergeCell ref="C38:Q38"/>
    <mergeCell ref="F16:Q16"/>
    <mergeCell ref="F15:Q15"/>
    <mergeCell ref="C36:Q36"/>
    <mergeCell ref="F14:Q14"/>
    <mergeCell ref="B19:Q19"/>
    <mergeCell ref="B21:Q21"/>
    <mergeCell ref="B31:Q31"/>
    <mergeCell ref="C33:Q33"/>
    <mergeCell ref="B23:Q23"/>
    <mergeCell ref="B25:Q25"/>
    <mergeCell ref="B27:Q2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127</v>
      </c>
    </row>
    <row r="2" spans="1:108" x14ac:dyDescent="0.2">
      <c r="A2" s="1" t="s">
        <v>206</v>
      </c>
      <c r="B2" s="1" t="s">
        <v>207</v>
      </c>
    </row>
    <row r="3" spans="1:108" x14ac:dyDescent="0.2">
      <c r="A3" s="1" t="s">
        <v>114</v>
      </c>
      <c r="B3" s="1">
        <f>_xlfn.MAXIFS(A16:A141,D16:D141,B4)</f>
        <v>125</v>
      </c>
    </row>
    <row r="4" spans="1:108" x14ac:dyDescent="0.2">
      <c r="A4" s="1" t="s">
        <v>208</v>
      </c>
      <c r="B4" s="1">
        <f>MAX(D17:D141)</f>
        <v>2.0944000000000003</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0.62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0.94000000000000006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1.24</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1.8800000000000001</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1.8599999999999999</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2.8200000000000003</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2.48</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3.7600000000000002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3.1</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4.7</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0</v>
      </c>
      <c r="C22" s="8">
        <f>C21+(C31-C21)/(A31-A21)</f>
        <v>3.43</v>
      </c>
      <c r="D22" s="1">
        <f t="shared" si="0"/>
        <v>0</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4.7</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0</v>
      </c>
      <c r="C23" s="8">
        <f>C22+(C31-C21)/(A31-A21)</f>
        <v>3.7600000000000002</v>
      </c>
      <c r="D23" s="1">
        <f t="shared" si="0"/>
        <v>0</v>
      </c>
      <c r="E23" s="13" t="e">
        <f t="shared" si="1"/>
        <v>#DIV/0!</v>
      </c>
      <c r="F23" s="21">
        <f>IF('Inputs and Results'!$C$20="Conservation Easement (Perpetual)",(C23-C22),IF(AND('Inputs and Results'!$C$20="Government (Secured)",A23&lt;=$B$6),C23-C22,IF(A23&lt;=$B$6,(C23-C22)*0.01*($B$6-A23+1),0)))</f>
        <v>0</v>
      </c>
      <c r="G23" s="22">
        <f>IF(A23&lt;='Inputs and Results'!$C$12,(C23-C22)*0.01*('Inputs and Results'!$C$12-A23+1),0)</f>
        <v>0</v>
      </c>
      <c r="H23" s="8">
        <f>H22+(H31-H21)/($A31-$A21)</f>
        <v>4.7</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0</v>
      </c>
      <c r="C24" s="8">
        <f>C23+(C31-C21)/(A31-A21)</f>
        <v>4.09</v>
      </c>
      <c r="D24" s="1">
        <f t="shared" si="0"/>
        <v>0</v>
      </c>
      <c r="E24" s="13" t="e">
        <f t="shared" si="1"/>
        <v>#DIV/0!</v>
      </c>
      <c r="F24" s="21">
        <f>IF('Inputs and Results'!$C$20="Conservation Easement (Perpetual)",(C24-C23),IF(AND('Inputs and Results'!$C$20="Government (Secured)",A24&lt;=$B$6),C24-C23,IF(A24&lt;=$B$6,(C24-C23)*0.01*($B$6-A24+1),0)))</f>
        <v>0</v>
      </c>
      <c r="G24" s="22">
        <f>IF(A24&lt;='Inputs and Results'!$C$12,(C24-C23)*0.01*('Inputs and Results'!$C$12-A24+1),0)</f>
        <v>0</v>
      </c>
      <c r="H24" s="8">
        <f>H23+(H31-H21)/($A31-$A21)</f>
        <v>4.7</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0</v>
      </c>
      <c r="C25" s="8">
        <f>C24+(C31-C21)/(A31-A21)</f>
        <v>4.42</v>
      </c>
      <c r="D25" s="1">
        <f t="shared" si="0"/>
        <v>0</v>
      </c>
      <c r="E25" s="13" t="e">
        <f t="shared" si="1"/>
        <v>#DIV/0!</v>
      </c>
      <c r="F25" s="21">
        <f>IF('Inputs and Results'!$C$20="Conservation Easement (Perpetual)",(C25-C24),IF(AND('Inputs and Results'!$C$20="Government (Secured)",A25&lt;=$B$6),C25-C24,IF(A25&lt;=$B$6,(C25-C24)*0.01*($B$6-A25+1),0)))</f>
        <v>0</v>
      </c>
      <c r="G25" s="22">
        <f>IF(A25&lt;='Inputs and Results'!$C$12,(C25-C24)*0.01*('Inputs and Results'!$C$12-A25+1),0)</f>
        <v>0</v>
      </c>
      <c r="H25" s="8">
        <f>H24+(H31-H21)/($A31-$A21)</f>
        <v>4.7</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0</v>
      </c>
      <c r="C26" s="8">
        <f>C25+(C31-C21)/(A31-A21)</f>
        <v>4.75</v>
      </c>
      <c r="D26" s="1">
        <f t="shared" si="0"/>
        <v>0</v>
      </c>
      <c r="E26" s="13" t="e">
        <f t="shared" si="1"/>
        <v>#DIV/0!</v>
      </c>
      <c r="F26" s="21">
        <f>IF('Inputs and Results'!$C$20="Conservation Easement (Perpetual)",(C26-C25),IF(AND('Inputs and Results'!$C$20="Government (Secured)",A26&lt;=$B$6),C26-C25,IF(A26&lt;=$B$6,(C26-C25)*0.01*($B$6-A26+1),0)))</f>
        <v>0</v>
      </c>
      <c r="G26" s="22">
        <f>IF(A26&lt;='Inputs and Results'!$C$12,(C26-C25)*0.01*('Inputs and Results'!$C$12-A26+1),0)</f>
        <v>0</v>
      </c>
      <c r="H26" s="8">
        <f>H25+(H31-H21)/($A31-$A21)</f>
        <v>4.7</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0</v>
      </c>
      <c r="C27" s="8">
        <f>C26+(C31-C21)/(A31-A21)</f>
        <v>5.08</v>
      </c>
      <c r="D27" s="1">
        <f t="shared" si="0"/>
        <v>0</v>
      </c>
      <c r="E27" s="13" t="e">
        <f t="shared" si="1"/>
        <v>#DIV/0!</v>
      </c>
      <c r="F27" s="21">
        <f>IF('Inputs and Results'!$C$20="Conservation Easement (Perpetual)",(C27-C26),IF(AND('Inputs and Results'!$C$20="Government (Secured)",A27&lt;=$B$6),C27-C26,IF(A27&lt;=$B$6,(C27-C26)*0.01*($B$6-A27+1),0)))</f>
        <v>0</v>
      </c>
      <c r="G27" s="22">
        <f>IF(A27&lt;='Inputs and Results'!$C$12,(C27-C26)*0.01*('Inputs and Results'!$C$12-A27+1),0)</f>
        <v>0</v>
      </c>
      <c r="H27" s="8">
        <f>H26+(H31-H21)/($A31-$A21)</f>
        <v>4.7</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0</v>
      </c>
      <c r="C28" s="8">
        <f>C27+(C31-C21)/(A31-A21)</f>
        <v>5.41</v>
      </c>
      <c r="D28" s="1">
        <f t="shared" si="0"/>
        <v>0</v>
      </c>
      <c r="E28" s="13" t="e">
        <f t="shared" si="1"/>
        <v>#DIV/0!</v>
      </c>
      <c r="F28" s="21">
        <f>IF('Inputs and Results'!$C$20="Conservation Easement (Perpetual)",(C28-C27),IF(AND('Inputs and Results'!$C$20="Government (Secured)",A28&lt;=$B$6),C28-C27,IF(A28&lt;=$B$6,(C28-C27)*0.01*($B$6-A28+1),0)))</f>
        <v>0</v>
      </c>
      <c r="G28" s="22">
        <f>IF(A28&lt;='Inputs and Results'!$C$12,(C28-C27)*0.01*('Inputs and Results'!$C$12-A28+1),0)</f>
        <v>0</v>
      </c>
      <c r="H28" s="8">
        <f>H27+(H31-H21)/($A31-$A21)</f>
        <v>4.7</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0</v>
      </c>
      <c r="C29" s="8">
        <f>C28+(C31-C21)/(A31-A21)</f>
        <v>5.74</v>
      </c>
      <c r="D29" s="1">
        <f t="shared" si="0"/>
        <v>0</v>
      </c>
      <c r="E29" s="13" t="e">
        <f t="shared" si="1"/>
        <v>#DIV/0!</v>
      </c>
      <c r="F29" s="21">
        <f>IF('Inputs and Results'!$C$20="Conservation Easement (Perpetual)",(C29-C28),IF(AND('Inputs and Results'!$C$20="Government (Secured)",A29&lt;=$B$6),C29-C28,IF(A29&lt;=$B$6,(C29-C28)*0.01*($B$6-A29+1),0)))</f>
        <v>0</v>
      </c>
      <c r="G29" s="22">
        <f>IF(A29&lt;='Inputs and Results'!$C$12,(C29-C28)*0.01*('Inputs and Results'!$C$12-A29+1),0)</f>
        <v>0</v>
      </c>
      <c r="H29" s="8">
        <f>H28+(H31-H21)/($A31-$A21)</f>
        <v>4.7</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0</v>
      </c>
      <c r="C30" s="8">
        <f>C29+(C31-C21)/(A31-A21)</f>
        <v>6.07</v>
      </c>
      <c r="D30" s="1">
        <f t="shared" si="0"/>
        <v>0</v>
      </c>
      <c r="E30" s="13" t="e">
        <f t="shared" si="1"/>
        <v>#DIV/0!</v>
      </c>
      <c r="F30" s="21">
        <f>IF('Inputs and Results'!$C$20="Conservation Easement (Perpetual)",(C30-C29),IF(AND('Inputs and Results'!$C$20="Government (Secured)",A30&lt;=$B$6),C30-C29,IF(A30&lt;=$B$6,(C30-C29)*0.01*($B$6-A30+1),0)))</f>
        <v>0</v>
      </c>
      <c r="G30" s="22">
        <f>IF(A30&lt;='Inputs and Results'!$C$12,(C30-C29)*0.01*('Inputs and Results'!$C$12-A30+1),0)</f>
        <v>0</v>
      </c>
      <c r="H30" s="8">
        <f>H29+(H31-H21)/($A31-$A21)</f>
        <v>4.7</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0</v>
      </c>
      <c r="C31" s="9">
        <f>VLOOKUP(CONCATENATE($A$1,A31),'Smith et al 2006'!$A$2:$S$780,9,FALSE)</f>
        <v>6.4</v>
      </c>
      <c r="D31" s="1">
        <f t="shared" si="0"/>
        <v>0</v>
      </c>
      <c r="E31" s="13" t="e">
        <f t="shared" si="1"/>
        <v>#DIV/0!</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4.7</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0.63</v>
      </c>
      <c r="C32" s="8">
        <f>C31+(C41-C31)/(A41-A31)</f>
        <v>7.15</v>
      </c>
      <c r="D32" s="1">
        <f t="shared" si="0"/>
        <v>3.9375E-2</v>
      </c>
      <c r="E32" s="13" t="e">
        <f t="shared" si="1"/>
        <v>#DIV/0!</v>
      </c>
      <c r="F32" s="21">
        <f>IF('Inputs and Results'!$C$20="Conservation Easement (Perpetual)",(C32-C31),IF(AND('Inputs and Results'!$C$20="Government (Secured)",A32&lt;=$B$6),C32-C31,IF(A32&lt;=$B$6,(C32-C31)*0.01*($B$6-A32+1),0)))</f>
        <v>0</v>
      </c>
      <c r="G32" s="22">
        <f>IF(A32&lt;='Inputs and Results'!$C$12,(C32-C31)*0.01*('Inputs and Results'!$C$12-A32+1),0)</f>
        <v>0</v>
      </c>
      <c r="H32" s="8">
        <f>H31+(H41-H31)/($A41-$A31)</f>
        <v>4.71</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1.26</v>
      </c>
      <c r="C33" s="8">
        <f>C32+(C41-C31)/(A41-A31)</f>
        <v>7.9</v>
      </c>
      <c r="D33" s="1">
        <f t="shared" si="0"/>
        <v>7.4117647058823524E-2</v>
      </c>
      <c r="E33" s="13">
        <f t="shared" si="1"/>
        <v>1</v>
      </c>
      <c r="F33" s="21">
        <f>IF('Inputs and Results'!$C$20="Conservation Easement (Perpetual)",(C33-C32),IF(AND('Inputs and Results'!$C$20="Government (Secured)",A33&lt;=$B$6),C33-C32,IF(A33&lt;=$B$6,(C33-C32)*0.01*($B$6-A33+1),0)))</f>
        <v>0</v>
      </c>
      <c r="G33" s="22">
        <f>IF(A33&lt;='Inputs and Results'!$C$12,(C33-C32)*0.01*('Inputs and Results'!$C$12-A33+1),0)</f>
        <v>0</v>
      </c>
      <c r="H33" s="8">
        <f>H32+(H41-H31)/($A41-$A31)</f>
        <v>4.72</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1.8900000000000001</v>
      </c>
      <c r="C34" s="8">
        <f>C33+(C41-C31)/(A41-A31)</f>
        <v>8.65</v>
      </c>
      <c r="D34" s="1">
        <f t="shared" si="0"/>
        <v>0.10500000000000001</v>
      </c>
      <c r="E34" s="13">
        <f t="shared" si="1"/>
        <v>0.5</v>
      </c>
      <c r="F34" s="21">
        <f>IF('Inputs and Results'!$C$20="Conservation Easement (Perpetual)",(C34-C33),IF(AND('Inputs and Results'!$C$20="Government (Secured)",A34&lt;=$B$6),C34-C33,IF(A34&lt;=$B$6,(C34-C33)*0.01*($B$6-A34+1),0)))</f>
        <v>0</v>
      </c>
      <c r="G34" s="22">
        <f>IF(A34&lt;='Inputs and Results'!$C$12,(C34-C33)*0.01*('Inputs and Results'!$C$12-A34+1),0)</f>
        <v>0</v>
      </c>
      <c r="H34" s="8">
        <f>H33+(H41-H31)/($A41-$A31)</f>
        <v>4.7299999999999995</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2.52</v>
      </c>
      <c r="C35" s="8">
        <f>C34+(C41-C31)/(A41-A31)</f>
        <v>9.4</v>
      </c>
      <c r="D35" s="1">
        <f t="shared" si="0"/>
        <v>0.13263157894736843</v>
      </c>
      <c r="E35" s="13">
        <f t="shared" si="1"/>
        <v>0.33333333333333326</v>
      </c>
      <c r="F35" s="21">
        <f>IF('Inputs and Results'!$C$20="Conservation Easement (Perpetual)",(C35-C34),IF(AND('Inputs and Results'!$C$20="Government (Secured)",A35&lt;=$B$6),C35-C34,IF(A35&lt;=$B$6,(C35-C34)*0.01*($B$6-A35+1),0)))</f>
        <v>0</v>
      </c>
      <c r="G35" s="22">
        <f>IF(A35&lt;='Inputs and Results'!$C$12,(C35-C34)*0.01*('Inputs and Results'!$C$12-A35+1),0)</f>
        <v>0</v>
      </c>
      <c r="H35" s="8">
        <f>H34+(H41-H31)/($A41-$A31)</f>
        <v>4.7399999999999993</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3.15</v>
      </c>
      <c r="C36" s="8">
        <f>C35+(C41-C31)/(A41-A31)</f>
        <v>10.15</v>
      </c>
      <c r="D36" s="1">
        <f t="shared" si="0"/>
        <v>0.1575</v>
      </c>
      <c r="E36" s="13">
        <f t="shared" si="1"/>
        <v>0.25</v>
      </c>
      <c r="F36" s="21">
        <f>IF('Inputs and Results'!$C$20="Conservation Easement (Perpetual)",(C36-C35),IF(AND('Inputs and Results'!$C$20="Government (Secured)",A36&lt;=$B$6),C36-C35,IF(A36&lt;=$B$6,(C36-C35)*0.01*($B$6-A36+1),0)))</f>
        <v>0</v>
      </c>
      <c r="G36" s="22">
        <f>IF(A36&lt;='Inputs and Results'!$C$12,(C36-C35)*0.01*('Inputs and Results'!$C$12-A36+1),0)</f>
        <v>0</v>
      </c>
      <c r="H36" s="8">
        <f>H35+(H41-H31)/($A41-$A31)</f>
        <v>4.7499999999999991</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3.78</v>
      </c>
      <c r="C37" s="8">
        <f>C36+(C41-C31)/(A41-A31)</f>
        <v>10.9</v>
      </c>
      <c r="D37" s="1">
        <f t="shared" si="0"/>
        <v>0.18</v>
      </c>
      <c r="E37" s="13">
        <f t="shared" si="1"/>
        <v>0.19999999999999996</v>
      </c>
      <c r="F37" s="21">
        <f>IF('Inputs and Results'!$C$20="Conservation Easement (Perpetual)",(C37-C36),IF(AND('Inputs and Results'!$C$20="Government (Secured)",A37&lt;=$B$6),C37-C36,IF(A37&lt;=$B$6,(C37-C36)*0.01*($B$6-A37+1),0)))</f>
        <v>0</v>
      </c>
      <c r="G37" s="22">
        <f>IF(A37&lt;='Inputs and Results'!$C$12,(C37-C36)*0.01*('Inputs and Results'!$C$12-A37+1),0)</f>
        <v>0</v>
      </c>
      <c r="H37" s="8">
        <f>H36+(H41-H31)/($A41-$A31)</f>
        <v>4.7599999999999989</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4.41</v>
      </c>
      <c r="C38" s="8">
        <f>C37+(C41-C31)/(A41-A31)</f>
        <v>11.65</v>
      </c>
      <c r="D38" s="1">
        <f t="shared" si="0"/>
        <v>0.20045454545454547</v>
      </c>
      <c r="E38" s="13">
        <f t="shared" si="1"/>
        <v>0.16666666666666674</v>
      </c>
      <c r="F38" s="21">
        <f>IF('Inputs and Results'!$C$20="Conservation Easement (Perpetual)",(C38-C37),IF(AND('Inputs and Results'!$C$20="Government (Secured)",A38&lt;=$B$6),C38-C37,IF(A38&lt;=$B$6,(C38-C37)*0.01*($B$6-A38+1),0)))</f>
        <v>0</v>
      </c>
      <c r="G38" s="22">
        <f>IF(A38&lt;='Inputs and Results'!$C$12,(C38-C37)*0.01*('Inputs and Results'!$C$12-A38+1),0)</f>
        <v>0</v>
      </c>
      <c r="H38" s="8">
        <f>H37+(H41-H31)/($A41-$A31)</f>
        <v>4.7699999999999987</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5.04</v>
      </c>
      <c r="C39" s="8">
        <f>C38+(C41-C31)/(A41-A31)</f>
        <v>12.4</v>
      </c>
      <c r="D39" s="1">
        <f t="shared" si="0"/>
        <v>0.21913043478260869</v>
      </c>
      <c r="E39" s="13">
        <f t="shared" si="1"/>
        <v>0.14285714285714279</v>
      </c>
      <c r="F39" s="21">
        <f>IF('Inputs and Results'!$C$20="Conservation Easement (Perpetual)",(C39-C38),IF(AND('Inputs and Results'!$C$20="Government (Secured)",A39&lt;=$B$6),C39-C38,IF(A39&lt;=$B$6,(C39-C38)*0.01*($B$6-A39+1),0)))</f>
        <v>0</v>
      </c>
      <c r="G39" s="22">
        <f>IF(A39&lt;='Inputs and Results'!$C$12,(C39-C38)*0.01*('Inputs and Results'!$C$12-A39+1),0)</f>
        <v>0</v>
      </c>
      <c r="H39" s="8">
        <f>H38+(H41-H31)/($A41-$A31)</f>
        <v>4.7799999999999985</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5.67</v>
      </c>
      <c r="C40" s="8">
        <f>C39+(C41-C31)/(A41-A31)</f>
        <v>13.15</v>
      </c>
      <c r="D40" s="1">
        <f>B40/A40</f>
        <v>0.23624999999999999</v>
      </c>
      <c r="E40" s="13">
        <f>(B40/B39)-1</f>
        <v>0.125</v>
      </c>
      <c r="F40" s="21">
        <f>IF('Inputs and Results'!$C$20="Conservation Easement (Perpetual)",(C40-C39),IF(AND('Inputs and Results'!$C$20="Government (Secured)",A40&lt;=$B$6),C40-C39,IF(A40&lt;=$B$6,(C40-C39)*0.01*($B$6-A40+1),0)))</f>
        <v>0</v>
      </c>
      <c r="G40" s="22">
        <f>IF(A40&lt;='Inputs and Results'!$C$12,(C40-C39)*0.01*('Inputs and Results'!$C$12-A40+1),0)</f>
        <v>0</v>
      </c>
      <c r="H40" s="8">
        <f>H39+(H41-H31)/($A41-$A31)</f>
        <v>4.7899999999999983</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6.3</v>
      </c>
      <c r="C41" s="9">
        <f>VLOOKUP(CONCATENATE($A$1,A41),'Smith et al 2006'!$A$2:$S$780,9,FALSE)</f>
        <v>13.9</v>
      </c>
      <c r="D41" s="1">
        <f t="shared" ref="D41:D104" si="4">B41/A41</f>
        <v>0.252</v>
      </c>
      <c r="E41" s="13">
        <f t="shared" ref="E41:E104" si="5">(B41/B40)-1</f>
        <v>0.11111111111111116</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4.8</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7.9399999999999995</v>
      </c>
      <c r="C42" s="8">
        <f>C41+(C51-C41)/(A51-A41)</f>
        <v>15.08</v>
      </c>
      <c r="D42" s="1">
        <f t="shared" si="4"/>
        <v>0.30538461538461537</v>
      </c>
      <c r="E42" s="13">
        <f t="shared" si="5"/>
        <v>0.26031746031746028</v>
      </c>
      <c r="F42" s="21">
        <f>IF('Inputs and Results'!$C$20="Conservation Easement (Perpetual)",(C42-C41),IF(AND('Inputs and Results'!$C$20="Government (Secured)",A42&lt;=$B$6),C42-C41,IF(A42&lt;=$B$6,(C42-C41)*0.01*($B$6-A42+1),0)))</f>
        <v>0</v>
      </c>
      <c r="G42" s="22">
        <f>IF(A42&lt;='Inputs and Results'!$C$12,(C42-C41)*0.01*('Inputs and Results'!$C$12-A42+1),0)</f>
        <v>0</v>
      </c>
      <c r="H42" s="8">
        <f>H41+(H51-H41)/($A51-$A41)</f>
        <v>4.7699999999999996</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9.58</v>
      </c>
      <c r="C43" s="8">
        <f>C42+(C51-C41)/(A51-A41)</f>
        <v>16.260000000000002</v>
      </c>
      <c r="D43" s="1">
        <f t="shared" si="4"/>
        <v>0.35481481481481481</v>
      </c>
      <c r="E43" s="13">
        <f t="shared" si="5"/>
        <v>0.20654911838790935</v>
      </c>
      <c r="F43" s="21">
        <f>IF('Inputs and Results'!$C$20="Conservation Easement (Perpetual)",(C43-C42),IF(AND('Inputs and Results'!$C$20="Government (Secured)",A43&lt;=$B$6),C43-C42,IF(A43&lt;=$B$6,(C43-C42)*0.01*($B$6-A43+1),0)))</f>
        <v>0</v>
      </c>
      <c r="G43" s="22">
        <f>IF(A43&lt;='Inputs and Results'!$C$12,(C43-C42)*0.01*('Inputs and Results'!$C$12-A43+1),0)</f>
        <v>0</v>
      </c>
      <c r="H43" s="8">
        <f>H42+(H51-H41)/($A51-$A41)</f>
        <v>4.7399999999999993</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11.22</v>
      </c>
      <c r="C44" s="8">
        <f>C43+(C51-C41)/(A51-A41)</f>
        <v>17.440000000000001</v>
      </c>
      <c r="D44" s="1">
        <f t="shared" si="4"/>
        <v>0.40071428571428575</v>
      </c>
      <c r="E44" s="13">
        <f t="shared" si="5"/>
        <v>0.17118997912317324</v>
      </c>
      <c r="F44" s="21">
        <f>IF('Inputs and Results'!$C$20="Conservation Easement (Perpetual)",(C44-C43),IF(AND('Inputs and Results'!$C$20="Government (Secured)",A44&lt;=$B$6),C44-C43,IF(A44&lt;=$B$6,(C44-C43)*0.01*($B$6-A44+1),0)))</f>
        <v>0</v>
      </c>
      <c r="G44" s="22">
        <f>IF(A44&lt;='Inputs and Results'!$C$12,(C44-C43)*0.01*('Inputs and Results'!$C$12-A44+1),0)</f>
        <v>0</v>
      </c>
      <c r="H44" s="8">
        <f>H43+(H51-H41)/($A51-$A41)</f>
        <v>4.7099999999999991</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12.860000000000001</v>
      </c>
      <c r="C45" s="8">
        <f>C44+(C51-C41)/(A51-A41)</f>
        <v>18.62</v>
      </c>
      <c r="D45" s="1">
        <f t="shared" si="4"/>
        <v>0.44344827586206903</v>
      </c>
      <c r="E45" s="13">
        <f t="shared" si="5"/>
        <v>0.14616755793226388</v>
      </c>
      <c r="F45" s="21">
        <f>IF('Inputs and Results'!$C$20="Conservation Easement (Perpetual)",(C45-C44),IF(AND('Inputs and Results'!$C$20="Government (Secured)",A45&lt;=$B$6),C45-C44,IF(A45&lt;=$B$6,(C45-C44)*0.01*($B$6-A45+1),0)))</f>
        <v>0</v>
      </c>
      <c r="G45" s="22">
        <f>IF(A45&lt;='Inputs and Results'!$C$12,(C45-C44)*0.01*('Inputs and Results'!$C$12-A45+1),0)</f>
        <v>0</v>
      </c>
      <c r="H45" s="8">
        <f>H44+(H51-H41)/($A51-$A41)</f>
        <v>4.6799999999999988</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14.500000000000002</v>
      </c>
      <c r="C46" s="8">
        <f>C45+(C51-C41)/(A51-A41)</f>
        <v>19.8</v>
      </c>
      <c r="D46" s="1">
        <f t="shared" si="4"/>
        <v>0.48333333333333339</v>
      </c>
      <c r="E46" s="13">
        <f t="shared" si="5"/>
        <v>0.12752721617418361</v>
      </c>
      <c r="F46" s="21">
        <f>IF('Inputs and Results'!$C$20="Conservation Easement (Perpetual)",(C46-C45),IF(AND('Inputs and Results'!$C$20="Government (Secured)",A46&lt;=$B$6),C46-C45,IF(A46&lt;=$B$6,(C46-C45)*0.01*($B$6-A46+1),0)))</f>
        <v>0</v>
      </c>
      <c r="G46" s="22">
        <f>IF(A46&lt;='Inputs and Results'!$C$12,(C46-C45)*0.01*('Inputs and Results'!$C$12-A46+1),0)</f>
        <v>0</v>
      </c>
      <c r="H46" s="8">
        <f>H45+(H51-H41)/($A51-$A41)</f>
        <v>4.6499999999999986</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16.14</v>
      </c>
      <c r="C47" s="8">
        <f>C46+(C51-C41)/(A51-A41)</f>
        <v>20.98</v>
      </c>
      <c r="D47" s="1">
        <f t="shared" si="4"/>
        <v>0.52064516129032257</v>
      </c>
      <c r="E47" s="13">
        <f t="shared" si="5"/>
        <v>0.11310344827586194</v>
      </c>
      <c r="F47" s="21">
        <f>IF('Inputs and Results'!$C$20="Conservation Easement (Perpetual)",(C47-C46),IF(AND('Inputs and Results'!$C$20="Government (Secured)",A47&lt;=$B$6),C47-C46,IF(A47&lt;=$B$6,(C47-C46)*0.01*($B$6-A47+1),0)))</f>
        <v>0</v>
      </c>
      <c r="G47" s="22">
        <f>IF(A47&lt;='Inputs and Results'!$C$12,(C47-C46)*0.01*('Inputs and Results'!$C$12-A47+1),0)</f>
        <v>0</v>
      </c>
      <c r="H47" s="8">
        <f>H46+(H51-H41)/($A51-$A41)</f>
        <v>4.6199999999999983</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17.78</v>
      </c>
      <c r="C48" s="8">
        <f>C47+(C51-C41)/(A51-A41)</f>
        <v>22.16</v>
      </c>
      <c r="D48" s="1">
        <f t="shared" si="4"/>
        <v>0.55562500000000004</v>
      </c>
      <c r="E48" s="13">
        <f t="shared" si="5"/>
        <v>0.10161090458488231</v>
      </c>
      <c r="F48" s="21">
        <f>IF('Inputs and Results'!$C$20="Conservation Easement (Perpetual)",(C48-C47),IF(AND('Inputs and Results'!$C$20="Government (Secured)",A48&lt;=$B$6),C48-C47,IF(A48&lt;=$B$6,(C48-C47)*0.01*($B$6-A48+1),0)))</f>
        <v>0</v>
      </c>
      <c r="G48" s="22">
        <f>IF(A48&lt;='Inputs and Results'!$C$12,(C48-C47)*0.01*('Inputs and Results'!$C$12-A48+1),0)</f>
        <v>0</v>
      </c>
      <c r="H48" s="8">
        <f>H47+(H51-H41)/($A51-$A41)</f>
        <v>4.5899999999999981</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19.420000000000002</v>
      </c>
      <c r="C49" s="8">
        <f>C48+(C51-C41)/(A51-A41)</f>
        <v>23.34</v>
      </c>
      <c r="D49" s="1">
        <f t="shared" si="4"/>
        <v>0.5884848484848485</v>
      </c>
      <c r="E49" s="13">
        <f t="shared" si="5"/>
        <v>9.2238470191226218E-2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4.5599999999999978</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21.060000000000002</v>
      </c>
      <c r="C50" s="8">
        <f>C49+(C51-C41)/(A51-A41)</f>
        <v>24.52</v>
      </c>
      <c r="D50" s="1">
        <f t="shared" si="4"/>
        <v>0.61941176470588244</v>
      </c>
      <c r="E50" s="13">
        <f t="shared" si="5"/>
        <v>8.4449021627188481E-2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4.5299999999999976</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22.7</v>
      </c>
      <c r="C51" s="9">
        <f>VLOOKUP(CONCATENATE($A$1,A51),'Smith et al 2006'!$A$2:$S$780,9,FALSE)</f>
        <v>25.7</v>
      </c>
      <c r="D51" s="1">
        <f t="shared" si="4"/>
        <v>0.64857142857142858</v>
      </c>
      <c r="E51" s="13">
        <f t="shared" si="5"/>
        <v>7.7872744539410954E-2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4.5</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24.93</v>
      </c>
      <c r="C52" s="8">
        <f>C51+(C61-C51)/(A61-A51)</f>
        <v>27.009999999999998</v>
      </c>
      <c r="D52" s="1">
        <f t="shared" si="4"/>
        <v>0.6925</v>
      </c>
      <c r="E52" s="13">
        <f t="shared" si="5"/>
        <v>9.8237885462555186E-2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4.4800000000000004</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27.16</v>
      </c>
      <c r="C53" s="8">
        <f>C52+(C61-C51)/(A61-A51)</f>
        <v>28.319999999999997</v>
      </c>
      <c r="D53" s="1">
        <f t="shared" si="4"/>
        <v>0.73405405405405411</v>
      </c>
      <c r="E53" s="13">
        <f t="shared" si="5"/>
        <v>8.945046129161649E-2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4.4600000000000009</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29.39</v>
      </c>
      <c r="C54" s="8">
        <f>C53+(C61-C51)/(A61-A51)</f>
        <v>29.629999999999995</v>
      </c>
      <c r="D54" s="1">
        <f t="shared" si="4"/>
        <v>0.77342105263157901</v>
      </c>
      <c r="E54" s="13">
        <f t="shared" si="5"/>
        <v>8.2106038291605232E-2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4.4400000000000013</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31.62</v>
      </c>
      <c r="C55" s="8">
        <f>C54+(C61-C51)/(A61-A51)</f>
        <v>30.939999999999994</v>
      </c>
      <c r="D55" s="1">
        <f t="shared" si="4"/>
        <v>0.8107692307692308</v>
      </c>
      <c r="E55" s="13">
        <f t="shared" si="5"/>
        <v>7.587614834977896E-2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4.4200000000000017</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33.85</v>
      </c>
      <c r="C56" s="8">
        <f>C55+(C61-C51)/(A61-A51)</f>
        <v>32.249999999999993</v>
      </c>
      <c r="D56" s="1">
        <f t="shared" si="4"/>
        <v>0.84625000000000006</v>
      </c>
      <c r="E56" s="13">
        <f t="shared" si="5"/>
        <v>7.0524984187223305E-2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4.4000000000000021</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36.08</v>
      </c>
      <c r="C57" s="8">
        <f>C56+(C61-C51)/(A61-A51)</f>
        <v>33.559999999999995</v>
      </c>
      <c r="D57" s="1">
        <f t="shared" si="4"/>
        <v>0.88</v>
      </c>
      <c r="E57" s="13">
        <f t="shared" si="5"/>
        <v>6.587887740029541E-2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4.3800000000000026</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38.309999999999995</v>
      </c>
      <c r="C58" s="8">
        <f>C57+(C61-C51)/(A61-A51)</f>
        <v>34.869999999999997</v>
      </c>
      <c r="D58" s="1">
        <f t="shared" si="4"/>
        <v>0.91214285714285703</v>
      </c>
      <c r="E58" s="13">
        <f t="shared" si="5"/>
        <v>6.1807095343680674E-2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4.360000000000003</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40.539999999999992</v>
      </c>
      <c r="C59" s="8">
        <f>C58+(C61-C51)/(A61-A51)</f>
        <v>36.18</v>
      </c>
      <c r="D59" s="1">
        <f t="shared" si="4"/>
        <v>0.94279069767441837</v>
      </c>
      <c r="E59" s="13">
        <f t="shared" si="5"/>
        <v>5.8209344818585196E-2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4.3400000000000034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42.769999999999989</v>
      </c>
      <c r="C60" s="8">
        <f>C59+(C61-C51)/(A61-A51)</f>
        <v>37.49</v>
      </c>
      <c r="D60" s="1">
        <f t="shared" si="4"/>
        <v>0.97204545454545432</v>
      </c>
      <c r="E60" s="13">
        <f t="shared" si="5"/>
        <v>5.5007400098668002E-2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4.3200000000000038</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45</v>
      </c>
      <c r="C61" s="9">
        <f>VLOOKUP(CONCATENATE($A$1,A61),'Smith et al 2006'!$A$2:$S$780,9,FALSE)</f>
        <v>38.799999999999997</v>
      </c>
      <c r="D61" s="1">
        <f t="shared" si="4"/>
        <v>1</v>
      </c>
      <c r="E61" s="13">
        <f t="shared" si="5"/>
        <v>5.2139350011690677E-2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4.3</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47.57</v>
      </c>
      <c r="C62" s="8">
        <f>C61+(C71-C61)/(A71-A61)</f>
        <v>40.15</v>
      </c>
      <c r="D62" s="1">
        <f t="shared" si="4"/>
        <v>1.0341304347826088</v>
      </c>
      <c r="E62" s="13">
        <f t="shared" si="5"/>
        <v>5.7111111111111112E-2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4.29</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50.14</v>
      </c>
      <c r="C63" s="8">
        <f>C62+(C71-C61)/(A71-A61)</f>
        <v>41.5</v>
      </c>
      <c r="D63" s="1">
        <f t="shared" si="4"/>
        <v>1.0668085106382978</v>
      </c>
      <c r="E63" s="13">
        <f t="shared" si="5"/>
        <v>5.4025646415808204E-2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4.28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52.71</v>
      </c>
      <c r="C64" s="8">
        <f>C63+(C71-C61)/(A71-A61)</f>
        <v>42.85</v>
      </c>
      <c r="D64" s="1">
        <f t="shared" si="4"/>
        <v>1.098125</v>
      </c>
      <c r="E64" s="13">
        <f t="shared" si="5"/>
        <v>5.1256481850817659E-2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4.2700000000000005</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55.28</v>
      </c>
      <c r="C65" s="8">
        <f>C64+(C71-C61)/(A71-A61)</f>
        <v>44.2</v>
      </c>
      <c r="D65" s="1">
        <f t="shared" si="4"/>
        <v>1.1281632653061224</v>
      </c>
      <c r="E65" s="13">
        <f t="shared" si="5"/>
        <v>4.8757351546196093E-2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4.2600000000000007</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57.85</v>
      </c>
      <c r="C66" s="8">
        <f>C65+(C71-C61)/(A71-A61)</f>
        <v>45.550000000000004</v>
      </c>
      <c r="D66" s="1">
        <f t="shared" si="4"/>
        <v>1.157</v>
      </c>
      <c r="E66" s="13">
        <f t="shared" si="5"/>
        <v>4.6490593342981112E-2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4.2500000000000009</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60.42</v>
      </c>
      <c r="C67" s="8">
        <f>C66+(C71-C61)/(A71-A61)</f>
        <v>46.900000000000006</v>
      </c>
      <c r="D67" s="1">
        <f t="shared" si="4"/>
        <v>1.1847058823529413</v>
      </c>
      <c r="E67" s="13">
        <f t="shared" si="5"/>
        <v>4.4425237683664687E-2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4.2400000000000011</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62.99</v>
      </c>
      <c r="C68" s="8">
        <f>C67+(C71-C61)/(A71-A61)</f>
        <v>48.250000000000007</v>
      </c>
      <c r="D68" s="1">
        <f t="shared" si="4"/>
        <v>1.2113461538461539</v>
      </c>
      <c r="E68" s="13">
        <f t="shared" si="5"/>
        <v>4.2535584243627911E-2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4.2300000000000013</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65.56</v>
      </c>
      <c r="C69" s="8">
        <f>C68+(C71-C61)/(A71-A61)</f>
        <v>49.600000000000009</v>
      </c>
      <c r="D69" s="1">
        <f t="shared" si="4"/>
        <v>1.2369811320754718</v>
      </c>
      <c r="E69" s="13">
        <f t="shared" si="5"/>
        <v>4.0800127004286368E-2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4.2200000000000015</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68.13</v>
      </c>
      <c r="C70" s="8">
        <f>C69+(C71-C61)/(A71-A61)</f>
        <v>50.95000000000001</v>
      </c>
      <c r="D70" s="1">
        <f t="shared" si="4"/>
        <v>1.2616666666666665</v>
      </c>
      <c r="E70" s="13">
        <f t="shared" si="5"/>
        <v>3.9200732153752194E-2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4.2100000000000017</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70.7</v>
      </c>
      <c r="C71" s="9">
        <f>VLOOKUP(CONCATENATE($A$1,A71),'Smith et al 2006'!$A$2:$S$780,9,FALSE)</f>
        <v>52.3</v>
      </c>
      <c r="D71" s="1">
        <f t="shared" si="4"/>
        <v>1.2854545454545454</v>
      </c>
      <c r="E71" s="13">
        <f t="shared" si="5"/>
        <v>3.7722002054895176E-2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4.2</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73.44</v>
      </c>
      <c r="C72" s="8">
        <f>C71+(C81-C71)/(A81-A71)</f>
        <v>53.54</v>
      </c>
      <c r="D72" s="1">
        <f t="shared" si="4"/>
        <v>1.3114285714285714</v>
      </c>
      <c r="E72" s="13">
        <f t="shared" si="5"/>
        <v>3.8755304101838695E-2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4.1900000000000004</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76.179999999999993</v>
      </c>
      <c r="C73" s="8">
        <f>C72+(C81-C71)/(A81-A71)</f>
        <v>54.78</v>
      </c>
      <c r="D73" s="1">
        <f t="shared" si="4"/>
        <v>1.3364912280701753</v>
      </c>
      <c r="E73" s="13">
        <f t="shared" si="5"/>
        <v>3.7309368191721148E-2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4.1800000000000006</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78.919999999999987</v>
      </c>
      <c r="C74" s="8">
        <f>C73+(C81-C71)/(A81-A71)</f>
        <v>56.02</v>
      </c>
      <c r="D74" s="1">
        <f t="shared" si="4"/>
        <v>1.3606896551724135</v>
      </c>
      <c r="E74" s="13">
        <f t="shared" si="5"/>
        <v>3.5967445523759523E-2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4.1700000000000008</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81.659999999999982</v>
      </c>
      <c r="C75" s="8">
        <f>C74+(C81-C71)/(A81-A71)</f>
        <v>57.260000000000005</v>
      </c>
      <c r="D75" s="1">
        <f t="shared" si="4"/>
        <v>1.3840677966101691</v>
      </c>
      <c r="E75" s="13">
        <f t="shared" si="5"/>
        <v>3.4718702483527597E-2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4.160000000000001</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84.399999999999977</v>
      </c>
      <c r="C76" s="8">
        <f>C75+(C81-C71)/(A81-A71)</f>
        <v>58.500000000000007</v>
      </c>
      <c r="D76" s="1">
        <f t="shared" si="4"/>
        <v>1.4066666666666663</v>
      </c>
      <c r="E76" s="13">
        <f t="shared" si="5"/>
        <v>3.35537594905706E-2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4.1500000000000012</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87.139999999999972</v>
      </c>
      <c r="C77" s="8">
        <f>C76+(C81-C71)/(A81-A71)</f>
        <v>59.740000000000009</v>
      </c>
      <c r="D77" s="1">
        <f t="shared" si="4"/>
        <v>1.4285245901639341</v>
      </c>
      <c r="E77" s="13">
        <f t="shared" si="5"/>
        <v>3.2464454976303347E-2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4.1400000000000015</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89.879999999999967</v>
      </c>
      <c r="C78" s="8">
        <f>C77+(C81-C71)/(A81-A71)</f>
        <v>60.980000000000011</v>
      </c>
      <c r="D78" s="1">
        <f t="shared" si="4"/>
        <v>1.4496774193548381</v>
      </c>
      <c r="E78" s="13">
        <f t="shared" si="5"/>
        <v>3.1443653890291356E-2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4.1300000000000017</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92.619999999999962</v>
      </c>
      <c r="C79" s="8">
        <f>C78+(C81-C71)/(A81-A71)</f>
        <v>62.220000000000013</v>
      </c>
      <c r="D79" s="1">
        <f t="shared" si="4"/>
        <v>1.4701587301587296</v>
      </c>
      <c r="E79" s="13">
        <f t="shared" si="5"/>
        <v>3.048509123275478E-2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4.1200000000000019</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95.359999999999957</v>
      </c>
      <c r="C80" s="8">
        <f>C79+(C81-C71)/(A81-A71)</f>
        <v>63.460000000000015</v>
      </c>
      <c r="D80" s="1">
        <f t="shared" si="4"/>
        <v>1.4899999999999993</v>
      </c>
      <c r="E80" s="13">
        <f t="shared" si="5"/>
        <v>2.9583243359965428E-2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4.1100000000000021</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98.1</v>
      </c>
      <c r="C81" s="9">
        <f>VLOOKUP(CONCATENATE($A$1,A81),'Smith et al 2006'!$A$2:$S$780,9,FALSE)</f>
        <v>64.7</v>
      </c>
      <c r="D81" s="1">
        <f t="shared" si="4"/>
        <v>1.5092307692307692</v>
      </c>
      <c r="E81" s="13">
        <f t="shared" si="5"/>
        <v>2.8733221476510584E-2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4.0999999999999996</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100.94</v>
      </c>
      <c r="C82" s="8">
        <f>C81+(C91-C81)/(A91-A81)</f>
        <v>65.89</v>
      </c>
      <c r="D82" s="1">
        <f t="shared" si="4"/>
        <v>1.5293939393939393</v>
      </c>
      <c r="E82" s="13">
        <f t="shared" si="5"/>
        <v>2.8950050968399532E-2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4.09</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103.78</v>
      </c>
      <c r="C83" s="8">
        <f>C82+(C91-C81)/(A91-A81)</f>
        <v>67.08</v>
      </c>
      <c r="D83" s="1">
        <f t="shared" si="4"/>
        <v>1.548955223880597</v>
      </c>
      <c r="E83" s="13">
        <f t="shared" si="5"/>
        <v>2.8135526055082183E-2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4.08</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106.62</v>
      </c>
      <c r="C84" s="8">
        <f>C83+(C91-C81)/(A91-A81)</f>
        <v>68.27</v>
      </c>
      <c r="D84" s="1">
        <f t="shared" si="4"/>
        <v>1.5679411764705884</v>
      </c>
      <c r="E84" s="13">
        <f t="shared" si="5"/>
        <v>2.736558103680875E-2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4.07</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109.46000000000001</v>
      </c>
      <c r="C85" s="8">
        <f>C84+(C91-C81)/(A91-A81)</f>
        <v>69.459999999999994</v>
      </c>
      <c r="D85" s="1">
        <f t="shared" si="4"/>
        <v>1.586376811594203</v>
      </c>
      <c r="E85" s="13">
        <f t="shared" si="5"/>
        <v>2.6636653535921928E-2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4.0600000000000005</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112.30000000000001</v>
      </c>
      <c r="C86" s="8">
        <f>C85+(C91-C81)/(A91-A81)</f>
        <v>70.649999999999991</v>
      </c>
      <c r="D86" s="1">
        <f t="shared" si="4"/>
        <v>1.6042857142857145</v>
      </c>
      <c r="E86" s="13">
        <f t="shared" si="5"/>
        <v>2.5945550886168567E-2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4.0500000000000007</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115.14000000000001</v>
      </c>
      <c r="C87" s="8">
        <f>C86+(C91-C81)/(A91-A81)</f>
        <v>71.839999999999989</v>
      </c>
      <c r="D87" s="1">
        <f t="shared" si="4"/>
        <v>1.6216901408450706</v>
      </c>
      <c r="E87" s="13">
        <f t="shared" si="5"/>
        <v>2.5289403383793374E-2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4.0400000000000009</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117.98000000000002</v>
      </c>
      <c r="C88" s="8">
        <f>C87+(C91-C81)/(A91-A81)</f>
        <v>73.029999999999987</v>
      </c>
      <c r="D88" s="1">
        <f t="shared" si="4"/>
        <v>1.6386111111111115</v>
      </c>
      <c r="E88" s="13">
        <f t="shared" si="5"/>
        <v>2.4665624457182567E-2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4.0300000000000011</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120.82000000000002</v>
      </c>
      <c r="C89" s="8">
        <f>C88+(C91-C81)/(A91-A81)</f>
        <v>74.219999999999985</v>
      </c>
      <c r="D89" s="1">
        <f t="shared" si="4"/>
        <v>1.6550684931506852</v>
      </c>
      <c r="E89" s="13">
        <f t="shared" si="5"/>
        <v>2.4071876589252472E-2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4.0200000000000014</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123.66000000000003</v>
      </c>
      <c r="C90" s="8">
        <f>C89+(C91-C81)/(A91-A81)</f>
        <v>75.409999999999982</v>
      </c>
      <c r="D90" s="1">
        <f t="shared" si="4"/>
        <v>1.6710810810810814</v>
      </c>
      <c r="E90" s="13">
        <f t="shared" si="5"/>
        <v>2.3506042046018916E-2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4.0100000000000016</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126.5</v>
      </c>
      <c r="C91" s="9">
        <f>VLOOKUP(CONCATENATE($A$1,A91),'Smith et al 2006'!$A$2:$S$780,9,FALSE)</f>
        <v>76.599999999999994</v>
      </c>
      <c r="D91" s="1">
        <f t="shared" si="4"/>
        <v>1.6866666666666668</v>
      </c>
      <c r="E91" s="13">
        <f t="shared" si="5"/>
        <v>2.296619763868657E-2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4</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129.35</v>
      </c>
      <c r="C92" s="8">
        <f>C91+(C101-C91)/(A101-A91)</f>
        <v>77.739999999999995</v>
      </c>
      <c r="D92" s="1">
        <f t="shared" si="4"/>
        <v>1.7019736842105262</v>
      </c>
      <c r="E92" s="13">
        <f t="shared" si="5"/>
        <v>2.2529644268774573E-2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3.99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132.19999999999999</v>
      </c>
      <c r="C93" s="8">
        <f>C92+(C101-C91)/(A101-A91)</f>
        <v>78.88</v>
      </c>
      <c r="D93" s="1">
        <f t="shared" si="4"/>
        <v>1.7168831168831167</v>
      </c>
      <c r="E93" s="13">
        <f t="shared" si="5"/>
        <v>2.2033243138770642E-2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3.9800000000000004</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135.04999999999998</v>
      </c>
      <c r="C94" s="8">
        <f>C93+(C101-C91)/(A101-A91)</f>
        <v>80.02</v>
      </c>
      <c r="D94" s="1">
        <f t="shared" si="4"/>
        <v>1.7314102564102563</v>
      </c>
      <c r="E94" s="13">
        <f t="shared" si="5"/>
        <v>2.155824508320725E-2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3.9700000000000006</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137.89999999999998</v>
      </c>
      <c r="C95" s="8">
        <f>C94+(C101-C91)/(A101-A91)</f>
        <v>81.16</v>
      </c>
      <c r="D95" s="1">
        <f t="shared" si="4"/>
        <v>1.7455696202531643</v>
      </c>
      <c r="E95" s="13">
        <f t="shared" si="5"/>
        <v>2.110329507589781E-2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3.9600000000000009</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140.74999999999997</v>
      </c>
      <c r="C96" s="8">
        <f>C95+(C101-C91)/(A101-A91)</f>
        <v>82.3</v>
      </c>
      <c r="D96" s="1">
        <f t="shared" si="4"/>
        <v>1.7593749999999997</v>
      </c>
      <c r="E96" s="13">
        <f t="shared" si="5"/>
        <v>2.0667150108774512E-2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3.9500000000000011</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143.59999999999997</v>
      </c>
      <c r="C97" s="8">
        <f>C96+(C101-C91)/(A101-A91)</f>
        <v>83.44</v>
      </c>
      <c r="D97" s="1">
        <f t="shared" si="4"/>
        <v>1.772839506172839</v>
      </c>
      <c r="E97" s="13">
        <f t="shared" si="5"/>
        <v>2.0248667850799151E-2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3.9400000000000013</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146.44999999999996</v>
      </c>
      <c r="C98" s="8">
        <f>C97+(C101-C91)/(A101-A91)</f>
        <v>84.58</v>
      </c>
      <c r="D98" s="1">
        <f t="shared" si="4"/>
        <v>1.785975609756097</v>
      </c>
      <c r="E98" s="13">
        <f t="shared" si="5"/>
        <v>1.9846796657381649E-2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3.9300000000000015</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149.29999999999995</v>
      </c>
      <c r="C99" s="8">
        <f>C98+(C101-C91)/(A101-A91)</f>
        <v>85.72</v>
      </c>
      <c r="D99" s="1">
        <f t="shared" si="4"/>
        <v>1.798795180722891</v>
      </c>
      <c r="E99" s="13">
        <f t="shared" si="5"/>
        <v>1.9460566746329677E-2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3.9200000000000017</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152.14999999999995</v>
      </c>
      <c r="C100" s="8">
        <f>C99+(C101-C91)/(A101-A91)</f>
        <v>86.86</v>
      </c>
      <c r="D100" s="1">
        <f t="shared" si="4"/>
        <v>1.8113095238095231</v>
      </c>
      <c r="E100" s="13">
        <f t="shared" si="5"/>
        <v>1.908908238446072E-2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3.9100000000000019</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155</v>
      </c>
      <c r="C101" s="9">
        <f>VLOOKUP(CONCATENATE($A$1,A101),'Smith et al 2006'!$A$2:$S$780,9,FALSE)</f>
        <v>88</v>
      </c>
      <c r="D101" s="1">
        <f t="shared" si="4"/>
        <v>1.8235294117647058</v>
      </c>
      <c r="E101" s="13">
        <f t="shared" si="5"/>
        <v>1.8731514952349926E-2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3.9</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157.81</v>
      </c>
      <c r="C102" s="8">
        <f>C101+(C111-C101)/(A111-A101)</f>
        <v>89.08</v>
      </c>
      <c r="D102" s="1">
        <f t="shared" si="4"/>
        <v>1.835</v>
      </c>
      <c r="E102" s="13">
        <f t="shared" si="5"/>
        <v>1.8129032258064504E-2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3.9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160.62</v>
      </c>
      <c r="C103" s="8">
        <f>C102+(C111-C101)/(A111-A101)</f>
        <v>90.16</v>
      </c>
      <c r="D103" s="1">
        <f t="shared" si="4"/>
        <v>1.8462068965517242</v>
      </c>
      <c r="E103" s="13">
        <f t="shared" si="5"/>
        <v>1.7806222672834382E-2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3.9</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163.43</v>
      </c>
      <c r="C104" s="8">
        <f>C103+(C111-C101)/(A111-A101)</f>
        <v>91.24</v>
      </c>
      <c r="D104" s="1">
        <f t="shared" si="4"/>
        <v>1.8571590909090909</v>
      </c>
      <c r="E104" s="13">
        <f t="shared" si="5"/>
        <v>1.7494708006474902E-2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3.9</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166.24</v>
      </c>
      <c r="C105" s="8">
        <f>C104+(C111-C101)/(A111-A101)</f>
        <v>92.32</v>
      </c>
      <c r="D105" s="1">
        <f t="shared" ref="D105:D141" si="14">B105/A105</f>
        <v>1.8678651685393259</v>
      </c>
      <c r="E105" s="13">
        <f t="shared" ref="E105:E141" si="15">(B105/B104)-1</f>
        <v>1.7193905647677976E-2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3.9</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169.05</v>
      </c>
      <c r="C106" s="8">
        <f>C105+(C111-C101)/(A111-A101)</f>
        <v>93.399999999999991</v>
      </c>
      <c r="D106" s="1">
        <f t="shared" si="14"/>
        <v>1.8783333333333334</v>
      </c>
      <c r="E106" s="13">
        <f t="shared" si="15"/>
        <v>1.6903272377285949E-2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3.9</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171.86</v>
      </c>
      <c r="C107" s="8">
        <f>C106+(C111-C101)/(A111-A101)</f>
        <v>94.47999999999999</v>
      </c>
      <c r="D107" s="1">
        <f t="shared" si="14"/>
        <v>1.8885714285714288</v>
      </c>
      <c r="E107" s="13">
        <f t="shared" si="15"/>
        <v>1.66223010943507E-2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3.9</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174.67000000000002</v>
      </c>
      <c r="C108" s="8">
        <f>C107+(C111-C101)/(A111-A101)</f>
        <v>95.559999999999988</v>
      </c>
      <c r="D108" s="1">
        <f t="shared" si="14"/>
        <v>1.8985869565217393</v>
      </c>
      <c r="E108" s="13">
        <f t="shared" si="15"/>
        <v>1.6350517863377156E-2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3.9</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177.48000000000002</v>
      </c>
      <c r="C109" s="8">
        <f>C108+(C111-C101)/(A111-A101)</f>
        <v>96.639999999999986</v>
      </c>
      <c r="D109" s="1">
        <f t="shared" si="14"/>
        <v>1.9083870967741938</v>
      </c>
      <c r="E109" s="13">
        <f t="shared" si="15"/>
        <v>1.6087479246579273E-2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3.9</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180.29000000000002</v>
      </c>
      <c r="C110" s="8">
        <f>C109+(C111-C101)/(A111-A101)</f>
        <v>97.719999999999985</v>
      </c>
      <c r="D110" s="1">
        <f t="shared" si="14"/>
        <v>1.9179787234042556</v>
      </c>
      <c r="E110" s="13">
        <f t="shared" si="15"/>
        <v>1.5832769889565057E-2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3.9</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183.1</v>
      </c>
      <c r="C111" s="9">
        <f>VLOOKUP(CONCATENATE($A$1,A111),'Smith et al 2006'!$A$2:$S$780,9,FALSE)</f>
        <v>98.8</v>
      </c>
      <c r="D111" s="1">
        <f t="shared" si="14"/>
        <v>1.9273684210526316</v>
      </c>
      <c r="E111" s="13">
        <f t="shared" si="15"/>
        <v>1.5586000332797001E-2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3.9</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185.84</v>
      </c>
      <c r="C112" s="8">
        <f>C111+(C121-C111)/(A121-A111)</f>
        <v>99.8</v>
      </c>
      <c r="D112" s="1">
        <f t="shared" si="14"/>
        <v>1.9358333333333333</v>
      </c>
      <c r="E112" s="13">
        <f t="shared" si="15"/>
        <v>1.4964500273074943E-2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3.8899999999999997</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188.58</v>
      </c>
      <c r="C113" s="8">
        <f>C112+(C121-C111)/(A121-A111)</f>
        <v>100.8</v>
      </c>
      <c r="D113" s="1">
        <f t="shared" si="14"/>
        <v>1.9441237113402063</v>
      </c>
      <c r="E113" s="13">
        <f t="shared" si="15"/>
        <v>1.4743865690916902E-2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3.88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191.32000000000002</v>
      </c>
      <c r="C114" s="8">
        <f>C113+(C121-C111)/(A121-A111)</f>
        <v>101.8</v>
      </c>
      <c r="D114" s="1">
        <f t="shared" si="14"/>
        <v>1.952244897959184</v>
      </c>
      <c r="E114" s="13">
        <f t="shared" si="15"/>
        <v>1.45296425920034E-2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3.87</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194.06000000000003</v>
      </c>
      <c r="C115" s="8">
        <f>C114+(C121-C111)/(A121-A111)</f>
        <v>102.8</v>
      </c>
      <c r="D115" s="1">
        <f t="shared" si="14"/>
        <v>1.9602020202020205</v>
      </c>
      <c r="E115" s="13">
        <f t="shared" si="15"/>
        <v>1.4321555509094752E-2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3.8600000000000003</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196.80000000000004</v>
      </c>
      <c r="C116" s="8">
        <f>C115+(C121-C111)/(A121-A111)</f>
        <v>103.8</v>
      </c>
      <c r="D116" s="1">
        <f t="shared" si="14"/>
        <v>1.9680000000000004</v>
      </c>
      <c r="E116" s="13">
        <f t="shared" si="15"/>
        <v>1.4119344532618872E-2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3.8500000000000005</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199.54000000000005</v>
      </c>
      <c r="C117" s="8">
        <f>C116+(C121-C111)/(A121-A111)</f>
        <v>104.8</v>
      </c>
      <c r="D117" s="1">
        <f t="shared" si="14"/>
        <v>1.9756435643564361</v>
      </c>
      <c r="E117" s="13">
        <f t="shared" si="15"/>
        <v>1.392276422764227E-2</v>
      </c>
      <c r="F117" s="20"/>
      <c r="G117" s="20"/>
      <c r="H117" s="8">
        <f>H116+(H121-H111)/($A121-$A111)</f>
        <v>3.8400000000000007</v>
      </c>
    </row>
    <row r="118" spans="1:108" x14ac:dyDescent="0.2">
      <c r="A118" s="8">
        <f t="shared" si="16"/>
        <v>102</v>
      </c>
      <c r="B118" s="8">
        <f>B117+(B121-B111)/(A121-A111)</f>
        <v>202.28000000000006</v>
      </c>
      <c r="C118" s="8">
        <f>C117+(C121-C111)/(A121-A111)</f>
        <v>105.8</v>
      </c>
      <c r="D118" s="1">
        <f t="shared" si="14"/>
        <v>1.9831372549019612</v>
      </c>
      <c r="E118" s="13">
        <f t="shared" si="15"/>
        <v>1.3731582640072126E-2</v>
      </c>
      <c r="F118" s="20"/>
      <c r="G118" s="20"/>
      <c r="H118" s="8">
        <f>H117+(H121-H111)/($A121-$A111)</f>
        <v>3.830000000000001</v>
      </c>
    </row>
    <row r="119" spans="1:108" x14ac:dyDescent="0.2">
      <c r="A119" s="8">
        <f t="shared" si="16"/>
        <v>103</v>
      </c>
      <c r="B119" s="8">
        <f>B118+(B121-B111)/(A121-A111)</f>
        <v>205.02000000000007</v>
      </c>
      <c r="C119" s="8">
        <f>C118+(C121-C111)/(A121-A111)</f>
        <v>106.8</v>
      </c>
      <c r="D119" s="1">
        <f t="shared" si="14"/>
        <v>1.9904854368932046</v>
      </c>
      <c r="E119" s="13">
        <f t="shared" si="15"/>
        <v>1.3545580383626632E-2</v>
      </c>
      <c r="F119" s="20"/>
      <c r="G119" s="20"/>
      <c r="H119" s="8">
        <f>H118+(H121-H111)/($A121-$A111)</f>
        <v>3.8200000000000012</v>
      </c>
    </row>
    <row r="120" spans="1:108" x14ac:dyDescent="0.2">
      <c r="A120" s="8">
        <f t="shared" si="16"/>
        <v>104</v>
      </c>
      <c r="B120" s="8">
        <f>B119+(B121-B111)/(A121-A111)</f>
        <v>207.76000000000008</v>
      </c>
      <c r="C120" s="8">
        <f>C119+(C121-C111)/(A121-A111)</f>
        <v>107.8</v>
      </c>
      <c r="D120" s="1">
        <f t="shared" si="14"/>
        <v>1.9976923076923083</v>
      </c>
      <c r="E120" s="13">
        <f t="shared" si="15"/>
        <v>1.3364549800019443E-2</v>
      </c>
      <c r="F120" s="20"/>
      <c r="G120" s="20"/>
      <c r="H120" s="8">
        <f>H119+(H121-H111)/($A121-$A111)</f>
        <v>3.8100000000000014</v>
      </c>
    </row>
    <row r="121" spans="1:108" x14ac:dyDescent="0.2">
      <c r="A121" s="9">
        <v>105</v>
      </c>
      <c r="B121" s="9">
        <f>VLOOKUP(CONCATENATE($A$1,A121),'Smith et al 2006'!$A$2:$S$780,8,FALSE)</f>
        <v>210.5</v>
      </c>
      <c r="C121" s="9">
        <f>VLOOKUP(CONCATENATE($A$1,A121),'Smith et al 2006'!$A$2:$S$780,9,FALSE)</f>
        <v>108.8</v>
      </c>
      <c r="D121" s="1">
        <f t="shared" si="14"/>
        <v>2.0047619047619047</v>
      </c>
      <c r="E121" s="13">
        <f t="shared" si="15"/>
        <v>1.3188294185598304E-2</v>
      </c>
      <c r="F121" s="20"/>
      <c r="G121" s="20"/>
      <c r="H121" s="9">
        <f>VLOOKUP(CONCATENATE($A$1,$A121),'Smith et al 2006'!$A$2:$S$780,11,FALSE)</f>
        <v>3.8</v>
      </c>
    </row>
    <row r="122" spans="1:108" x14ac:dyDescent="0.2">
      <c r="A122" s="8">
        <f t="shared" ref="A122:A130" si="17">A121+1</f>
        <v>106</v>
      </c>
      <c r="B122" s="8">
        <f>B121+(B131-B121)/(A131-A121)</f>
        <v>213.13</v>
      </c>
      <c r="C122" s="8">
        <f>C121+(C131-C121)/(A131-A121)</f>
        <v>109.75</v>
      </c>
      <c r="D122" s="1">
        <f t="shared" si="14"/>
        <v>2.0106603773584903</v>
      </c>
      <c r="E122" s="13">
        <f t="shared" si="15"/>
        <v>1.249406175771961E-2</v>
      </c>
      <c r="F122" s="20"/>
      <c r="G122" s="20"/>
      <c r="H122" s="8">
        <f>H121+(H131-H121)/($A131-$A121)</f>
        <v>3.8</v>
      </c>
    </row>
    <row r="123" spans="1:108" x14ac:dyDescent="0.2">
      <c r="A123" s="8">
        <f t="shared" si="17"/>
        <v>107</v>
      </c>
      <c r="B123" s="8">
        <f>B122+(B131-B121)/(A131-A121)</f>
        <v>215.76</v>
      </c>
      <c r="C123" s="8">
        <f>C122+(C131-C121)/(A131-A121)</f>
        <v>110.7</v>
      </c>
      <c r="D123" s="1">
        <f t="shared" si="14"/>
        <v>2.0164485981308409</v>
      </c>
      <c r="E123" s="13">
        <f t="shared" si="15"/>
        <v>1.2339886454276749E-2</v>
      </c>
      <c r="F123" s="20"/>
      <c r="G123" s="20"/>
      <c r="H123" s="8">
        <f>H122+(H131-H121)/($A131-$A121)</f>
        <v>3.8</v>
      </c>
    </row>
    <row r="124" spans="1:108" x14ac:dyDescent="0.2">
      <c r="A124" s="8">
        <f t="shared" si="17"/>
        <v>108</v>
      </c>
      <c r="B124" s="8">
        <f>B123+(B131-B121)/(A131-A121)</f>
        <v>218.39</v>
      </c>
      <c r="C124" s="8">
        <f>C123+(C131-C121)/(A131-A121)</f>
        <v>111.65</v>
      </c>
      <c r="D124" s="1">
        <f t="shared" si="14"/>
        <v>2.0221296296296294</v>
      </c>
      <c r="E124" s="13">
        <f t="shared" si="15"/>
        <v>1.218946978123836E-2</v>
      </c>
      <c r="F124" s="20"/>
      <c r="G124" s="20"/>
      <c r="H124" s="8">
        <f>H123+(H131-H121)/($A131-$A121)</f>
        <v>3.8</v>
      </c>
    </row>
    <row r="125" spans="1:108" x14ac:dyDescent="0.2">
      <c r="A125" s="8">
        <f t="shared" si="17"/>
        <v>109</v>
      </c>
      <c r="B125" s="8">
        <f>B124+(B131-B121)/(A131-A121)</f>
        <v>221.01999999999998</v>
      </c>
      <c r="C125" s="8">
        <f>C124+(C131-C121)/(A131-A121)</f>
        <v>112.60000000000001</v>
      </c>
      <c r="D125" s="1">
        <f t="shared" si="14"/>
        <v>2.0277064220183485</v>
      </c>
      <c r="E125" s="13">
        <f t="shared" si="15"/>
        <v>1.2042675946700943E-2</v>
      </c>
      <c r="F125" s="20"/>
      <c r="G125" s="20"/>
      <c r="H125" s="8">
        <f>H124+(H131-H121)/($A131-$A121)</f>
        <v>3.8</v>
      </c>
    </row>
    <row r="126" spans="1:108" x14ac:dyDescent="0.2">
      <c r="A126" s="8">
        <f t="shared" si="17"/>
        <v>110</v>
      </c>
      <c r="B126" s="8">
        <f>B125+(B131-B121)/(A131-A121)</f>
        <v>223.64999999999998</v>
      </c>
      <c r="C126" s="8">
        <f>C125+(C131-C121)/(A131-A121)</f>
        <v>113.55000000000001</v>
      </c>
      <c r="D126" s="1">
        <f t="shared" si="14"/>
        <v>2.0331818181818178</v>
      </c>
      <c r="E126" s="13">
        <f t="shared" si="15"/>
        <v>1.1899375622115516E-2</v>
      </c>
      <c r="F126" s="20"/>
      <c r="G126" s="20"/>
      <c r="H126" s="8">
        <f>H125+(H131-H121)/($A131-$A121)</f>
        <v>3.8</v>
      </c>
    </row>
    <row r="127" spans="1:108" x14ac:dyDescent="0.2">
      <c r="A127" s="8">
        <f t="shared" si="17"/>
        <v>111</v>
      </c>
      <c r="B127" s="8">
        <f>B126+(B131-B121)/(A131-A121)</f>
        <v>226.27999999999997</v>
      </c>
      <c r="C127" s="8">
        <f>C126+(C131-C121)/(A131-A121)</f>
        <v>114.50000000000001</v>
      </c>
      <c r="D127" s="1">
        <f t="shared" si="14"/>
        <v>2.0385585585585582</v>
      </c>
      <c r="E127" s="13">
        <f t="shared" si="15"/>
        <v>1.1759445562262494E-2</v>
      </c>
      <c r="F127" s="20"/>
      <c r="G127" s="20"/>
      <c r="H127" s="8">
        <f>H126+(H131-H121)/($A131-$A121)</f>
        <v>3.8</v>
      </c>
    </row>
    <row r="128" spans="1:108" x14ac:dyDescent="0.2">
      <c r="A128" s="8">
        <f t="shared" si="17"/>
        <v>112</v>
      </c>
      <c r="B128" s="8">
        <f>B127+(B131-B121)/(A131-A121)</f>
        <v>228.90999999999997</v>
      </c>
      <c r="C128" s="8">
        <f>C127+(C131-C121)/(A131-A121)</f>
        <v>115.45000000000002</v>
      </c>
      <c r="D128" s="1">
        <f t="shared" si="14"/>
        <v>2.0438392857142853</v>
      </c>
      <c r="E128" s="13">
        <f t="shared" si="15"/>
        <v>1.1622768251723592E-2</v>
      </c>
      <c r="F128" s="20"/>
      <c r="G128" s="20"/>
      <c r="H128" s="8">
        <f>H127+(H131-H121)/($A131-$A121)</f>
        <v>3.8</v>
      </c>
    </row>
    <row r="129" spans="1:8" x14ac:dyDescent="0.2">
      <c r="A129" s="8">
        <f t="shared" si="17"/>
        <v>113</v>
      </c>
      <c r="B129" s="8">
        <f>B128+(B131-B121)/(A131-A121)</f>
        <v>231.53999999999996</v>
      </c>
      <c r="C129" s="8">
        <f>C128+(C131-C121)/(A131-A121)</f>
        <v>116.40000000000002</v>
      </c>
      <c r="D129" s="1">
        <f t="shared" si="14"/>
        <v>2.0490265486725661</v>
      </c>
      <c r="E129" s="13">
        <f t="shared" si="15"/>
        <v>1.1489231575728454E-2</v>
      </c>
      <c r="F129" s="20"/>
      <c r="G129" s="20"/>
      <c r="H129" s="8">
        <f>H128+(H131-H121)/($A131-$A121)</f>
        <v>3.8</v>
      </c>
    </row>
    <row r="130" spans="1:8" x14ac:dyDescent="0.2">
      <c r="A130" s="8">
        <f t="shared" si="17"/>
        <v>114</v>
      </c>
      <c r="B130" s="8">
        <f>B129+(B131-B121)/(A131-A121)</f>
        <v>234.16999999999996</v>
      </c>
      <c r="C130" s="8">
        <f>C129+(C131-C121)/(A131-A121)</f>
        <v>117.35000000000002</v>
      </c>
      <c r="D130" s="1">
        <f t="shared" si="14"/>
        <v>2.0541228070175435</v>
      </c>
      <c r="E130" s="13">
        <f t="shared" si="15"/>
        <v>1.1358728513431782E-2</v>
      </c>
      <c r="F130" s="20"/>
      <c r="G130" s="20"/>
      <c r="H130" s="8">
        <f>H129+(H131-H121)/($A131-$A121)</f>
        <v>3.8</v>
      </c>
    </row>
    <row r="131" spans="1:8" x14ac:dyDescent="0.2">
      <c r="A131" s="9">
        <v>115</v>
      </c>
      <c r="B131" s="9">
        <f>VLOOKUP(CONCATENATE($A$1,A131),'Smith et al 2006'!$A$2:$S$780,8,FALSE)</f>
        <v>236.8</v>
      </c>
      <c r="C131" s="9">
        <f>VLOOKUP(CONCATENATE($A$1,A131),'Smith et al 2006'!$A$2:$S$780,9,FALSE)</f>
        <v>118.3</v>
      </c>
      <c r="D131" s="1">
        <f t="shared" si="14"/>
        <v>2.0591304347826087</v>
      </c>
      <c r="E131" s="13">
        <f t="shared" si="15"/>
        <v>1.1231156851859936E-2</v>
      </c>
      <c r="F131" s="20"/>
      <c r="G131" s="20"/>
      <c r="H131" s="9">
        <f>VLOOKUP(CONCATENATE($A$1,$A131),'Smith et al 2006'!$A$2:$S$780,11,FALSE)</f>
        <v>3.8</v>
      </c>
    </row>
    <row r="132" spans="1:8" x14ac:dyDescent="0.2">
      <c r="A132" s="8">
        <f t="shared" ref="A132:A140" si="18">A131+1</f>
        <v>116</v>
      </c>
      <c r="B132" s="8">
        <f>B131+(B141-B131)/(A141-A131)</f>
        <v>239.3</v>
      </c>
      <c r="C132" s="8">
        <f>C131+(C141-C131)/(A141-A131)</f>
        <v>119.17</v>
      </c>
      <c r="D132" s="1">
        <f t="shared" si="14"/>
        <v>2.0629310344827587</v>
      </c>
      <c r="E132" s="13">
        <f t="shared" si="15"/>
        <v>1.0557432432432456E-2</v>
      </c>
      <c r="F132" s="20"/>
      <c r="G132" s="20"/>
      <c r="H132" s="8">
        <f>H131+(H141-H131)/($A141-$A131)</f>
        <v>3.8</v>
      </c>
    </row>
    <row r="133" spans="1:8" x14ac:dyDescent="0.2">
      <c r="A133" s="8">
        <f t="shared" si="18"/>
        <v>117</v>
      </c>
      <c r="B133" s="8">
        <f>B132+(B141-B131)/(A141-A131)</f>
        <v>241.8</v>
      </c>
      <c r="C133" s="8">
        <f>C132+(C141-C131)/(A141-A131)</f>
        <v>120.04</v>
      </c>
      <c r="D133" s="1">
        <f t="shared" si="14"/>
        <v>2.0666666666666669</v>
      </c>
      <c r="E133" s="13">
        <f t="shared" si="15"/>
        <v>1.044713748432935E-2</v>
      </c>
      <c r="F133" s="20"/>
      <c r="G133" s="20"/>
      <c r="H133" s="8">
        <f>H132+(H141-H131)/($A141-$A131)</f>
        <v>3.8</v>
      </c>
    </row>
    <row r="134" spans="1:8" x14ac:dyDescent="0.2">
      <c r="A134" s="8">
        <f t="shared" si="18"/>
        <v>118</v>
      </c>
      <c r="B134" s="8">
        <f>B133+(B141-B131)/(A141-A131)</f>
        <v>244.3</v>
      </c>
      <c r="C134" s="8">
        <f>C133+(C141-C131)/(A141-A131)</f>
        <v>120.91000000000001</v>
      </c>
      <c r="D134" s="1">
        <f t="shared" si="14"/>
        <v>2.0703389830508474</v>
      </c>
      <c r="E134" s="13">
        <f t="shared" si="15"/>
        <v>1.0339123242349091E-2</v>
      </c>
      <c r="F134" s="20"/>
      <c r="G134" s="20"/>
      <c r="H134" s="8">
        <f>H133+(H141-H131)/($A141-$A131)</f>
        <v>3.8</v>
      </c>
    </row>
    <row r="135" spans="1:8" x14ac:dyDescent="0.2">
      <c r="A135" s="8">
        <f t="shared" si="18"/>
        <v>119</v>
      </c>
      <c r="B135" s="8">
        <f>B134+(B141-B131)/(A141-A131)</f>
        <v>246.8</v>
      </c>
      <c r="C135" s="8">
        <f>C134+(C141-C131)/(A141-A131)</f>
        <v>121.78000000000002</v>
      </c>
      <c r="D135" s="1">
        <f t="shared" si="14"/>
        <v>2.073949579831933</v>
      </c>
      <c r="E135" s="13">
        <f t="shared" si="15"/>
        <v>1.0233319688907061E-2</v>
      </c>
      <c r="F135" s="20"/>
      <c r="G135" s="20"/>
      <c r="H135" s="8">
        <f>H134+(H141-H131)/($A141-$A131)</f>
        <v>3.8</v>
      </c>
    </row>
    <row r="136" spans="1:8" x14ac:dyDescent="0.2">
      <c r="A136" s="8">
        <f t="shared" si="18"/>
        <v>120</v>
      </c>
      <c r="B136" s="8">
        <f>B135+(B141-B131)/(A141-A131)</f>
        <v>249.3</v>
      </c>
      <c r="C136" s="8">
        <f>C135+(C141-C131)/(A141-A131)</f>
        <v>122.65000000000002</v>
      </c>
      <c r="D136" s="1">
        <f t="shared" si="14"/>
        <v>2.0775000000000001</v>
      </c>
      <c r="E136" s="13">
        <f t="shared" si="15"/>
        <v>1.0129659643435929E-2</v>
      </c>
      <c r="F136" s="20"/>
      <c r="G136" s="20"/>
      <c r="H136" s="8">
        <f>H135+(H141-H131)/($A141-$A131)</f>
        <v>3.8</v>
      </c>
    </row>
    <row r="137" spans="1:8" x14ac:dyDescent="0.2">
      <c r="A137" s="8">
        <f t="shared" si="18"/>
        <v>121</v>
      </c>
      <c r="B137" s="8">
        <f>B136+(B141-B131)/(A141-A131)</f>
        <v>251.8</v>
      </c>
      <c r="C137" s="8">
        <f>C136+(C141-C131)/(A141-A131)</f>
        <v>123.52000000000002</v>
      </c>
      <c r="D137" s="1">
        <f t="shared" si="14"/>
        <v>2.0809917355371903</v>
      </c>
      <c r="E137" s="13">
        <f t="shared" si="15"/>
        <v>1.0028078620136327E-2</v>
      </c>
      <c r="F137" s="20"/>
      <c r="G137" s="20"/>
      <c r="H137" s="8">
        <f>H136+(H141-H131)/($A141-$A131)</f>
        <v>3.8</v>
      </c>
    </row>
    <row r="138" spans="1:8" x14ac:dyDescent="0.2">
      <c r="A138" s="8">
        <f t="shared" si="18"/>
        <v>122</v>
      </c>
      <c r="B138" s="8">
        <f>B137+(B141-B131)/(A141-A131)</f>
        <v>254.3</v>
      </c>
      <c r="C138" s="8">
        <f>C137+(C141-C131)/(A141-A131)</f>
        <v>124.39000000000003</v>
      </c>
      <c r="D138" s="1">
        <f t="shared" si="14"/>
        <v>2.084426229508197</v>
      </c>
      <c r="E138" s="13">
        <f t="shared" si="15"/>
        <v>9.92851469420164E-3</v>
      </c>
      <c r="F138" s="20"/>
      <c r="G138" s="20"/>
      <c r="H138" s="8">
        <f>H137+(H141-H131)/($A141-$A131)</f>
        <v>3.8</v>
      </c>
    </row>
    <row r="139" spans="1:8" x14ac:dyDescent="0.2">
      <c r="A139" s="8">
        <f t="shared" si="18"/>
        <v>123</v>
      </c>
      <c r="B139" s="8">
        <f>B138+(B141-B131)/(A141-A131)</f>
        <v>256.8</v>
      </c>
      <c r="C139" s="8">
        <f>C138+(C141-C131)/(A141-A131)</f>
        <v>125.26000000000003</v>
      </c>
      <c r="D139" s="1">
        <f t="shared" si="14"/>
        <v>2.0878048780487806</v>
      </c>
      <c r="E139" s="13">
        <f t="shared" si="15"/>
        <v>9.8309083759340332E-3</v>
      </c>
      <c r="F139" s="20"/>
      <c r="G139" s="20"/>
      <c r="H139" s="8">
        <f>H138+(H141-H131)/($A141-$A131)</f>
        <v>3.8</v>
      </c>
    </row>
    <row r="140" spans="1:8" x14ac:dyDescent="0.2">
      <c r="A140" s="8">
        <f t="shared" si="18"/>
        <v>124</v>
      </c>
      <c r="B140" s="8">
        <f>B139+(B141-B131)/(A141-A131)</f>
        <v>259.3</v>
      </c>
      <c r="C140" s="8">
        <f>C139+(C141-C131)/(A141-A131)</f>
        <v>126.13000000000004</v>
      </c>
      <c r="D140" s="1">
        <f t="shared" si="14"/>
        <v>2.0911290322580647</v>
      </c>
      <c r="E140" s="13">
        <f t="shared" si="15"/>
        <v>9.7352024922119362E-3</v>
      </c>
      <c r="F140" s="20"/>
      <c r="G140" s="20"/>
      <c r="H140" s="8">
        <f>H139+(H141-H131)/($A141-$A131)</f>
        <v>3.8</v>
      </c>
    </row>
    <row r="141" spans="1:8" x14ac:dyDescent="0.2">
      <c r="A141" s="9">
        <v>125</v>
      </c>
      <c r="B141" s="9">
        <f>VLOOKUP(CONCATENATE($A$1,A141),'Smith et al 2006'!$A$2:$S$780,8,FALSE)</f>
        <v>261.8</v>
      </c>
      <c r="C141" s="9">
        <f>VLOOKUP(CONCATENATE($A$1,A141),'Smith et al 2006'!$A$2:$S$780,9,FALSE)</f>
        <v>127</v>
      </c>
      <c r="D141" s="1">
        <f t="shared" si="14"/>
        <v>2.0944000000000003</v>
      </c>
      <c r="E141" s="13">
        <f t="shared" si="15"/>
        <v>9.6413420748167056E-3</v>
      </c>
      <c r="F141" s="20"/>
      <c r="G141" s="20"/>
      <c r="H141" s="9">
        <f>VLOOKUP(CONCATENATE($A$1,$A141),'Smith et al 2006'!$A$2:$S$780,11,FALSE)</f>
        <v>3.8</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Ac5njmVMIgTBAv9cva3yvbzDXK+Mok/CRF3vrG1xizH6/+y5liWgry/ur2mRWJOqnGyYJjcjLoZhrO4aA8BJjQ==" saltValue="dPMMw7UEa0roLqRX9A9Lrg==" spinCount="100000" sheet="1" objects="1" scenarios="1"/>
  <mergeCells count="3">
    <mergeCell ref="D14:E14"/>
    <mergeCell ref="F13:K13"/>
    <mergeCell ref="I14:K14"/>
  </mergeCells>
  <conditionalFormatting sqref="D17:D141">
    <cfRule type="top10" dxfId="47" priority="1" stopIfTrue="1" rank="1"/>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128</v>
      </c>
    </row>
    <row r="2" spans="1:108" x14ac:dyDescent="0.2">
      <c r="A2" s="1" t="s">
        <v>206</v>
      </c>
      <c r="B2" s="1" t="s">
        <v>207</v>
      </c>
    </row>
    <row r="3" spans="1:108" x14ac:dyDescent="0.2">
      <c r="A3" s="1" t="s">
        <v>114</v>
      </c>
      <c r="B3" s="1">
        <f>_xlfn.MAXIFS(A16:A141,D16:D141,B4)</f>
        <v>65</v>
      </c>
    </row>
    <row r="4" spans="1:108" x14ac:dyDescent="0.2">
      <c r="A4" s="1" t="s">
        <v>208</v>
      </c>
      <c r="B4" s="1">
        <f>MAX(D17:D141)</f>
        <v>4.4753846153846153</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0.54</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0.88000000000000012</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1.08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1.7600000000000002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1.62</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2.6400000000000006</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2.16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3.5200000000000005</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2.7</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4.4000000000000004</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0.38</v>
      </c>
      <c r="C22" s="8">
        <f>C21+(C31-C21)/(A31-A21)</f>
        <v>3.3</v>
      </c>
      <c r="D22" s="1">
        <f t="shared" si="0"/>
        <v>6.3333333333333339E-2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4.37</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0.76</v>
      </c>
      <c r="C23" s="8">
        <f>C22+(C31-C21)/(A31-A21)</f>
        <v>3.8999999999999995</v>
      </c>
      <c r="D23" s="1">
        <f t="shared" si="0"/>
        <v>0.10857142857142857</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4.34</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1.1400000000000001</v>
      </c>
      <c r="C24" s="8">
        <f>C23+(C31-C21)/(A31-A21)</f>
        <v>4.4999999999999991</v>
      </c>
      <c r="D24" s="1">
        <f t="shared" si="0"/>
        <v>0.14250000000000002</v>
      </c>
      <c r="E24" s="13">
        <f t="shared" si="1"/>
        <v>0.50000000000000022</v>
      </c>
      <c r="F24" s="21">
        <f>IF('Inputs and Results'!$C$20="Conservation Easement (Perpetual)",(C24-C23),IF(AND('Inputs and Results'!$C$20="Government (Secured)",A24&lt;=$B$6),C24-C23,IF(A24&lt;=$B$6,(C24-C23)*0.01*($B$6-A24+1),0)))</f>
        <v>0</v>
      </c>
      <c r="G24" s="22">
        <f>IF(A24&lt;='Inputs and Results'!$C$12,(C24-C23)*0.01*('Inputs and Results'!$C$12-A24+1),0)</f>
        <v>0</v>
      </c>
      <c r="H24" s="8">
        <f>H23+(H31-H21)/($A31-$A21)</f>
        <v>4.3099999999999996</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1.52</v>
      </c>
      <c r="C25" s="8">
        <f>C24+(C31-C21)/(A31-A21)</f>
        <v>5.0999999999999988</v>
      </c>
      <c r="D25" s="1">
        <f t="shared" si="0"/>
        <v>0.16888888888888889</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4.2799999999999994</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1.9</v>
      </c>
      <c r="C26" s="8">
        <f>C25+(C31-C21)/(A31-A21)</f>
        <v>5.6999999999999984</v>
      </c>
      <c r="D26" s="1">
        <f t="shared" si="0"/>
        <v>0.19</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4.2499999999999991</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2.2799999999999998</v>
      </c>
      <c r="C27" s="8">
        <f>C26+(C31-C21)/(A31-A21)</f>
        <v>6.299999999999998</v>
      </c>
      <c r="D27" s="1">
        <f t="shared" si="0"/>
        <v>0.20727272727272725</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4.2199999999999989</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2.6599999999999997</v>
      </c>
      <c r="C28" s="8">
        <f>C27+(C31-C21)/(A31-A21)</f>
        <v>6.8999999999999977</v>
      </c>
      <c r="D28" s="1">
        <f t="shared" si="0"/>
        <v>0.22166666666666665</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4.1899999999999986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3.0399999999999996</v>
      </c>
      <c r="C29" s="8">
        <f>C28+(C31-C21)/(A31-A21)</f>
        <v>7.4999999999999973</v>
      </c>
      <c r="D29" s="1">
        <f t="shared" si="0"/>
        <v>0.23384615384615381</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4.1599999999999984</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3.4199999999999995</v>
      </c>
      <c r="C30" s="8">
        <f>C29+(C31-C21)/(A31-A21)</f>
        <v>8.0999999999999979</v>
      </c>
      <c r="D30" s="1">
        <f t="shared" si="0"/>
        <v>0.24428571428571424</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4.1299999999999981</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3.8</v>
      </c>
      <c r="C31" s="9">
        <f>VLOOKUP(CONCATENATE($A$1,A31),'Smith et al 2006'!$A$2:$S$780,9,FALSE)</f>
        <v>8.6999999999999993</v>
      </c>
      <c r="D31" s="1">
        <f t="shared" si="0"/>
        <v>0.2533333333333333</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4.0999999999999996</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8.1900000000000013</v>
      </c>
      <c r="C32" s="8">
        <f>C31+(C41-C31)/(A41-A31)</f>
        <v>11.66</v>
      </c>
      <c r="D32" s="1">
        <f t="shared" si="0"/>
        <v>0.51187500000000008</v>
      </c>
      <c r="E32" s="13">
        <f t="shared" si="1"/>
        <v>1.1552631578947374</v>
      </c>
      <c r="F32" s="21">
        <f>IF('Inputs and Results'!$C$20="Conservation Easement (Perpetual)",(C32-C31),IF(AND('Inputs and Results'!$C$20="Government (Secured)",A32&lt;=$B$6),C32-C31,IF(A32&lt;=$B$6,(C32-C31)*0.01*($B$6-A32+1),0)))</f>
        <v>0</v>
      </c>
      <c r="G32" s="22">
        <f>IF(A32&lt;='Inputs and Results'!$C$12,(C32-C31)*0.01*('Inputs and Results'!$C$12-A32+1),0)</f>
        <v>0</v>
      </c>
      <c r="H32" s="8">
        <f>H31+(H41-H31)/($A41-$A31)</f>
        <v>4.0599999999999996</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12.580000000000002</v>
      </c>
      <c r="C33" s="8">
        <f>C32+(C41-C31)/(A41-A31)</f>
        <v>14.620000000000001</v>
      </c>
      <c r="D33" s="1">
        <f t="shared" si="0"/>
        <v>0.7400000000000001</v>
      </c>
      <c r="E33" s="13">
        <f t="shared" si="1"/>
        <v>0.53601953601953611</v>
      </c>
      <c r="F33" s="21">
        <f>IF('Inputs and Results'!$C$20="Conservation Easement (Perpetual)",(C33-C32),IF(AND('Inputs and Results'!$C$20="Government (Secured)",A33&lt;=$B$6),C33-C32,IF(A33&lt;=$B$6,(C33-C32)*0.01*($B$6-A33+1),0)))</f>
        <v>0</v>
      </c>
      <c r="G33" s="22">
        <f>IF(A33&lt;='Inputs and Results'!$C$12,(C33-C32)*0.01*('Inputs and Results'!$C$12-A33+1),0)</f>
        <v>0</v>
      </c>
      <c r="H33" s="8">
        <f>H32+(H41-H31)/($A41-$A31)</f>
        <v>4.0199999999999996</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16.970000000000002</v>
      </c>
      <c r="C34" s="8">
        <f>C33+(C41-C31)/(A41-A31)</f>
        <v>17.580000000000002</v>
      </c>
      <c r="D34" s="1">
        <f t="shared" si="0"/>
        <v>0.94277777777777794</v>
      </c>
      <c r="E34" s="13">
        <f t="shared" si="1"/>
        <v>0.34896661367249604</v>
      </c>
      <c r="F34" s="21">
        <f>IF('Inputs and Results'!$C$20="Conservation Easement (Perpetual)",(C34-C33),IF(AND('Inputs and Results'!$C$20="Government (Secured)",A34&lt;=$B$6),C34-C33,IF(A34&lt;=$B$6,(C34-C33)*0.01*($B$6-A34+1),0)))</f>
        <v>0</v>
      </c>
      <c r="G34" s="22">
        <f>IF(A34&lt;='Inputs and Results'!$C$12,(C34-C33)*0.01*('Inputs and Results'!$C$12-A34+1),0)</f>
        <v>0</v>
      </c>
      <c r="H34" s="8">
        <f>H33+(H41-H31)/($A41-$A31)</f>
        <v>3.9799999999999995</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21.360000000000003</v>
      </c>
      <c r="C35" s="8">
        <f>C34+(C41-C31)/(A41-A31)</f>
        <v>20.540000000000003</v>
      </c>
      <c r="D35" s="1">
        <f t="shared" si="0"/>
        <v>1.1242105263157895</v>
      </c>
      <c r="E35" s="13">
        <f t="shared" si="1"/>
        <v>0.25869180907483802</v>
      </c>
      <c r="F35" s="21">
        <f>IF('Inputs and Results'!$C$20="Conservation Easement (Perpetual)",(C35-C34),IF(AND('Inputs and Results'!$C$20="Government (Secured)",A35&lt;=$B$6),C35-C34,IF(A35&lt;=$B$6,(C35-C34)*0.01*($B$6-A35+1),0)))</f>
        <v>0</v>
      </c>
      <c r="G35" s="22">
        <f>IF(A35&lt;='Inputs and Results'!$C$12,(C35-C34)*0.01*('Inputs and Results'!$C$12-A35+1),0)</f>
        <v>0</v>
      </c>
      <c r="H35" s="8">
        <f>H34+(H41-H31)/($A41-$A31)</f>
        <v>3.9399999999999995</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25.750000000000004</v>
      </c>
      <c r="C36" s="8">
        <f>C35+(C41-C31)/(A41-A31)</f>
        <v>23.500000000000004</v>
      </c>
      <c r="D36" s="1">
        <f t="shared" si="0"/>
        <v>1.2875000000000001</v>
      </c>
      <c r="E36" s="13">
        <f t="shared" si="1"/>
        <v>0.20552434456928848</v>
      </c>
      <c r="F36" s="21">
        <f>IF('Inputs and Results'!$C$20="Conservation Easement (Perpetual)",(C36-C35),IF(AND('Inputs and Results'!$C$20="Government (Secured)",A36&lt;=$B$6),C36-C35,IF(A36&lt;=$B$6,(C36-C35)*0.01*($B$6-A36+1),0)))</f>
        <v>0</v>
      </c>
      <c r="G36" s="22">
        <f>IF(A36&lt;='Inputs and Results'!$C$12,(C36-C35)*0.01*('Inputs and Results'!$C$12-A36+1),0)</f>
        <v>0</v>
      </c>
      <c r="H36" s="8">
        <f>H35+(H41-H31)/($A41-$A31)</f>
        <v>3.8999999999999995</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30.140000000000004</v>
      </c>
      <c r="C37" s="8">
        <f>C36+(C41-C31)/(A41-A31)</f>
        <v>26.460000000000004</v>
      </c>
      <c r="D37" s="1">
        <f t="shared" si="0"/>
        <v>1.4352380952380954</v>
      </c>
      <c r="E37" s="13">
        <f t="shared" si="1"/>
        <v>0.17048543689320383</v>
      </c>
      <c r="F37" s="21">
        <f>IF('Inputs and Results'!$C$20="Conservation Easement (Perpetual)",(C37-C36),IF(AND('Inputs and Results'!$C$20="Government (Secured)",A37&lt;=$B$6),C37-C36,IF(A37&lt;=$B$6,(C37-C36)*0.01*($B$6-A37+1),0)))</f>
        <v>0</v>
      </c>
      <c r="G37" s="22">
        <f>IF(A37&lt;='Inputs and Results'!$C$12,(C37-C36)*0.01*('Inputs and Results'!$C$12-A37+1),0)</f>
        <v>0</v>
      </c>
      <c r="H37" s="8">
        <f>H36+(H41-H31)/($A41-$A31)</f>
        <v>3.8599999999999994</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34.53</v>
      </c>
      <c r="C38" s="8">
        <f>C37+(C41-C31)/(A41-A31)</f>
        <v>29.420000000000005</v>
      </c>
      <c r="D38" s="1">
        <f t="shared" si="0"/>
        <v>1.5695454545454546</v>
      </c>
      <c r="E38" s="13">
        <f t="shared" si="1"/>
        <v>0.14565361645653607</v>
      </c>
      <c r="F38" s="21">
        <f>IF('Inputs and Results'!$C$20="Conservation Easement (Perpetual)",(C38-C37),IF(AND('Inputs and Results'!$C$20="Government (Secured)",A38&lt;=$B$6),C38-C37,IF(A38&lt;=$B$6,(C38-C37)*0.01*($B$6-A38+1),0)))</f>
        <v>0</v>
      </c>
      <c r="G38" s="22">
        <f>IF(A38&lt;='Inputs and Results'!$C$12,(C38-C37)*0.01*('Inputs and Results'!$C$12-A38+1),0)</f>
        <v>0</v>
      </c>
      <c r="H38" s="8">
        <f>H37+(H41-H31)/($A41-$A31)</f>
        <v>3.8199999999999994</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38.92</v>
      </c>
      <c r="C39" s="8">
        <f>C38+(C41-C31)/(A41-A31)</f>
        <v>32.380000000000003</v>
      </c>
      <c r="D39" s="1">
        <f t="shared" si="0"/>
        <v>1.6921739130434783</v>
      </c>
      <c r="E39" s="13">
        <f t="shared" si="1"/>
        <v>0.12713582392122791</v>
      </c>
      <c r="F39" s="21">
        <f>IF('Inputs and Results'!$C$20="Conservation Easement (Perpetual)",(C39-C38),IF(AND('Inputs and Results'!$C$20="Government (Secured)",A39&lt;=$B$6),C39-C38,IF(A39&lt;=$B$6,(C39-C38)*0.01*($B$6-A39+1),0)))</f>
        <v>0</v>
      </c>
      <c r="G39" s="22">
        <f>IF(A39&lt;='Inputs and Results'!$C$12,(C39-C38)*0.01*('Inputs and Results'!$C$12-A39+1),0)</f>
        <v>0</v>
      </c>
      <c r="H39" s="8">
        <f>H38+(H41-H31)/($A41-$A31)</f>
        <v>3.7799999999999994</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43.31</v>
      </c>
      <c r="C40" s="8">
        <f>C39+(C41-C31)/(A41-A31)</f>
        <v>35.340000000000003</v>
      </c>
      <c r="D40" s="1">
        <f>B40/A40</f>
        <v>1.8045833333333334</v>
      </c>
      <c r="E40" s="13">
        <f>(B40/B39)-1</f>
        <v>0.11279547790339151</v>
      </c>
      <c r="F40" s="21">
        <f>IF('Inputs and Results'!$C$20="Conservation Easement (Perpetual)",(C40-C39),IF(AND('Inputs and Results'!$C$20="Government (Secured)",A40&lt;=$B$6),C40-C39,IF(A40&lt;=$B$6,(C40-C39)*0.01*($B$6-A40+1),0)))</f>
        <v>0</v>
      </c>
      <c r="G40" s="22">
        <f>IF(A40&lt;='Inputs and Results'!$C$12,(C40-C39)*0.01*('Inputs and Results'!$C$12-A40+1),0)</f>
        <v>0</v>
      </c>
      <c r="H40" s="8">
        <f>H39+(H41-H31)/($A41-$A31)</f>
        <v>3.7399999999999993</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47.7</v>
      </c>
      <c r="C41" s="9">
        <f>VLOOKUP(CONCATENATE($A$1,A41),'Smith et al 2006'!$A$2:$S$780,9,FALSE)</f>
        <v>38.299999999999997</v>
      </c>
      <c r="D41" s="1">
        <f t="shared" ref="D41:D104" si="4">B41/A41</f>
        <v>1.9080000000000001</v>
      </c>
      <c r="E41" s="13">
        <f t="shared" ref="E41:E104" si="5">(B41/B40)-1</f>
        <v>0.1013622719926115</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3.7</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54.830000000000005</v>
      </c>
      <c r="C42" s="8">
        <f>C41+(C51-C41)/(A51-A41)</f>
        <v>41.98</v>
      </c>
      <c r="D42" s="1">
        <f t="shared" si="4"/>
        <v>2.1088461538461543</v>
      </c>
      <c r="E42" s="13">
        <f t="shared" si="5"/>
        <v>0.1494758909853251</v>
      </c>
      <c r="F42" s="21">
        <f>IF('Inputs and Results'!$C$20="Conservation Easement (Perpetual)",(C42-C41),IF(AND('Inputs and Results'!$C$20="Government (Secured)",A42&lt;=$B$6),C42-C41,IF(A42&lt;=$B$6,(C42-C41)*0.01*($B$6-A42+1),0)))</f>
        <v>0</v>
      </c>
      <c r="G42" s="22">
        <f>IF(A42&lt;='Inputs and Results'!$C$12,(C42-C41)*0.01*('Inputs and Results'!$C$12-A42+1),0)</f>
        <v>0</v>
      </c>
      <c r="H42" s="8">
        <f>H41+(H51-H41)/($A51-$A41)</f>
        <v>3.6900000000000004</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61.960000000000008</v>
      </c>
      <c r="C43" s="8">
        <f>C42+(C51-C41)/(A51-A41)</f>
        <v>45.66</v>
      </c>
      <c r="D43" s="1">
        <f t="shared" si="4"/>
        <v>2.2948148148148153</v>
      </c>
      <c r="E43" s="13">
        <f t="shared" si="5"/>
        <v>0.13003830020062024</v>
      </c>
      <c r="F43" s="21">
        <f>IF('Inputs and Results'!$C$20="Conservation Easement (Perpetual)",(C43-C42),IF(AND('Inputs and Results'!$C$20="Government (Secured)",A43&lt;=$B$6),C43-C42,IF(A43&lt;=$B$6,(C43-C42)*0.01*($B$6-A43+1),0)))</f>
        <v>0</v>
      </c>
      <c r="G43" s="22">
        <f>IF(A43&lt;='Inputs and Results'!$C$12,(C43-C42)*0.01*('Inputs and Results'!$C$12-A43+1),0)</f>
        <v>0</v>
      </c>
      <c r="H43" s="8">
        <f>H42+(H51-H41)/($A51-$A41)</f>
        <v>3.6800000000000006</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69.09</v>
      </c>
      <c r="C44" s="8">
        <f>C43+(C51-C41)/(A51-A41)</f>
        <v>49.339999999999996</v>
      </c>
      <c r="D44" s="1">
        <f t="shared" si="4"/>
        <v>2.4675000000000002</v>
      </c>
      <c r="E44" s="13">
        <f t="shared" si="5"/>
        <v>0.11507424144609413</v>
      </c>
      <c r="F44" s="21">
        <f>IF('Inputs and Results'!$C$20="Conservation Easement (Perpetual)",(C44-C43),IF(AND('Inputs and Results'!$C$20="Government (Secured)",A44&lt;=$B$6),C44-C43,IF(A44&lt;=$B$6,(C44-C43)*0.01*($B$6-A44+1),0)))</f>
        <v>0</v>
      </c>
      <c r="G44" s="22">
        <f>IF(A44&lt;='Inputs and Results'!$C$12,(C44-C43)*0.01*('Inputs and Results'!$C$12-A44+1),0)</f>
        <v>0</v>
      </c>
      <c r="H44" s="8">
        <f>H43+(H51-H41)/($A51-$A41)</f>
        <v>3.6700000000000008</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76.22</v>
      </c>
      <c r="C45" s="8">
        <f>C44+(C51-C41)/(A51-A41)</f>
        <v>53.019999999999996</v>
      </c>
      <c r="D45" s="1">
        <f t="shared" si="4"/>
        <v>2.6282758620689655</v>
      </c>
      <c r="E45" s="13">
        <f t="shared" si="5"/>
        <v>0.10319872629903015</v>
      </c>
      <c r="F45" s="21">
        <f>IF('Inputs and Results'!$C$20="Conservation Easement (Perpetual)",(C45-C44),IF(AND('Inputs and Results'!$C$20="Government (Secured)",A45&lt;=$B$6),C45-C44,IF(A45&lt;=$B$6,(C45-C44)*0.01*($B$6-A45+1),0)))</f>
        <v>0</v>
      </c>
      <c r="G45" s="22">
        <f>IF(A45&lt;='Inputs and Results'!$C$12,(C45-C44)*0.01*('Inputs and Results'!$C$12-A45+1),0)</f>
        <v>0</v>
      </c>
      <c r="H45" s="8">
        <f>H44+(H51-H41)/($A51-$A41)</f>
        <v>3.660000000000001</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83.35</v>
      </c>
      <c r="C46" s="8">
        <f>C45+(C51-C41)/(A51-A41)</f>
        <v>56.699999999999996</v>
      </c>
      <c r="D46" s="1">
        <f t="shared" si="4"/>
        <v>2.7783333333333333</v>
      </c>
      <c r="E46" s="13">
        <f t="shared" si="5"/>
        <v>9.3545001311991616E-2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3.6500000000000012</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90.47999999999999</v>
      </c>
      <c r="C47" s="8">
        <f>C46+(C51-C41)/(A51-A41)</f>
        <v>60.379999999999995</v>
      </c>
      <c r="D47" s="1">
        <f t="shared" si="4"/>
        <v>2.9187096774193546</v>
      </c>
      <c r="E47" s="13">
        <f t="shared" si="5"/>
        <v>8.5542891421715561E-2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3.6400000000000015</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97.609999999999985</v>
      </c>
      <c r="C48" s="8">
        <f>C47+(C51-C41)/(A51-A41)</f>
        <v>64.06</v>
      </c>
      <c r="D48" s="1">
        <f t="shared" si="4"/>
        <v>3.0503124999999995</v>
      </c>
      <c r="E48" s="13">
        <f t="shared" si="5"/>
        <v>7.8801945181255384E-2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3.6300000000000017</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104.73999999999998</v>
      </c>
      <c r="C49" s="8">
        <f>C48+(C51-C41)/(A51-A41)</f>
        <v>67.740000000000009</v>
      </c>
      <c r="D49" s="1">
        <f t="shared" si="4"/>
        <v>3.1739393939393934</v>
      </c>
      <c r="E49" s="13">
        <f t="shared" si="5"/>
        <v>7.3045794488269644E-2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3.6200000000000019</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111.86999999999998</v>
      </c>
      <c r="C50" s="8">
        <f>C49+(C51-C41)/(A51-A41)</f>
        <v>71.420000000000016</v>
      </c>
      <c r="D50" s="1">
        <f t="shared" si="4"/>
        <v>3.2902941176470581</v>
      </c>
      <c r="E50" s="13">
        <f t="shared" si="5"/>
        <v>6.8073324422379233E-2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3.6100000000000021</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119</v>
      </c>
      <c r="C51" s="9">
        <f>VLOOKUP(CONCATENATE($A$1,A51),'Smith et al 2006'!$A$2:$S$780,9,FALSE)</f>
        <v>75.099999999999994</v>
      </c>
      <c r="D51" s="1">
        <f t="shared" si="4"/>
        <v>3.4</v>
      </c>
      <c r="E51" s="13">
        <f t="shared" si="5"/>
        <v>6.3734692053276421E-2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3.6</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125.57</v>
      </c>
      <c r="C52" s="8">
        <f>C51+(C61-C51)/(A61-A51)</f>
        <v>77.989999999999995</v>
      </c>
      <c r="D52" s="1">
        <f t="shared" si="4"/>
        <v>3.4880555555555555</v>
      </c>
      <c r="E52" s="13">
        <f t="shared" si="5"/>
        <v>5.5210084033613382E-2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3.59</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132.13999999999999</v>
      </c>
      <c r="C53" s="8">
        <f>C52+(C61-C51)/(A61-A51)</f>
        <v>80.88</v>
      </c>
      <c r="D53" s="1">
        <f t="shared" si="4"/>
        <v>3.5713513513513511</v>
      </c>
      <c r="E53" s="13">
        <f t="shared" si="5"/>
        <v>5.2321414350561479E-2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3.58</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138.70999999999998</v>
      </c>
      <c r="C54" s="8">
        <f>C53+(C61-C51)/(A61-A51)</f>
        <v>83.77</v>
      </c>
      <c r="D54" s="1">
        <f t="shared" si="4"/>
        <v>3.6502631578947362</v>
      </c>
      <c r="E54" s="13">
        <f t="shared" si="5"/>
        <v>4.9719993945815055E-2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3.5700000000000003</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145.27999999999997</v>
      </c>
      <c r="C55" s="8">
        <f>C54+(C61-C51)/(A61-A51)</f>
        <v>86.66</v>
      </c>
      <c r="D55" s="1">
        <f t="shared" si="4"/>
        <v>3.7251282051282044</v>
      </c>
      <c r="E55" s="13">
        <f t="shared" si="5"/>
        <v>4.7365006127892739E-2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3.5600000000000005</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151.84999999999997</v>
      </c>
      <c r="C56" s="8">
        <f>C55+(C61-C51)/(A61-A51)</f>
        <v>89.55</v>
      </c>
      <c r="D56" s="1">
        <f t="shared" si="4"/>
        <v>3.7962499999999992</v>
      </c>
      <c r="E56" s="13">
        <f t="shared" si="5"/>
        <v>4.5223017621145445E-2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3.5500000000000007</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158.41999999999996</v>
      </c>
      <c r="C57" s="8">
        <f>C56+(C61-C51)/(A61-A51)</f>
        <v>92.44</v>
      </c>
      <c r="D57" s="1">
        <f t="shared" si="4"/>
        <v>3.8639024390243892</v>
      </c>
      <c r="E57" s="13">
        <f t="shared" si="5"/>
        <v>4.3266381297332845E-2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3.5400000000000009</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164.98999999999995</v>
      </c>
      <c r="C58" s="8">
        <f>C57+(C61-C51)/(A61-A51)</f>
        <v>95.33</v>
      </c>
      <c r="D58" s="1">
        <f t="shared" si="4"/>
        <v>3.9283333333333323</v>
      </c>
      <c r="E58" s="13">
        <f t="shared" si="5"/>
        <v>4.1472036359045505E-2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3.5300000000000011</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171.55999999999995</v>
      </c>
      <c r="C59" s="8">
        <f>C58+(C61-C51)/(A61-A51)</f>
        <v>98.22</v>
      </c>
      <c r="D59" s="1">
        <f t="shared" si="4"/>
        <v>3.9897674418604638</v>
      </c>
      <c r="E59" s="13">
        <f t="shared" si="5"/>
        <v>3.9820595187587182E-2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3.5200000000000014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178.12999999999994</v>
      </c>
      <c r="C60" s="8">
        <f>C59+(C61-C51)/(A61-A51)</f>
        <v>101.11</v>
      </c>
      <c r="D60" s="1">
        <f t="shared" si="4"/>
        <v>4.0484090909090895</v>
      </c>
      <c r="E60" s="13">
        <f t="shared" si="5"/>
        <v>3.8295640009326171E-2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3.5100000000000016</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184.7</v>
      </c>
      <c r="C61" s="9">
        <f>VLOOKUP(CONCATENATE($A$1,A61),'Smith et al 2006'!$A$2:$S$780,9,FALSE)</f>
        <v>104</v>
      </c>
      <c r="D61" s="1">
        <f t="shared" si="4"/>
        <v>4.1044444444444439</v>
      </c>
      <c r="E61" s="13">
        <f t="shared" si="5"/>
        <v>3.6883175209117214E-2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3.5</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190.41</v>
      </c>
      <c r="C62" s="8">
        <f>C61+(C71-C61)/(A71-A61)</f>
        <v>106.33</v>
      </c>
      <c r="D62" s="1">
        <f t="shared" si="4"/>
        <v>4.1393478260869561</v>
      </c>
      <c r="E62" s="13">
        <f t="shared" si="5"/>
        <v>3.0914997292907476E-2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3.49</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196.12</v>
      </c>
      <c r="C63" s="8">
        <f>C62+(C71-C61)/(A71-A61)</f>
        <v>108.66</v>
      </c>
      <c r="D63" s="1">
        <f t="shared" si="4"/>
        <v>4.172765957446809</v>
      </c>
      <c r="E63" s="13">
        <f t="shared" si="5"/>
        <v>2.9987920802478918E-2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3.4800000000000004</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201.83</v>
      </c>
      <c r="C64" s="8">
        <f>C63+(C71-C61)/(A71-A61)</f>
        <v>110.99</v>
      </c>
      <c r="D64" s="1">
        <f t="shared" si="4"/>
        <v>4.2047916666666669</v>
      </c>
      <c r="E64" s="13">
        <f t="shared" si="5"/>
        <v>2.9114827656536946E-2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3.4700000000000006</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207.54000000000002</v>
      </c>
      <c r="C65" s="8">
        <f>C64+(C71-C61)/(A71-A61)</f>
        <v>113.32</v>
      </c>
      <c r="D65" s="1">
        <f t="shared" si="4"/>
        <v>4.235510204081633</v>
      </c>
      <c r="E65" s="13">
        <f t="shared" si="5"/>
        <v>2.8291136104642511E-2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3.4600000000000009</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213.25000000000003</v>
      </c>
      <c r="C66" s="8">
        <f>C65+(C71-C61)/(A71-A61)</f>
        <v>115.64999999999999</v>
      </c>
      <c r="D66" s="1">
        <f t="shared" si="4"/>
        <v>4.2650000000000006</v>
      </c>
      <c r="E66" s="13">
        <f t="shared" si="5"/>
        <v>2.7512768622916184E-2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3.4500000000000011</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218.96000000000004</v>
      </c>
      <c r="C67" s="8">
        <f>C66+(C71-C61)/(A71-A61)</f>
        <v>117.97999999999999</v>
      </c>
      <c r="D67" s="1">
        <f t="shared" si="4"/>
        <v>4.2933333333333339</v>
      </c>
      <c r="E67" s="13">
        <f t="shared" si="5"/>
        <v>2.6776084407971856E-2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3.4400000000000013</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224.67000000000004</v>
      </c>
      <c r="C68" s="8">
        <f>C67+(C71-C61)/(A71-A61)</f>
        <v>120.30999999999999</v>
      </c>
      <c r="D68" s="1">
        <f t="shared" si="4"/>
        <v>4.3205769230769242</v>
      </c>
      <c r="E68" s="13">
        <f t="shared" si="5"/>
        <v>2.6077822433321129E-2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3.4300000000000015</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230.38000000000005</v>
      </c>
      <c r="C69" s="8">
        <f>C68+(C71-C61)/(A71-A61)</f>
        <v>122.63999999999999</v>
      </c>
      <c r="D69" s="1">
        <f t="shared" si="4"/>
        <v>4.34679245283019</v>
      </c>
      <c r="E69" s="13">
        <f t="shared" si="5"/>
        <v>2.5415053189121961E-2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3.4200000000000017</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236.09000000000006</v>
      </c>
      <c r="C70" s="8">
        <f>C69+(C71-C61)/(A71-A61)</f>
        <v>124.96999999999998</v>
      </c>
      <c r="D70" s="1">
        <f t="shared" si="4"/>
        <v>4.3720370370370381</v>
      </c>
      <c r="E70" s="13">
        <f t="shared" si="5"/>
        <v>2.4785137598750007E-2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3.4100000000000019</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241.8</v>
      </c>
      <c r="C71" s="9">
        <f>VLOOKUP(CONCATENATE($A$1,A71),'Smith et al 2006'!$A$2:$S$780,9,FALSE)</f>
        <v>127.3</v>
      </c>
      <c r="D71" s="1">
        <f t="shared" si="4"/>
        <v>4.3963636363636365</v>
      </c>
      <c r="E71" s="13">
        <f t="shared" si="5"/>
        <v>2.4185691897157691E-2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3.4</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246.71</v>
      </c>
      <c r="C72" s="8">
        <f>C71+(C81-C71)/(A81-A71)</f>
        <v>129.21</v>
      </c>
      <c r="D72" s="1">
        <f t="shared" si="4"/>
        <v>4.4055357142857146</v>
      </c>
      <c r="E72" s="13">
        <f t="shared" si="5"/>
        <v>2.0306038047973596E-2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3.4</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251.62</v>
      </c>
      <c r="C73" s="8">
        <f>C72+(C81-C71)/(A81-A71)</f>
        <v>131.12</v>
      </c>
      <c r="D73" s="1">
        <f t="shared" si="4"/>
        <v>4.414385964912281</v>
      </c>
      <c r="E73" s="13">
        <f t="shared" si="5"/>
        <v>1.9901909124072859E-2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3.4</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256.52999999999997</v>
      </c>
      <c r="C74" s="8">
        <f>C73+(C81-C71)/(A81-A71)</f>
        <v>133.03</v>
      </c>
      <c r="D74" s="1">
        <f t="shared" si="4"/>
        <v>4.4229310344827582</v>
      </c>
      <c r="E74" s="13">
        <f t="shared" si="5"/>
        <v>1.951355218186146E-2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3.4</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261.43999999999994</v>
      </c>
      <c r="C75" s="8">
        <f>C74+(C81-C71)/(A81-A71)</f>
        <v>134.94</v>
      </c>
      <c r="D75" s="1">
        <f t="shared" si="4"/>
        <v>4.4311864406779655</v>
      </c>
      <c r="E75" s="13">
        <f t="shared" si="5"/>
        <v>1.9140061591236712E-2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3.4</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266.34999999999991</v>
      </c>
      <c r="C76" s="8">
        <f>C75+(C81-C71)/(A81-A71)</f>
        <v>136.85</v>
      </c>
      <c r="D76" s="1">
        <f t="shared" si="4"/>
        <v>4.4391666666666652</v>
      </c>
      <c r="E76" s="13">
        <f t="shared" si="5"/>
        <v>1.8780599755201743E-2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3.4</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271.25999999999988</v>
      </c>
      <c r="C77" s="8">
        <f>C76+(C81-C71)/(A81-A71)</f>
        <v>138.76</v>
      </c>
      <c r="D77" s="1">
        <f t="shared" si="4"/>
        <v>4.4468852459016377</v>
      </c>
      <c r="E77" s="13">
        <f t="shared" si="5"/>
        <v>1.8434390839121351E-2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3.4</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276.16999999999985</v>
      </c>
      <c r="C78" s="8">
        <f>C77+(C81-C71)/(A81-A71)</f>
        <v>140.66999999999999</v>
      </c>
      <c r="D78" s="1">
        <f t="shared" si="4"/>
        <v>4.4543548387096745</v>
      </c>
      <c r="E78" s="13">
        <f t="shared" si="5"/>
        <v>1.8100715181007088E-2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3.4</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281.07999999999981</v>
      </c>
      <c r="C79" s="8">
        <f>C78+(C81-C71)/(A81-A71)</f>
        <v>142.57999999999998</v>
      </c>
      <c r="D79" s="1">
        <f t="shared" si="4"/>
        <v>4.4615873015872989</v>
      </c>
      <c r="E79" s="13">
        <f t="shared" si="5"/>
        <v>1.7778904298077158E-2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3.4</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285.98999999999978</v>
      </c>
      <c r="C80" s="8">
        <f>C79+(C81-C71)/(A81-A71)</f>
        <v>144.48999999999998</v>
      </c>
      <c r="D80" s="1">
        <f t="shared" si="4"/>
        <v>4.4685937499999966</v>
      </c>
      <c r="E80" s="13">
        <f t="shared" si="5"/>
        <v>1.7468336416678332E-2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3.4</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290.89999999999998</v>
      </c>
      <c r="C81" s="9">
        <f>VLOOKUP(CONCATENATE($A$1,A81),'Smith et al 2006'!$A$2:$S$780,9,FALSE)</f>
        <v>146.4</v>
      </c>
      <c r="D81" s="1">
        <f t="shared" si="4"/>
        <v>4.4753846153846153</v>
      </c>
      <c r="E81" s="13">
        <f t="shared" si="5"/>
        <v>1.7168432462674188E-2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3.4</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295.08</v>
      </c>
      <c r="C82" s="8">
        <f>C81+(C91-C81)/(A91-A81)</f>
        <v>147.98000000000002</v>
      </c>
      <c r="D82" s="1">
        <f t="shared" si="4"/>
        <v>4.4709090909090907</v>
      </c>
      <c r="E82" s="13">
        <f t="shared" si="5"/>
        <v>1.4369199037469915E-2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3.4</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299.26</v>
      </c>
      <c r="C83" s="8">
        <f>C82+(C91-C81)/(A91-A81)</f>
        <v>149.56</v>
      </c>
      <c r="D83" s="1">
        <f t="shared" si="4"/>
        <v>4.4665671641791045</v>
      </c>
      <c r="E83" s="13">
        <f t="shared" si="5"/>
        <v>1.4165649993222118E-2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3.4</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303.44</v>
      </c>
      <c r="C84" s="8">
        <f>C83+(C91-C81)/(A91-A81)</f>
        <v>151.13999999999999</v>
      </c>
      <c r="D84" s="1">
        <f t="shared" si="4"/>
        <v>4.4623529411764702</v>
      </c>
      <c r="E84" s="13">
        <f t="shared" si="5"/>
        <v>1.3967787208447602E-2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3.4</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307.62</v>
      </c>
      <c r="C85" s="8">
        <f>C84+(C91-C81)/(A91-A81)</f>
        <v>152.71999999999997</v>
      </c>
      <c r="D85" s="1">
        <f t="shared" si="4"/>
        <v>4.4582608695652173</v>
      </c>
      <c r="E85" s="13">
        <f t="shared" si="5"/>
        <v>1.377537569206444E-2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3.4</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311.8</v>
      </c>
      <c r="C86" s="8">
        <f>C85+(C91-C81)/(A91-A81)</f>
        <v>154.29999999999995</v>
      </c>
      <c r="D86" s="1">
        <f t="shared" si="4"/>
        <v>4.4542857142857146</v>
      </c>
      <c r="E86" s="13">
        <f t="shared" si="5"/>
        <v>1.3588193225408052E-2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3.4</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315.98</v>
      </c>
      <c r="C87" s="8">
        <f>C86+(C91-C81)/(A91-A81)</f>
        <v>155.87999999999994</v>
      </c>
      <c r="D87" s="1">
        <f t="shared" si="4"/>
        <v>4.4504225352112678</v>
      </c>
      <c r="E87" s="13">
        <f t="shared" si="5"/>
        <v>1.3406029506093597E-2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3.4</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320.16000000000003</v>
      </c>
      <c r="C88" s="8">
        <f>C87+(C91-C81)/(A91-A81)</f>
        <v>157.45999999999992</v>
      </c>
      <c r="D88" s="1">
        <f t="shared" si="4"/>
        <v>4.4466666666666672</v>
      </c>
      <c r="E88" s="13">
        <f t="shared" si="5"/>
        <v>1.3228685359832904E-2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3.4</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324.34000000000003</v>
      </c>
      <c r="C89" s="8">
        <f>C88+(C91-C81)/(A91-A81)</f>
        <v>159.03999999999991</v>
      </c>
      <c r="D89" s="1">
        <f t="shared" si="4"/>
        <v>4.4430136986301374</v>
      </c>
      <c r="E89" s="13">
        <f t="shared" si="5"/>
        <v>1.3055972013993111E-2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3.4</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328.52000000000004</v>
      </c>
      <c r="C90" s="8">
        <f>C89+(C91-C81)/(A91-A81)</f>
        <v>160.61999999999989</v>
      </c>
      <c r="D90" s="1">
        <f t="shared" si="4"/>
        <v>4.4394594594594601</v>
      </c>
      <c r="E90" s="13">
        <f t="shared" si="5"/>
        <v>1.288771042732928E-2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3.4</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332.7</v>
      </c>
      <c r="C91" s="9">
        <f>VLOOKUP(CONCATENATE($A$1,A91),'Smith et al 2006'!$A$2:$S$780,9,FALSE)</f>
        <v>162.19999999999999</v>
      </c>
      <c r="D91" s="1">
        <f t="shared" si="4"/>
        <v>4.4359999999999999</v>
      </c>
      <c r="E91" s="13">
        <f t="shared" si="5"/>
        <v>1.272373067088739E-2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3.4</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336.26</v>
      </c>
      <c r="C92" s="8">
        <f>C91+(C101-C91)/(A101-A91)</f>
        <v>163.51</v>
      </c>
      <c r="D92" s="1">
        <f t="shared" si="4"/>
        <v>4.4244736842105263</v>
      </c>
      <c r="E92" s="13">
        <f t="shared" si="5"/>
        <v>1.0700330628193644E-2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3.4</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339.82</v>
      </c>
      <c r="C93" s="8">
        <f>C92+(C101-C91)/(A101-A91)</f>
        <v>164.82</v>
      </c>
      <c r="D93" s="1">
        <f t="shared" si="4"/>
        <v>4.413246753246753</v>
      </c>
      <c r="E93" s="13">
        <f t="shared" si="5"/>
        <v>1.0587045738416734E-2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3.4</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343.38</v>
      </c>
      <c r="C94" s="8">
        <f>C93+(C101-C91)/(A101-A91)</f>
        <v>166.13</v>
      </c>
      <c r="D94" s="1">
        <f t="shared" si="4"/>
        <v>4.4023076923076925</v>
      </c>
      <c r="E94" s="13">
        <f t="shared" si="5"/>
        <v>1.0476134424106887E-2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3.4</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346.94</v>
      </c>
      <c r="C95" s="8">
        <f>C94+(C101-C91)/(A101-A91)</f>
        <v>167.44</v>
      </c>
      <c r="D95" s="1">
        <f t="shared" si="4"/>
        <v>4.3916455696202528</v>
      </c>
      <c r="E95" s="13">
        <f t="shared" si="5"/>
        <v>1.0367522860970313E-2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3.4</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350.5</v>
      </c>
      <c r="C96" s="8">
        <f>C95+(C101-C91)/(A101-A91)</f>
        <v>168.75</v>
      </c>
      <c r="D96" s="1">
        <f t="shared" si="4"/>
        <v>4.3812499999999996</v>
      </c>
      <c r="E96" s="13">
        <f t="shared" si="5"/>
        <v>1.0261140254799184E-2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3.4</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354.06</v>
      </c>
      <c r="C97" s="8">
        <f>C96+(C101-C91)/(A101-A91)</f>
        <v>170.06</v>
      </c>
      <c r="D97" s="1">
        <f t="shared" si="4"/>
        <v>4.3711111111111114</v>
      </c>
      <c r="E97" s="13">
        <f t="shared" si="5"/>
        <v>1.0156918687589167E-2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3.4</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357.62</v>
      </c>
      <c r="C98" s="8">
        <f>C97+(C101-C91)/(A101-A91)</f>
        <v>171.37</v>
      </c>
      <c r="D98" s="1">
        <f t="shared" si="4"/>
        <v>4.3612195121951221</v>
      </c>
      <c r="E98" s="13">
        <f t="shared" si="5"/>
        <v>1.0054792972942428E-2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3.4</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361.18</v>
      </c>
      <c r="C99" s="8">
        <f>C98+(C101-C91)/(A101-A91)</f>
        <v>172.68</v>
      </c>
      <c r="D99" s="1">
        <f t="shared" si="4"/>
        <v>4.3515662650602414</v>
      </c>
      <c r="E99" s="13">
        <f t="shared" si="5"/>
        <v>9.9547005201050531E-3</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3.4</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364.74</v>
      </c>
      <c r="C100" s="8">
        <f>C99+(C101-C91)/(A101-A91)</f>
        <v>173.99</v>
      </c>
      <c r="D100" s="1">
        <f t="shared" si="4"/>
        <v>4.3421428571428571</v>
      </c>
      <c r="E100" s="13">
        <f t="shared" si="5"/>
        <v>9.8565812060469327E-3</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3.4</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368.3</v>
      </c>
      <c r="C101" s="9">
        <f>VLOOKUP(CONCATENATE($A$1,A101),'Smith et al 2006'!$A$2:$S$780,9,FALSE)</f>
        <v>175.3</v>
      </c>
      <c r="D101" s="1">
        <f t="shared" si="4"/>
        <v>4.3329411764705883</v>
      </c>
      <c r="E101" s="13">
        <f t="shared" si="5"/>
        <v>9.7603772550309831E-3</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3.4</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371.33000000000004</v>
      </c>
      <c r="C102" s="8">
        <f>C101+(C111-C101)/(A111-A101)</f>
        <v>176.39000000000001</v>
      </c>
      <c r="D102" s="1">
        <f t="shared" si="4"/>
        <v>4.3177906976744191</v>
      </c>
      <c r="E102" s="13">
        <f t="shared" si="5"/>
        <v>8.2269888677708458E-3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3.4</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374.36</v>
      </c>
      <c r="C103" s="8">
        <f>C102+(C111-C101)/(A111-A101)</f>
        <v>177.48000000000002</v>
      </c>
      <c r="D103" s="1">
        <f t="shared" si="4"/>
        <v>4.3029885057471269</v>
      </c>
      <c r="E103" s="13">
        <f t="shared" si="5"/>
        <v>8.1598578084183249E-3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3.4</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377.39</v>
      </c>
      <c r="C104" s="8">
        <f>C103+(C111-C101)/(A111-A101)</f>
        <v>178.57000000000002</v>
      </c>
      <c r="D104" s="1">
        <f t="shared" si="4"/>
        <v>4.2885227272727269</v>
      </c>
      <c r="E104" s="13">
        <f t="shared" si="5"/>
        <v>8.0938134416068674E-3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3.4</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380.41999999999996</v>
      </c>
      <c r="C105" s="8">
        <f>C104+(C111-C101)/(A111-A101)</f>
        <v>179.66000000000003</v>
      </c>
      <c r="D105" s="1">
        <f t="shared" ref="D105:D141" si="14">B105/A105</f>
        <v>4.2743820224719098</v>
      </c>
      <c r="E105" s="13">
        <f t="shared" ref="E105:E141" si="15">(B105/B104)-1</f>
        <v>8.0288295927288811E-3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3.4</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383.44999999999993</v>
      </c>
      <c r="C106" s="8">
        <f>C105+(C111-C101)/(A111-A101)</f>
        <v>180.75000000000003</v>
      </c>
      <c r="D106" s="1">
        <f t="shared" si="14"/>
        <v>4.2605555555555545</v>
      </c>
      <c r="E106" s="13">
        <f t="shared" si="15"/>
        <v>7.9648809210870475E-3</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3.4</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386.4799999999999</v>
      </c>
      <c r="C107" s="8">
        <f>C106+(C111-C101)/(A111-A101)</f>
        <v>181.84000000000003</v>
      </c>
      <c r="D107" s="1">
        <f t="shared" si="14"/>
        <v>4.2470329670329656</v>
      </c>
      <c r="E107" s="13">
        <f t="shared" si="15"/>
        <v>7.901942886947344E-3</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3.4</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389.50999999999988</v>
      </c>
      <c r="C108" s="8">
        <f>C107+(C111-C101)/(A111-A101)</f>
        <v>182.93000000000004</v>
      </c>
      <c r="D108" s="1">
        <f t="shared" si="14"/>
        <v>4.2338043478260854</v>
      </c>
      <c r="E108" s="13">
        <f t="shared" si="15"/>
        <v>7.8399917201406044E-3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3.4</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392.53999999999985</v>
      </c>
      <c r="C109" s="8">
        <f>C108+(C111-C101)/(A111-A101)</f>
        <v>184.02000000000004</v>
      </c>
      <c r="D109" s="1">
        <f t="shared" si="14"/>
        <v>4.2208602150537615</v>
      </c>
      <c r="E109" s="13">
        <f t="shared" si="15"/>
        <v>7.7790043901311279E-3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3.4</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395.56999999999982</v>
      </c>
      <c r="C110" s="8">
        <f>C109+(C111-C101)/(A111-A101)</f>
        <v>185.11000000000004</v>
      </c>
      <c r="D110" s="1">
        <f t="shared" si="14"/>
        <v>4.2081914893616998</v>
      </c>
      <c r="E110" s="13">
        <f t="shared" si="15"/>
        <v>7.7189585774697367E-3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3.4</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398.6</v>
      </c>
      <c r="C111" s="9">
        <f>VLOOKUP(CONCATENATE($A$1,A111),'Smith et al 2006'!$A$2:$S$780,9,FALSE)</f>
        <v>186.2</v>
      </c>
      <c r="D111" s="1">
        <f t="shared" si="14"/>
        <v>4.1957894736842105</v>
      </c>
      <c r="E111" s="13">
        <f t="shared" si="15"/>
        <v>7.6598326465611155E-3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3.4</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401.18</v>
      </c>
      <c r="C112" s="8">
        <f>C111+(C121-C111)/(A121-A111)</f>
        <v>187.12</v>
      </c>
      <c r="D112" s="1">
        <f t="shared" si="14"/>
        <v>4.1789583333333331</v>
      </c>
      <c r="E112" s="13">
        <f t="shared" si="15"/>
        <v>6.4726542900150896E-3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3.3899999999999997</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403.76</v>
      </c>
      <c r="C113" s="8">
        <f>C112+(C121-C111)/(A121-A111)</f>
        <v>188.04000000000002</v>
      </c>
      <c r="D113" s="1">
        <f t="shared" si="14"/>
        <v>4.1624742268041235</v>
      </c>
      <c r="E113" s="13">
        <f t="shared" si="15"/>
        <v>6.4310284660251682E-3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3.38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406.34</v>
      </c>
      <c r="C114" s="8">
        <f>C113+(C121-C111)/(A121-A111)</f>
        <v>188.96000000000004</v>
      </c>
      <c r="D114" s="1">
        <f t="shared" si="14"/>
        <v>4.146326530612245</v>
      </c>
      <c r="E114" s="13">
        <f t="shared" si="15"/>
        <v>6.3899346146225611E-3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3.37</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408.91999999999996</v>
      </c>
      <c r="C115" s="8">
        <f>C114+(C121-C111)/(A121-A111)</f>
        <v>189.88000000000005</v>
      </c>
      <c r="D115" s="1">
        <f t="shared" si="14"/>
        <v>4.1305050505050502</v>
      </c>
      <c r="E115" s="13">
        <f t="shared" si="15"/>
        <v>6.3493626027464334E-3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3.3600000000000003</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411.49999999999994</v>
      </c>
      <c r="C116" s="8">
        <f>C115+(C121-C111)/(A121-A111)</f>
        <v>190.80000000000007</v>
      </c>
      <c r="D116" s="1">
        <f t="shared" si="14"/>
        <v>4.1149999999999993</v>
      </c>
      <c r="E116" s="13">
        <f t="shared" si="15"/>
        <v>6.3093025530664981E-3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3.3500000000000005</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414.07999999999993</v>
      </c>
      <c r="C117" s="8">
        <f>C116+(C121-C111)/(A121-A111)</f>
        <v>191.72000000000008</v>
      </c>
      <c r="D117" s="1">
        <f t="shared" si="14"/>
        <v>4.099801980198019</v>
      </c>
      <c r="E117" s="13">
        <f t="shared" si="15"/>
        <v>6.2697448359658736E-3</v>
      </c>
      <c r="F117" s="20"/>
      <c r="G117" s="20"/>
      <c r="H117" s="8">
        <f>H116+(H121-H111)/($A121-$A111)</f>
        <v>3.3400000000000007</v>
      </c>
    </row>
    <row r="118" spans="1:108" x14ac:dyDescent="0.2">
      <c r="A118" s="8">
        <f t="shared" si="16"/>
        <v>102</v>
      </c>
      <c r="B118" s="8">
        <f>B117+(B121-B111)/(A121-A111)</f>
        <v>416.65999999999991</v>
      </c>
      <c r="C118" s="8">
        <f>C117+(C121-C111)/(A121-A111)</f>
        <v>192.6400000000001</v>
      </c>
      <c r="D118" s="1">
        <f t="shared" si="14"/>
        <v>4.0849019607843129</v>
      </c>
      <c r="E118" s="13">
        <f t="shared" si="15"/>
        <v>6.2306800618237013E-3</v>
      </c>
      <c r="F118" s="20"/>
      <c r="G118" s="20"/>
      <c r="H118" s="8">
        <f>H117+(H121-H111)/($A121-$A111)</f>
        <v>3.330000000000001</v>
      </c>
    </row>
    <row r="119" spans="1:108" x14ac:dyDescent="0.2">
      <c r="A119" s="8">
        <f t="shared" si="16"/>
        <v>103</v>
      </c>
      <c r="B119" s="8">
        <f>B118+(B121-B111)/(A121-A111)</f>
        <v>419.2399999999999</v>
      </c>
      <c r="C119" s="8">
        <f>C118+(C121-C111)/(A121-A111)</f>
        <v>193.56000000000012</v>
      </c>
      <c r="D119" s="1">
        <f t="shared" si="14"/>
        <v>4.0702912621359211</v>
      </c>
      <c r="E119" s="13">
        <f t="shared" si="15"/>
        <v>6.1920990735850889E-3</v>
      </c>
      <c r="F119" s="20"/>
      <c r="G119" s="20"/>
      <c r="H119" s="8">
        <f>H118+(H121-H111)/($A121-$A111)</f>
        <v>3.3200000000000012</v>
      </c>
    </row>
    <row r="120" spans="1:108" x14ac:dyDescent="0.2">
      <c r="A120" s="8">
        <f t="shared" si="16"/>
        <v>104</v>
      </c>
      <c r="B120" s="8">
        <f>B119+(B121-B111)/(A121-A111)</f>
        <v>421.81999999999988</v>
      </c>
      <c r="C120" s="8">
        <f>C119+(C121-C111)/(A121-A111)</f>
        <v>194.48000000000013</v>
      </c>
      <c r="D120" s="1">
        <f t="shared" si="14"/>
        <v>4.0559615384615375</v>
      </c>
      <c r="E120" s="13">
        <f t="shared" si="15"/>
        <v>6.1539929396050574E-3</v>
      </c>
      <c r="F120" s="20"/>
      <c r="G120" s="20"/>
      <c r="H120" s="8">
        <f>H119+(H121-H111)/($A121-$A111)</f>
        <v>3.3100000000000014</v>
      </c>
    </row>
    <row r="121" spans="1:108" x14ac:dyDescent="0.2">
      <c r="A121" s="9">
        <v>105</v>
      </c>
      <c r="B121" s="9">
        <f>VLOOKUP(CONCATENATE($A$1,A121),'Smith et al 2006'!$A$2:$S$780,8,FALSE)</f>
        <v>424.4</v>
      </c>
      <c r="C121" s="9">
        <f>VLOOKUP(CONCATENATE($A$1,A121),'Smith et al 2006'!$A$2:$S$780,9,FALSE)</f>
        <v>195.4</v>
      </c>
      <c r="D121" s="1">
        <f t="shared" si="14"/>
        <v>4.0419047619047621</v>
      </c>
      <c r="E121" s="13">
        <f t="shared" si="15"/>
        <v>6.1163529467547217E-3</v>
      </c>
      <c r="F121" s="20"/>
      <c r="G121" s="20"/>
      <c r="H121" s="9">
        <f>VLOOKUP(CONCATENATE($A$1,$A121),'Smith et al 2006'!$A$2:$S$780,11,FALSE)</f>
        <v>3.3</v>
      </c>
    </row>
    <row r="122" spans="1:108" x14ac:dyDescent="0.2">
      <c r="A122" s="8">
        <f t="shared" ref="A122:A130" si="17">A121+1</f>
        <v>106</v>
      </c>
      <c r="B122" s="8">
        <f>B121+(B131-B121)/(A131-A121)</f>
        <v>426.59999999999997</v>
      </c>
      <c r="C122" s="8">
        <f>C121+(C131-C121)/(A131-A121)</f>
        <v>196.17000000000002</v>
      </c>
      <c r="D122" s="1">
        <f t="shared" si="14"/>
        <v>4.0245283018867921</v>
      </c>
      <c r="E122" s="13">
        <f t="shared" si="15"/>
        <v>5.1837888784165287E-3</v>
      </c>
      <c r="F122" s="20"/>
      <c r="G122" s="20"/>
      <c r="H122" s="8">
        <f>H121+(H131-H121)/($A131-$A121)</f>
        <v>3.3</v>
      </c>
    </row>
    <row r="123" spans="1:108" x14ac:dyDescent="0.2">
      <c r="A123" s="8">
        <f t="shared" si="17"/>
        <v>107</v>
      </c>
      <c r="B123" s="8">
        <f>B122+(B131-B121)/(A131-A121)</f>
        <v>428.79999999999995</v>
      </c>
      <c r="C123" s="8">
        <f>C122+(C131-C121)/(A131-A121)</f>
        <v>196.94000000000003</v>
      </c>
      <c r="D123" s="1">
        <f t="shared" si="14"/>
        <v>4.0074766355140179</v>
      </c>
      <c r="E123" s="13">
        <f t="shared" si="15"/>
        <v>5.1570557899671687E-3</v>
      </c>
      <c r="F123" s="20"/>
      <c r="G123" s="20"/>
      <c r="H123" s="8">
        <f>H122+(H131-H121)/($A131-$A121)</f>
        <v>3.3</v>
      </c>
    </row>
    <row r="124" spans="1:108" x14ac:dyDescent="0.2">
      <c r="A124" s="8">
        <f t="shared" si="17"/>
        <v>108</v>
      </c>
      <c r="B124" s="8">
        <f>B123+(B131-B121)/(A131-A121)</f>
        <v>430.99999999999994</v>
      </c>
      <c r="C124" s="8">
        <f>C123+(C131-C121)/(A131-A121)</f>
        <v>197.71000000000004</v>
      </c>
      <c r="D124" s="1">
        <f t="shared" si="14"/>
        <v>3.99074074074074</v>
      </c>
      <c r="E124" s="13">
        <f t="shared" si="15"/>
        <v>5.1305970149253532E-3</v>
      </c>
      <c r="F124" s="20"/>
      <c r="G124" s="20"/>
      <c r="H124" s="8">
        <f>H123+(H131-H121)/($A131-$A121)</f>
        <v>3.3</v>
      </c>
    </row>
    <row r="125" spans="1:108" x14ac:dyDescent="0.2">
      <c r="A125" s="8">
        <f t="shared" si="17"/>
        <v>109</v>
      </c>
      <c r="B125" s="8">
        <f>B124+(B131-B121)/(A131-A121)</f>
        <v>433.19999999999993</v>
      </c>
      <c r="C125" s="8">
        <f>C124+(C131-C121)/(A131-A121)</f>
        <v>198.48000000000005</v>
      </c>
      <c r="D125" s="1">
        <f t="shared" si="14"/>
        <v>3.974311926605504</v>
      </c>
      <c r="E125" s="13">
        <f t="shared" si="15"/>
        <v>5.1044083526681217E-3</v>
      </c>
      <c r="F125" s="20"/>
      <c r="G125" s="20"/>
      <c r="H125" s="8">
        <f>H124+(H131-H121)/($A131-$A121)</f>
        <v>3.3</v>
      </c>
    </row>
    <row r="126" spans="1:108" x14ac:dyDescent="0.2">
      <c r="A126" s="8">
        <f t="shared" si="17"/>
        <v>110</v>
      </c>
      <c r="B126" s="8">
        <f>B125+(B131-B121)/(A131-A121)</f>
        <v>435.39999999999992</v>
      </c>
      <c r="C126" s="8">
        <f>C125+(C131-C121)/(A131-A121)</f>
        <v>199.25000000000006</v>
      </c>
      <c r="D126" s="1">
        <f t="shared" si="14"/>
        <v>3.9581818181818176</v>
      </c>
      <c r="E126" s="13">
        <f t="shared" si="15"/>
        <v>5.078485687904033E-3</v>
      </c>
      <c r="F126" s="20"/>
      <c r="G126" s="20"/>
      <c r="H126" s="8">
        <f>H125+(H131-H121)/($A131-$A121)</f>
        <v>3.3</v>
      </c>
    </row>
    <row r="127" spans="1:108" x14ac:dyDescent="0.2">
      <c r="A127" s="8">
        <f t="shared" si="17"/>
        <v>111</v>
      </c>
      <c r="B127" s="8">
        <f>B126+(B131-B121)/(A131-A121)</f>
        <v>437.59999999999991</v>
      </c>
      <c r="C127" s="8">
        <f>C126+(C131-C121)/(A131-A121)</f>
        <v>200.02000000000007</v>
      </c>
      <c r="D127" s="1">
        <f t="shared" si="14"/>
        <v>3.9423423423423416</v>
      </c>
      <c r="E127" s="13">
        <f t="shared" si="15"/>
        <v>5.0528249885162246E-3</v>
      </c>
      <c r="F127" s="20"/>
      <c r="G127" s="20"/>
      <c r="H127" s="8">
        <f>H126+(H131-H121)/($A131-$A121)</f>
        <v>3.3</v>
      </c>
    </row>
    <row r="128" spans="1:108" x14ac:dyDescent="0.2">
      <c r="A128" s="8">
        <f t="shared" si="17"/>
        <v>112</v>
      </c>
      <c r="B128" s="8">
        <f>B127+(B131-B121)/(A131-A121)</f>
        <v>439.7999999999999</v>
      </c>
      <c r="C128" s="8">
        <f>C127+(C131-C121)/(A131-A121)</f>
        <v>200.79000000000008</v>
      </c>
      <c r="D128" s="1">
        <f t="shared" si="14"/>
        <v>3.9267857142857134</v>
      </c>
      <c r="E128" s="13">
        <f t="shared" si="15"/>
        <v>5.0274223034734167E-3</v>
      </c>
      <c r="F128" s="20"/>
      <c r="G128" s="20"/>
      <c r="H128" s="8">
        <f>H127+(H131-H121)/($A131-$A121)</f>
        <v>3.3</v>
      </c>
    </row>
    <row r="129" spans="1:8" x14ac:dyDescent="0.2">
      <c r="A129" s="8">
        <f t="shared" si="17"/>
        <v>113</v>
      </c>
      <c r="B129" s="8">
        <f>B128+(B131-B121)/(A131-A121)</f>
        <v>441.99999999999989</v>
      </c>
      <c r="C129" s="8">
        <f>C128+(C131-C121)/(A131-A121)</f>
        <v>201.56000000000009</v>
      </c>
      <c r="D129" s="1">
        <f t="shared" si="14"/>
        <v>3.91150442477876</v>
      </c>
      <c r="E129" s="13">
        <f t="shared" si="15"/>
        <v>5.0022737608004242E-3</v>
      </c>
      <c r="F129" s="20"/>
      <c r="G129" s="20"/>
      <c r="H129" s="8">
        <f>H128+(H131-H121)/($A131-$A121)</f>
        <v>3.3</v>
      </c>
    </row>
    <row r="130" spans="1:8" x14ac:dyDescent="0.2">
      <c r="A130" s="8">
        <f t="shared" si="17"/>
        <v>114</v>
      </c>
      <c r="B130" s="8">
        <f>B129+(B131-B121)/(A131-A121)</f>
        <v>444.19999999999987</v>
      </c>
      <c r="C130" s="8">
        <f>C129+(C131-C121)/(A131-A121)</f>
        <v>202.3300000000001</v>
      </c>
      <c r="D130" s="1">
        <f t="shared" si="14"/>
        <v>3.8964912280701745</v>
      </c>
      <c r="E130" s="13">
        <f t="shared" si="15"/>
        <v>4.977375565610842E-3</v>
      </c>
      <c r="F130" s="20"/>
      <c r="G130" s="20"/>
      <c r="H130" s="8">
        <f>H129+(H131-H121)/($A131-$A121)</f>
        <v>3.3</v>
      </c>
    </row>
    <row r="131" spans="1:8" x14ac:dyDescent="0.2">
      <c r="A131" s="9">
        <v>115</v>
      </c>
      <c r="B131" s="9">
        <f>VLOOKUP(CONCATENATE($A$1,A131),'Smith et al 2006'!$A$2:$S$780,8,FALSE)</f>
        <v>446.4</v>
      </c>
      <c r="C131" s="9">
        <f>VLOOKUP(CONCATENATE($A$1,A131),'Smith et al 2006'!$A$2:$S$780,9,FALSE)</f>
        <v>203.1</v>
      </c>
      <c r="D131" s="1">
        <f t="shared" si="14"/>
        <v>3.8817391304347826</v>
      </c>
      <c r="E131" s="13">
        <f t="shared" si="15"/>
        <v>4.9527239981992377E-3</v>
      </c>
      <c r="F131" s="20"/>
      <c r="G131" s="20"/>
      <c r="H131" s="9">
        <f>VLOOKUP(CONCATENATE($A$1,$A131),'Smith et al 2006'!$A$2:$S$780,11,FALSE)</f>
        <v>3.3</v>
      </c>
    </row>
    <row r="132" spans="1:8" x14ac:dyDescent="0.2">
      <c r="A132" s="8">
        <f t="shared" ref="A132:A140" si="18">A131+1</f>
        <v>116</v>
      </c>
      <c r="B132" s="8">
        <f>B131+(B141-B131)/(A141-A131)</f>
        <v>448.28</v>
      </c>
      <c r="C132" s="8">
        <f>C131+(C141-C131)/(A141-A131)</f>
        <v>203.75</v>
      </c>
      <c r="D132" s="1">
        <f t="shared" si="14"/>
        <v>3.8644827586206896</v>
      </c>
      <c r="E132" s="13">
        <f t="shared" si="15"/>
        <v>4.2114695340502717E-3</v>
      </c>
      <c r="F132" s="20"/>
      <c r="G132" s="20"/>
      <c r="H132" s="8">
        <f>H131+(H141-H131)/($A141-$A131)</f>
        <v>3.3</v>
      </c>
    </row>
    <row r="133" spans="1:8" x14ac:dyDescent="0.2">
      <c r="A133" s="8">
        <f t="shared" si="18"/>
        <v>117</v>
      </c>
      <c r="B133" s="8">
        <f>B132+(B141-B131)/(A141-A131)</f>
        <v>450.15999999999997</v>
      </c>
      <c r="C133" s="8">
        <f>C132+(C141-C131)/(A141-A131)</f>
        <v>204.4</v>
      </c>
      <c r="D133" s="1">
        <f t="shared" si="14"/>
        <v>3.8475213675213671</v>
      </c>
      <c r="E133" s="13">
        <f t="shared" si="15"/>
        <v>4.1938074417775528E-3</v>
      </c>
      <c r="F133" s="20"/>
      <c r="G133" s="20"/>
      <c r="H133" s="8">
        <f>H132+(H141-H131)/($A141-$A131)</f>
        <v>3.3</v>
      </c>
    </row>
    <row r="134" spans="1:8" x14ac:dyDescent="0.2">
      <c r="A134" s="8">
        <f t="shared" si="18"/>
        <v>118</v>
      </c>
      <c r="B134" s="8">
        <f>B133+(B141-B131)/(A141-A131)</f>
        <v>452.03999999999996</v>
      </c>
      <c r="C134" s="8">
        <f>C133+(C141-C131)/(A141-A131)</f>
        <v>205.05</v>
      </c>
      <c r="D134" s="1">
        <f t="shared" si="14"/>
        <v>3.8308474576271183</v>
      </c>
      <c r="E134" s="13">
        <f t="shared" si="15"/>
        <v>4.176292873644849E-3</v>
      </c>
      <c r="F134" s="20"/>
      <c r="G134" s="20"/>
      <c r="H134" s="8">
        <f>H133+(H141-H131)/($A141-$A131)</f>
        <v>3.3</v>
      </c>
    </row>
    <row r="135" spans="1:8" x14ac:dyDescent="0.2">
      <c r="A135" s="8">
        <f t="shared" si="18"/>
        <v>119</v>
      </c>
      <c r="B135" s="8">
        <f>B134+(B141-B131)/(A141-A131)</f>
        <v>453.91999999999996</v>
      </c>
      <c r="C135" s="8">
        <f>C134+(C141-C131)/(A141-A131)</f>
        <v>205.70000000000002</v>
      </c>
      <c r="D135" s="1">
        <f t="shared" si="14"/>
        <v>3.8144537815126047</v>
      </c>
      <c r="E135" s="13">
        <f t="shared" si="15"/>
        <v>4.1589239890276186E-3</v>
      </c>
      <c r="F135" s="20"/>
      <c r="G135" s="20"/>
      <c r="H135" s="8">
        <f>H134+(H141-H131)/($A141-$A131)</f>
        <v>3.3</v>
      </c>
    </row>
    <row r="136" spans="1:8" x14ac:dyDescent="0.2">
      <c r="A136" s="8">
        <f t="shared" si="18"/>
        <v>120</v>
      </c>
      <c r="B136" s="8">
        <f>B135+(B141-B131)/(A141-A131)</f>
        <v>455.79999999999995</v>
      </c>
      <c r="C136" s="8">
        <f>C135+(C141-C131)/(A141-A131)</f>
        <v>206.35000000000002</v>
      </c>
      <c r="D136" s="1">
        <f t="shared" si="14"/>
        <v>3.7983333333333329</v>
      </c>
      <c r="E136" s="13">
        <f t="shared" si="15"/>
        <v>4.1416989777933733E-3</v>
      </c>
      <c r="F136" s="20"/>
      <c r="G136" s="20"/>
      <c r="H136" s="8">
        <f>H135+(H141-H131)/($A141-$A131)</f>
        <v>3.3</v>
      </c>
    </row>
    <row r="137" spans="1:8" x14ac:dyDescent="0.2">
      <c r="A137" s="8">
        <f t="shared" si="18"/>
        <v>121</v>
      </c>
      <c r="B137" s="8">
        <f>B136+(B141-B131)/(A141-A131)</f>
        <v>457.67999999999995</v>
      </c>
      <c r="C137" s="8">
        <f>C136+(C141-C131)/(A141-A131)</f>
        <v>207.00000000000003</v>
      </c>
      <c r="D137" s="1">
        <f t="shared" si="14"/>
        <v>3.7824793388429749</v>
      </c>
      <c r="E137" s="13">
        <f t="shared" si="15"/>
        <v>4.1246160596752901E-3</v>
      </c>
      <c r="F137" s="20"/>
      <c r="G137" s="20"/>
      <c r="H137" s="8">
        <f>H136+(H141-H131)/($A141-$A131)</f>
        <v>3.3</v>
      </c>
    </row>
    <row r="138" spans="1:8" x14ac:dyDescent="0.2">
      <c r="A138" s="8">
        <f t="shared" si="18"/>
        <v>122</v>
      </c>
      <c r="B138" s="8">
        <f>B137+(B141-B131)/(A141-A131)</f>
        <v>459.55999999999995</v>
      </c>
      <c r="C138" s="8">
        <f>C137+(C141-C131)/(A141-A131)</f>
        <v>207.65000000000003</v>
      </c>
      <c r="D138" s="1">
        <f t="shared" si="14"/>
        <v>3.7668852459016389</v>
      </c>
      <c r="E138" s="13">
        <f t="shared" si="15"/>
        <v>4.1076734836567041E-3</v>
      </c>
      <c r="F138" s="20"/>
      <c r="G138" s="20"/>
      <c r="H138" s="8">
        <f>H137+(H141-H131)/($A141-$A131)</f>
        <v>3.3</v>
      </c>
    </row>
    <row r="139" spans="1:8" x14ac:dyDescent="0.2">
      <c r="A139" s="8">
        <f t="shared" si="18"/>
        <v>123</v>
      </c>
      <c r="B139" s="8">
        <f>B138+(B141-B131)/(A141-A131)</f>
        <v>461.43999999999994</v>
      </c>
      <c r="C139" s="8">
        <f>C138+(C141-C131)/(A141-A131)</f>
        <v>208.30000000000004</v>
      </c>
      <c r="D139" s="1">
        <f t="shared" si="14"/>
        <v>3.751544715447154</v>
      </c>
      <c r="E139" s="13">
        <f t="shared" si="15"/>
        <v>4.0908695273740303E-3</v>
      </c>
      <c r="F139" s="20"/>
      <c r="G139" s="20"/>
      <c r="H139" s="8">
        <f>H138+(H141-H131)/($A141-$A131)</f>
        <v>3.3</v>
      </c>
    </row>
    <row r="140" spans="1:8" x14ac:dyDescent="0.2">
      <c r="A140" s="8">
        <f t="shared" si="18"/>
        <v>124</v>
      </c>
      <c r="B140" s="8">
        <f>B139+(B141-B131)/(A141-A131)</f>
        <v>463.31999999999994</v>
      </c>
      <c r="C140" s="8">
        <f>C139+(C141-C131)/(A141-A131)</f>
        <v>208.95000000000005</v>
      </c>
      <c r="D140" s="1">
        <f t="shared" si="14"/>
        <v>3.7364516129032253</v>
      </c>
      <c r="E140" s="13">
        <f t="shared" si="15"/>
        <v>4.0742024965325641E-3</v>
      </c>
      <c r="F140" s="20"/>
      <c r="G140" s="20"/>
      <c r="H140" s="8">
        <f>H139+(H141-H131)/($A141-$A131)</f>
        <v>3.3</v>
      </c>
    </row>
    <row r="141" spans="1:8" x14ac:dyDescent="0.2">
      <c r="A141" s="9">
        <v>125</v>
      </c>
      <c r="B141" s="9">
        <f>VLOOKUP(CONCATENATE($A$1,A141),'Smith et al 2006'!$A$2:$S$780,8,FALSE)</f>
        <v>465.2</v>
      </c>
      <c r="C141" s="9">
        <f>VLOOKUP(CONCATENATE($A$1,A141),'Smith et al 2006'!$A$2:$S$780,9,FALSE)</f>
        <v>209.6</v>
      </c>
      <c r="D141" s="1">
        <f t="shared" si="14"/>
        <v>3.7216</v>
      </c>
      <c r="E141" s="13">
        <f t="shared" si="15"/>
        <v>4.0576707243376031E-3</v>
      </c>
      <c r="F141" s="20"/>
      <c r="G141" s="20"/>
      <c r="H141" s="9">
        <f>VLOOKUP(CONCATENATE($A$1,$A141),'Smith et al 2006'!$A$2:$S$780,11,FALSE)</f>
        <v>3.3</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t9r0un9FS+OlfINweZcRE4EVx2rhXskfFOvKUzt35GLn+jfJoID2yaH3+g/9iU0/KNScNOmucuqaHcMo87KSvQ==" saltValue="oJxHjmcojDobt8Le1G829w==" spinCount="100000" sheet="1" objects="1" scenarios="1"/>
  <mergeCells count="3">
    <mergeCell ref="D14:E14"/>
    <mergeCell ref="F13:K13"/>
    <mergeCell ref="I14:K14"/>
  </mergeCells>
  <conditionalFormatting sqref="D17:D141">
    <cfRule type="top10" dxfId="46" priority="1" stopIfTrue="1" rank="1"/>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129</v>
      </c>
    </row>
    <row r="2" spans="1:108" x14ac:dyDescent="0.2">
      <c r="A2" s="1" t="s">
        <v>206</v>
      </c>
      <c r="B2" s="1" t="s">
        <v>207</v>
      </c>
    </row>
    <row r="3" spans="1:108" x14ac:dyDescent="0.2">
      <c r="A3" s="1" t="s">
        <v>114</v>
      </c>
      <c r="B3" s="1">
        <f>_xlfn.MAXIFS(A16:A141,D16:D141,B4)</f>
        <v>65</v>
      </c>
    </row>
    <row r="4" spans="1:108" x14ac:dyDescent="0.2">
      <c r="A4" s="1" t="s">
        <v>208</v>
      </c>
      <c r="B4" s="1">
        <f>MAX(D17:D141)</f>
        <v>12.707692307692307</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1.6800000000000002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3.3600000000000003</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1.8</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5.0400000000000009</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2.7</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6.7200000000000006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3.6</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8.4</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4.5</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3.7399999999999998</v>
      </c>
      <c r="C22" s="8">
        <f>C21+(C31-C21)/(A31-A21)</f>
        <v>10.59</v>
      </c>
      <c r="D22" s="1">
        <f t="shared" si="0"/>
        <v>0.62333333333333329</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4.4400000000000004</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7.4799999999999995</v>
      </c>
      <c r="C23" s="8">
        <f>C22+(C31-C21)/(A31-A21)</f>
        <v>12.78</v>
      </c>
      <c r="D23" s="1">
        <f t="shared" si="0"/>
        <v>1.0685714285714285</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4.3800000000000008</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11.219999999999999</v>
      </c>
      <c r="C24" s="8">
        <f>C23+(C31-C21)/(A31-A21)</f>
        <v>14.969999999999999</v>
      </c>
      <c r="D24" s="1">
        <f t="shared" si="0"/>
        <v>1.4024999999999999</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4.3200000000000012</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14.959999999999999</v>
      </c>
      <c r="C25" s="8">
        <f>C24+(C31-C21)/(A31-A21)</f>
        <v>17.16</v>
      </c>
      <c r="D25" s="1">
        <f t="shared" si="0"/>
        <v>1.662222222222222</v>
      </c>
      <c r="E25" s="13">
        <f t="shared" si="1"/>
        <v>0.33333333333333348</v>
      </c>
      <c r="F25" s="21">
        <f>IF('Inputs and Results'!$C$20="Conservation Easement (Perpetual)",(C25-C24),IF(AND('Inputs and Results'!$C$20="Government (Secured)",A25&lt;=$B$6),C25-C24,IF(A25&lt;=$B$6,(C25-C24)*0.01*($B$6-A25+1),0)))</f>
        <v>0</v>
      </c>
      <c r="G25" s="22">
        <f>IF(A25&lt;='Inputs and Results'!$C$12,(C25-C24)*0.01*('Inputs and Results'!$C$12-A25+1),0)</f>
        <v>0</v>
      </c>
      <c r="H25" s="8">
        <f>H24+(H31-H21)/($A31-$A21)</f>
        <v>4.2600000000000016</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18.7</v>
      </c>
      <c r="C26" s="8">
        <f>C25+(C31-C21)/(A31-A21)</f>
        <v>19.350000000000001</v>
      </c>
      <c r="D26" s="1">
        <f t="shared" si="0"/>
        <v>1.8699999999999999</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4.200000000000002</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22.439999999999998</v>
      </c>
      <c r="C27" s="8">
        <f>C26+(C31-C21)/(A31-A21)</f>
        <v>21.540000000000003</v>
      </c>
      <c r="D27" s="1">
        <f t="shared" si="0"/>
        <v>2.0399999999999996</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4.1400000000000023</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26.179999999999996</v>
      </c>
      <c r="C28" s="8">
        <f>C27+(C31-C21)/(A31-A21)</f>
        <v>23.730000000000004</v>
      </c>
      <c r="D28" s="1">
        <f t="shared" si="0"/>
        <v>2.1816666666666662</v>
      </c>
      <c r="E28" s="13">
        <f t="shared" si="1"/>
        <v>0.16666666666666652</v>
      </c>
      <c r="F28" s="21">
        <f>IF('Inputs and Results'!$C$20="Conservation Easement (Perpetual)",(C28-C27),IF(AND('Inputs and Results'!$C$20="Government (Secured)",A28&lt;=$B$6),C28-C27,IF(A28&lt;=$B$6,(C28-C27)*0.01*($B$6-A28+1),0)))</f>
        <v>0</v>
      </c>
      <c r="G28" s="22">
        <f>IF(A28&lt;='Inputs and Results'!$C$12,(C28-C27)*0.01*('Inputs and Results'!$C$12-A28+1),0)</f>
        <v>0</v>
      </c>
      <c r="H28" s="8">
        <f>H27+(H31-H21)/($A31-$A21)</f>
        <v>4.0800000000000027</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29.919999999999995</v>
      </c>
      <c r="C29" s="8">
        <f>C28+(C31-C21)/(A31-A21)</f>
        <v>25.920000000000005</v>
      </c>
      <c r="D29" s="1">
        <f t="shared" si="0"/>
        <v>2.3015384615384611</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4.0200000000000031</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33.659999999999997</v>
      </c>
      <c r="C30" s="8">
        <f>C29+(C31-C21)/(A31-A21)</f>
        <v>28.110000000000007</v>
      </c>
      <c r="D30" s="1">
        <f t="shared" si="0"/>
        <v>2.4042857142857139</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3.9600000000000031</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37.4</v>
      </c>
      <c r="C31" s="9">
        <f>VLOOKUP(CONCATENATE($A$1,A31),'Smith et al 2006'!$A$2:$S$780,9,FALSE)</f>
        <v>30.3</v>
      </c>
      <c r="D31" s="1">
        <f t="shared" si="0"/>
        <v>2.4933333333333332</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3.9</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54.55</v>
      </c>
      <c r="C32" s="8">
        <f>C31+(C41-C31)/(A41-A31)</f>
        <v>37.980000000000004</v>
      </c>
      <c r="D32" s="1">
        <f t="shared" si="0"/>
        <v>3.4093749999999998</v>
      </c>
      <c r="E32" s="13">
        <f t="shared" si="1"/>
        <v>0.45855614973262027</v>
      </c>
      <c r="F32" s="21">
        <f>IF('Inputs and Results'!$C$20="Conservation Easement (Perpetual)",(C32-C31),IF(AND('Inputs and Results'!$C$20="Government (Secured)",A32&lt;=$B$6),C32-C31,IF(A32&lt;=$B$6,(C32-C31)*0.01*($B$6-A32+1),0)))</f>
        <v>0</v>
      </c>
      <c r="G32" s="22">
        <f>IF(A32&lt;='Inputs and Results'!$C$12,(C32-C31)*0.01*('Inputs and Results'!$C$12-A32+1),0)</f>
        <v>0</v>
      </c>
      <c r="H32" s="8">
        <f>H31+(H41-H31)/($A41-$A31)</f>
        <v>3.85</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71.699999999999989</v>
      </c>
      <c r="C33" s="8">
        <f>C32+(C41-C31)/(A41-A31)</f>
        <v>45.660000000000004</v>
      </c>
      <c r="D33" s="1">
        <f t="shared" si="0"/>
        <v>4.2176470588235286</v>
      </c>
      <c r="E33" s="13">
        <f t="shared" si="1"/>
        <v>0.31439046746104471</v>
      </c>
      <c r="F33" s="21">
        <f>IF('Inputs and Results'!$C$20="Conservation Easement (Perpetual)",(C33-C32),IF(AND('Inputs and Results'!$C$20="Government (Secured)",A33&lt;=$B$6),C33-C32,IF(A33&lt;=$B$6,(C33-C32)*0.01*($B$6-A33+1),0)))</f>
        <v>0</v>
      </c>
      <c r="G33" s="22">
        <f>IF(A33&lt;='Inputs and Results'!$C$12,(C33-C32)*0.01*('Inputs and Results'!$C$12-A33+1),0)</f>
        <v>0</v>
      </c>
      <c r="H33" s="8">
        <f>H32+(H41-H31)/($A41-$A31)</f>
        <v>3.8000000000000003</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88.85</v>
      </c>
      <c r="C34" s="8">
        <f>C33+(C41-C31)/(A41-A31)</f>
        <v>53.34</v>
      </c>
      <c r="D34" s="1">
        <f t="shared" si="0"/>
        <v>4.9361111111111109</v>
      </c>
      <c r="E34" s="13">
        <f t="shared" si="1"/>
        <v>0.23919107391910743</v>
      </c>
      <c r="F34" s="21">
        <f>IF('Inputs and Results'!$C$20="Conservation Easement (Perpetual)",(C34-C33),IF(AND('Inputs and Results'!$C$20="Government (Secured)",A34&lt;=$B$6),C34-C33,IF(A34&lt;=$B$6,(C34-C33)*0.01*($B$6-A34+1),0)))</f>
        <v>0</v>
      </c>
      <c r="G34" s="22">
        <f>IF(A34&lt;='Inputs and Results'!$C$12,(C34-C33)*0.01*('Inputs and Results'!$C$12-A34+1),0)</f>
        <v>0</v>
      </c>
      <c r="H34" s="8">
        <f>H33+(H41-H31)/($A41-$A31)</f>
        <v>3.7500000000000004</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106</v>
      </c>
      <c r="C35" s="8">
        <f>C34+(C41-C31)/(A41-A31)</f>
        <v>61.02</v>
      </c>
      <c r="D35" s="1">
        <f t="shared" si="0"/>
        <v>5.5789473684210522</v>
      </c>
      <c r="E35" s="13">
        <f t="shared" si="1"/>
        <v>0.19302194710185705</v>
      </c>
      <c r="F35" s="21">
        <f>IF('Inputs and Results'!$C$20="Conservation Easement (Perpetual)",(C35-C34),IF(AND('Inputs and Results'!$C$20="Government (Secured)",A35&lt;=$B$6),C35-C34,IF(A35&lt;=$B$6,(C35-C34)*0.01*($B$6-A35+1),0)))</f>
        <v>0</v>
      </c>
      <c r="G35" s="22">
        <f>IF(A35&lt;='Inputs and Results'!$C$12,(C35-C34)*0.01*('Inputs and Results'!$C$12-A35+1),0)</f>
        <v>0</v>
      </c>
      <c r="H35" s="8">
        <f>H34+(H41-H31)/($A41-$A31)</f>
        <v>3.7000000000000006</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123.15</v>
      </c>
      <c r="C36" s="8">
        <f>C35+(C41-C31)/(A41-A31)</f>
        <v>68.7</v>
      </c>
      <c r="D36" s="1">
        <f t="shared" si="0"/>
        <v>6.1575000000000006</v>
      </c>
      <c r="E36" s="13">
        <f t="shared" si="1"/>
        <v>0.16179245283018884</v>
      </c>
      <c r="F36" s="21">
        <f>IF('Inputs and Results'!$C$20="Conservation Easement (Perpetual)",(C36-C35),IF(AND('Inputs and Results'!$C$20="Government (Secured)",A36&lt;=$B$6),C36-C35,IF(A36&lt;=$B$6,(C36-C35)*0.01*($B$6-A36+1),0)))</f>
        <v>0</v>
      </c>
      <c r="G36" s="22">
        <f>IF(A36&lt;='Inputs and Results'!$C$12,(C36-C35)*0.01*('Inputs and Results'!$C$12-A36+1),0)</f>
        <v>0</v>
      </c>
      <c r="H36" s="8">
        <f>H35+(H41-H31)/($A41-$A31)</f>
        <v>3.6500000000000008</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140.30000000000001</v>
      </c>
      <c r="C37" s="8">
        <f>C36+(C41-C31)/(A41-A31)</f>
        <v>76.38</v>
      </c>
      <c r="D37" s="1">
        <f t="shared" si="0"/>
        <v>6.6809523809523812</v>
      </c>
      <c r="E37" s="13">
        <f t="shared" si="1"/>
        <v>0.13926106374340241</v>
      </c>
      <c r="F37" s="21">
        <f>IF('Inputs and Results'!$C$20="Conservation Easement (Perpetual)",(C37-C36),IF(AND('Inputs and Results'!$C$20="Government (Secured)",A37&lt;=$B$6),C37-C36,IF(A37&lt;=$B$6,(C37-C36)*0.01*($B$6-A37+1),0)))</f>
        <v>0</v>
      </c>
      <c r="G37" s="22">
        <f>IF(A37&lt;='Inputs and Results'!$C$12,(C37-C36)*0.01*('Inputs and Results'!$C$12-A37+1),0)</f>
        <v>0</v>
      </c>
      <c r="H37" s="8">
        <f>H36+(H41-H31)/($A41-$A31)</f>
        <v>3.600000000000001</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157.45000000000002</v>
      </c>
      <c r="C38" s="8">
        <f>C37+(C41-C31)/(A41-A31)</f>
        <v>84.06</v>
      </c>
      <c r="D38" s="1">
        <f t="shared" si="0"/>
        <v>7.1568181818181822</v>
      </c>
      <c r="E38" s="13">
        <f t="shared" si="1"/>
        <v>0.12223806129722026</v>
      </c>
      <c r="F38" s="21">
        <f>IF('Inputs and Results'!$C$20="Conservation Easement (Perpetual)",(C38-C37),IF(AND('Inputs and Results'!$C$20="Government (Secured)",A38&lt;=$B$6),C38-C37,IF(A38&lt;=$B$6,(C38-C37)*0.01*($B$6-A38+1),0)))</f>
        <v>0</v>
      </c>
      <c r="G38" s="22">
        <f>IF(A38&lt;='Inputs and Results'!$C$12,(C38-C37)*0.01*('Inputs and Results'!$C$12-A38+1),0)</f>
        <v>0</v>
      </c>
      <c r="H38" s="8">
        <f>H37+(H41-H31)/($A41-$A31)</f>
        <v>3.5500000000000012</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174.60000000000002</v>
      </c>
      <c r="C39" s="8">
        <f>C38+(C41-C31)/(A41-A31)</f>
        <v>91.740000000000009</v>
      </c>
      <c r="D39" s="1">
        <f t="shared" si="0"/>
        <v>7.591304347826088</v>
      </c>
      <c r="E39" s="13">
        <f t="shared" si="1"/>
        <v>0.10892346776754525</v>
      </c>
      <c r="F39" s="21">
        <f>IF('Inputs and Results'!$C$20="Conservation Easement (Perpetual)",(C39-C38),IF(AND('Inputs and Results'!$C$20="Government (Secured)",A39&lt;=$B$6),C39-C38,IF(A39&lt;=$B$6,(C39-C38)*0.01*($B$6-A39+1),0)))</f>
        <v>0</v>
      </c>
      <c r="G39" s="22">
        <f>IF(A39&lt;='Inputs and Results'!$C$12,(C39-C38)*0.01*('Inputs and Results'!$C$12-A39+1),0)</f>
        <v>0</v>
      </c>
      <c r="H39" s="8">
        <f>H38+(H41-H31)/($A41-$A31)</f>
        <v>3.5000000000000013</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191.75000000000003</v>
      </c>
      <c r="C40" s="8">
        <f>C39+(C41-C31)/(A41-A31)</f>
        <v>99.420000000000016</v>
      </c>
      <c r="D40" s="1">
        <f>B40/A40</f>
        <v>7.9895833333333348</v>
      </c>
      <c r="E40" s="13">
        <f>(B40/B39)-1</f>
        <v>9.8224513172966876E-2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3.4500000000000015</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208.9</v>
      </c>
      <c r="C41" s="9">
        <f>VLOOKUP(CONCATENATE($A$1,A41),'Smith et al 2006'!$A$2:$S$780,9,FALSE)</f>
        <v>107.1</v>
      </c>
      <c r="D41" s="1">
        <f t="shared" ref="D41:D104" si="4">B41/A41</f>
        <v>8.3559999999999999</v>
      </c>
      <c r="E41" s="13">
        <f t="shared" ref="E41:E104" si="5">(B41/B40)-1</f>
        <v>8.94393741851367E-2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3.4</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227.19</v>
      </c>
      <c r="C42" s="8">
        <f>C41+(C51-C41)/(A51-A41)</f>
        <v>114.55</v>
      </c>
      <c r="D42" s="1">
        <f t="shared" si="4"/>
        <v>8.7380769230769229</v>
      </c>
      <c r="E42" s="13">
        <f t="shared" si="5"/>
        <v>8.7553853518429925E-2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3.38</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245.48</v>
      </c>
      <c r="C43" s="8">
        <f>C42+(C51-C41)/(A51-A41)</f>
        <v>122</v>
      </c>
      <c r="D43" s="1">
        <f t="shared" si="4"/>
        <v>9.0918518518518514</v>
      </c>
      <c r="E43" s="13">
        <f t="shared" si="5"/>
        <v>8.0505303930630712E-2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3.36</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263.77</v>
      </c>
      <c r="C44" s="8">
        <f>C43+(C51-C41)/(A51-A41)</f>
        <v>129.44999999999999</v>
      </c>
      <c r="D44" s="1">
        <f t="shared" si="4"/>
        <v>9.4203571428571422</v>
      </c>
      <c r="E44" s="13">
        <f t="shared" si="5"/>
        <v>7.4507088153821011E-2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3.34</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282.06</v>
      </c>
      <c r="C45" s="8">
        <f>C44+(C51-C41)/(A51-A41)</f>
        <v>136.89999999999998</v>
      </c>
      <c r="D45" s="1">
        <f t="shared" si="4"/>
        <v>9.7262068965517248</v>
      </c>
      <c r="E45" s="13">
        <f t="shared" si="5"/>
        <v>6.9340713500398055E-2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3.32</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300.35000000000002</v>
      </c>
      <c r="C46" s="8">
        <f>C45+(C51-C41)/(A51-A41)</f>
        <v>144.34999999999997</v>
      </c>
      <c r="D46" s="1">
        <f t="shared" si="4"/>
        <v>10.011666666666667</v>
      </c>
      <c r="E46" s="13">
        <f t="shared" si="5"/>
        <v>6.4844359356165393E-2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3.3</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318.64000000000004</v>
      </c>
      <c r="C47" s="8">
        <f>C46+(C51-C41)/(A51-A41)</f>
        <v>151.79999999999995</v>
      </c>
      <c r="D47" s="1">
        <f t="shared" si="4"/>
        <v>10.278709677419355</v>
      </c>
      <c r="E47" s="13">
        <f t="shared" si="5"/>
        <v>6.0895621774596398E-2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3.28</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336.93000000000006</v>
      </c>
      <c r="C48" s="8">
        <f>C47+(C51-C41)/(A51-A41)</f>
        <v>159.24999999999994</v>
      </c>
      <c r="D48" s="1">
        <f t="shared" si="4"/>
        <v>10.529062500000002</v>
      </c>
      <c r="E48" s="13">
        <f t="shared" si="5"/>
        <v>5.7400200853628069E-2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3.26</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355.22000000000008</v>
      </c>
      <c r="C49" s="8">
        <f>C48+(C51-C41)/(A51-A41)</f>
        <v>166.69999999999993</v>
      </c>
      <c r="D49" s="1">
        <f t="shared" si="4"/>
        <v>10.764242424242427</v>
      </c>
      <c r="E49" s="13">
        <f t="shared" si="5"/>
        <v>5.428427269759295E-2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3.2399999999999998</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373.5100000000001</v>
      </c>
      <c r="C50" s="8">
        <f>C49+(C51-C41)/(A51-A41)</f>
        <v>174.14999999999992</v>
      </c>
      <c r="D50" s="1">
        <f t="shared" si="4"/>
        <v>10.98558823529412</v>
      </c>
      <c r="E50" s="13">
        <f t="shared" si="5"/>
        <v>5.1489217949439725E-2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3.2199999999999998</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391.8</v>
      </c>
      <c r="C51" s="9">
        <f>VLOOKUP(CONCATENATE($A$1,A51),'Smith et al 2006'!$A$2:$S$780,9,FALSE)</f>
        <v>181.6</v>
      </c>
      <c r="D51" s="1">
        <f t="shared" si="4"/>
        <v>11.194285714285714</v>
      </c>
      <c r="E51" s="13">
        <f t="shared" si="5"/>
        <v>4.8967899119166658E-2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3.2</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408.09000000000003</v>
      </c>
      <c r="C52" s="8">
        <f>C51+(C61-C51)/(A61-A51)</f>
        <v>188.04999999999998</v>
      </c>
      <c r="D52" s="1">
        <f t="shared" si="4"/>
        <v>11.335833333333333</v>
      </c>
      <c r="E52" s="13">
        <f t="shared" si="5"/>
        <v>4.1577335375191371E-2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3.1900000000000004</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424.38000000000005</v>
      </c>
      <c r="C53" s="8">
        <f>C52+(C61-C51)/(A61-A51)</f>
        <v>194.49999999999997</v>
      </c>
      <c r="D53" s="1">
        <f t="shared" si="4"/>
        <v>11.469729729729732</v>
      </c>
      <c r="E53" s="13">
        <f t="shared" si="5"/>
        <v>3.9917665220907228E-2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3.1800000000000006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440.67000000000007</v>
      </c>
      <c r="C54" s="8">
        <f>C53+(C61-C51)/(A61-A51)</f>
        <v>200.94999999999996</v>
      </c>
      <c r="D54" s="1">
        <f t="shared" si="4"/>
        <v>11.596578947368423</v>
      </c>
      <c r="E54" s="13">
        <f t="shared" si="5"/>
        <v>3.8385409302983176E-2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3.1700000000000008</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456.96000000000009</v>
      </c>
      <c r="C55" s="8">
        <f>C54+(C61-C51)/(A61-A51)</f>
        <v>207.39999999999995</v>
      </c>
      <c r="D55" s="1">
        <f t="shared" si="4"/>
        <v>11.716923076923079</v>
      </c>
      <c r="E55" s="13">
        <f t="shared" si="5"/>
        <v>3.6966437470215885E-2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3.160000000000001</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473.25000000000011</v>
      </c>
      <c r="C56" s="8">
        <f>C55+(C61-C51)/(A61-A51)</f>
        <v>213.84999999999994</v>
      </c>
      <c r="D56" s="1">
        <f t="shared" si="4"/>
        <v>11.831250000000002</v>
      </c>
      <c r="E56" s="13">
        <f t="shared" si="5"/>
        <v>3.5648634453781636E-2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3.1500000000000012</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489.54000000000013</v>
      </c>
      <c r="C57" s="8">
        <f>C56+(C61-C51)/(A61-A51)</f>
        <v>220.29999999999993</v>
      </c>
      <c r="D57" s="1">
        <f t="shared" si="4"/>
        <v>11.940000000000003</v>
      </c>
      <c r="E57" s="13">
        <f t="shared" si="5"/>
        <v>3.4421553090332901E-2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3.1400000000000015</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505.83000000000015</v>
      </c>
      <c r="C58" s="8">
        <f>C57+(C61-C51)/(A61-A51)</f>
        <v>226.74999999999991</v>
      </c>
      <c r="D58" s="1">
        <f t="shared" si="4"/>
        <v>12.043571428571433</v>
      </c>
      <c r="E58" s="13">
        <f t="shared" si="5"/>
        <v>3.3276136781468457E-2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3.1300000000000017</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522.12000000000012</v>
      </c>
      <c r="C59" s="8">
        <f>C58+(C61-C51)/(A61-A51)</f>
        <v>233.1999999999999</v>
      </c>
      <c r="D59" s="1">
        <f t="shared" si="4"/>
        <v>12.142325581395351</v>
      </c>
      <c r="E59" s="13">
        <f t="shared" si="5"/>
        <v>3.2204495581519499E-2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3.1200000000000019</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538.41000000000008</v>
      </c>
      <c r="C60" s="8">
        <f>C59+(C61-C51)/(A61-A51)</f>
        <v>239.64999999999989</v>
      </c>
      <c r="D60" s="1">
        <f t="shared" si="4"/>
        <v>12.236590909090911</v>
      </c>
      <c r="E60" s="13">
        <f t="shared" si="5"/>
        <v>3.1199724201332879E-2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3.1100000000000021</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554.70000000000005</v>
      </c>
      <c r="C61" s="9">
        <f>VLOOKUP(CONCATENATE($A$1,A61),'Smith et al 2006'!$A$2:$S$780,9,FALSE)</f>
        <v>246.1</v>
      </c>
      <c r="D61" s="1">
        <f t="shared" si="4"/>
        <v>12.326666666666668</v>
      </c>
      <c r="E61" s="13">
        <f t="shared" si="5"/>
        <v>3.0255753050649092E-2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3.1</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569.07000000000005</v>
      </c>
      <c r="C62" s="8">
        <f>C61+(C71-C61)/(A71-A61)</f>
        <v>251.70999999999998</v>
      </c>
      <c r="D62" s="1">
        <f t="shared" si="4"/>
        <v>12.37108695652174</v>
      </c>
      <c r="E62" s="13">
        <f t="shared" si="5"/>
        <v>2.5905895078420782E-2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3.09</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583.44000000000005</v>
      </c>
      <c r="C63" s="8">
        <f>C62+(C71-C61)/(A71-A61)</f>
        <v>257.32</v>
      </c>
      <c r="D63" s="1">
        <f t="shared" si="4"/>
        <v>12.413617021276597</v>
      </c>
      <c r="E63" s="13">
        <f t="shared" si="5"/>
        <v>2.5251726501133387E-2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3.08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597.81000000000006</v>
      </c>
      <c r="C64" s="8">
        <f>C63+(C71-C61)/(A71-A61)</f>
        <v>262.93</v>
      </c>
      <c r="D64" s="1">
        <f t="shared" si="4"/>
        <v>12.454375000000001</v>
      </c>
      <c r="E64" s="13">
        <f t="shared" si="5"/>
        <v>2.4629781982723253E-2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3.0700000000000003</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612.18000000000006</v>
      </c>
      <c r="C65" s="8">
        <f>C64+(C71-C61)/(A71-A61)</f>
        <v>268.54000000000002</v>
      </c>
      <c r="D65" s="1">
        <f t="shared" si="4"/>
        <v>12.493469387755104</v>
      </c>
      <c r="E65" s="13">
        <f t="shared" si="5"/>
        <v>2.4037737742761189E-2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3.0600000000000005</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626.55000000000007</v>
      </c>
      <c r="C66" s="8">
        <f>C65+(C71-C61)/(A71-A61)</f>
        <v>274.15000000000003</v>
      </c>
      <c r="D66" s="1">
        <f t="shared" si="4"/>
        <v>12.531000000000001</v>
      </c>
      <c r="E66" s="13">
        <f t="shared" si="5"/>
        <v>2.3473488189748037E-2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3.0500000000000007</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640.92000000000007</v>
      </c>
      <c r="C67" s="8">
        <f>C66+(C71-C61)/(A71-A61)</f>
        <v>279.76000000000005</v>
      </c>
      <c r="D67" s="1">
        <f t="shared" si="4"/>
        <v>12.567058823529413</v>
      </c>
      <c r="E67" s="13">
        <f t="shared" si="5"/>
        <v>2.2935120900167583E-2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3.0400000000000009</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655.29000000000008</v>
      </c>
      <c r="C68" s="8">
        <f>C67+(C71-C61)/(A71-A61)</f>
        <v>285.37000000000006</v>
      </c>
      <c r="D68" s="1">
        <f t="shared" si="4"/>
        <v>12.601730769230771</v>
      </c>
      <c r="E68" s="13">
        <f t="shared" si="5"/>
        <v>2.242089496349009E-2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3.0300000000000011</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669.66000000000008</v>
      </c>
      <c r="C69" s="8">
        <f>C68+(C71-C61)/(A71-A61)</f>
        <v>290.98000000000008</v>
      </c>
      <c r="D69" s="1">
        <f t="shared" si="4"/>
        <v>12.635094339622643</v>
      </c>
      <c r="E69" s="13">
        <f t="shared" si="5"/>
        <v>2.1929222176440888E-2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3.0200000000000014</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684.03000000000009</v>
      </c>
      <c r="C70" s="8">
        <f>C69+(C71-C61)/(A71-A61)</f>
        <v>296.59000000000009</v>
      </c>
      <c r="D70" s="1">
        <f t="shared" si="4"/>
        <v>12.667222222222223</v>
      </c>
      <c r="E70" s="13">
        <f t="shared" si="5"/>
        <v>2.1458650658543243E-2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3.0100000000000016</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698.4</v>
      </c>
      <c r="C71" s="9">
        <f>VLOOKUP(CONCATENATE($A$1,A71),'Smith et al 2006'!$A$2:$S$780,9,FALSE)</f>
        <v>302.2</v>
      </c>
      <c r="D71" s="1">
        <f t="shared" si="4"/>
        <v>12.698181818181817</v>
      </c>
      <c r="E71" s="13">
        <f t="shared" si="5"/>
        <v>2.1007850532871242E-2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3</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711.16</v>
      </c>
      <c r="C72" s="8">
        <f>C71+(C81-C71)/(A81-A71)</f>
        <v>307.12</v>
      </c>
      <c r="D72" s="1">
        <f t="shared" si="4"/>
        <v>12.699285714285713</v>
      </c>
      <c r="E72" s="13">
        <f t="shared" si="5"/>
        <v>1.8270332187857896E-2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3</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723.92</v>
      </c>
      <c r="C73" s="8">
        <f>C72+(C81-C71)/(A81-A71)</f>
        <v>312.04000000000002</v>
      </c>
      <c r="D73" s="1">
        <f t="shared" si="4"/>
        <v>12.700350877192982</v>
      </c>
      <c r="E73" s="13">
        <f t="shared" si="5"/>
        <v>1.7942516451993962E-2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3</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736.68</v>
      </c>
      <c r="C74" s="8">
        <f>C73+(C81-C71)/(A81-A71)</f>
        <v>316.96000000000004</v>
      </c>
      <c r="D74" s="1">
        <f t="shared" si="4"/>
        <v>12.701379310344826</v>
      </c>
      <c r="E74" s="13">
        <f t="shared" si="5"/>
        <v>1.7626257044977445E-2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3</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749.43999999999994</v>
      </c>
      <c r="C75" s="8">
        <f>C74+(C81-C71)/(A81-A71)</f>
        <v>321.88000000000005</v>
      </c>
      <c r="D75" s="1">
        <f t="shared" si="4"/>
        <v>12.702372881355931</v>
      </c>
      <c r="E75" s="13">
        <f t="shared" si="5"/>
        <v>1.7320953466905653E-2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3</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762.19999999999993</v>
      </c>
      <c r="C76" s="8">
        <f>C75+(C81-C71)/(A81-A71)</f>
        <v>326.80000000000007</v>
      </c>
      <c r="D76" s="1">
        <f t="shared" si="4"/>
        <v>12.703333333333331</v>
      </c>
      <c r="E76" s="13">
        <f t="shared" si="5"/>
        <v>1.7026046114432036E-2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3</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774.95999999999992</v>
      </c>
      <c r="C77" s="8">
        <f>C76+(C81-C71)/(A81-A71)</f>
        <v>331.72000000000008</v>
      </c>
      <c r="D77" s="1">
        <f t="shared" si="4"/>
        <v>12.704262295081966</v>
      </c>
      <c r="E77" s="13">
        <f t="shared" si="5"/>
        <v>1.6741012857517612E-2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3</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787.71999999999991</v>
      </c>
      <c r="C78" s="8">
        <f>C77+(C81-C71)/(A81-A71)</f>
        <v>336.6400000000001</v>
      </c>
      <c r="D78" s="1">
        <f t="shared" si="4"/>
        <v>12.705161290322579</v>
      </c>
      <c r="E78" s="13">
        <f t="shared" si="5"/>
        <v>1.6465365954371869E-2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3</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800.4799999999999</v>
      </c>
      <c r="C79" s="8">
        <f>C78+(C81-C71)/(A81-A71)</f>
        <v>341.56000000000012</v>
      </c>
      <c r="D79" s="1">
        <f t="shared" si="4"/>
        <v>12.706031746031744</v>
      </c>
      <c r="E79" s="13">
        <f t="shared" si="5"/>
        <v>1.6198649266236709E-2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3</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813.2399999999999</v>
      </c>
      <c r="C80" s="8">
        <f>C79+(C81-C71)/(A81-A71)</f>
        <v>346.48000000000013</v>
      </c>
      <c r="D80" s="1">
        <f t="shared" si="4"/>
        <v>12.706874999999998</v>
      </c>
      <c r="E80" s="13">
        <f t="shared" si="5"/>
        <v>1.5940435738556857E-2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3</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826</v>
      </c>
      <c r="C81" s="9">
        <f>VLOOKUP(CONCATENATE($A$1,A81),'Smith et al 2006'!$A$2:$S$780,9,FALSE)</f>
        <v>351.4</v>
      </c>
      <c r="D81" s="1">
        <f t="shared" si="4"/>
        <v>12.707692307692307</v>
      </c>
      <c r="E81" s="13">
        <f t="shared" si="5"/>
        <v>1.5690325119276149E-2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3</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837.39</v>
      </c>
      <c r="C82" s="8">
        <f>C81+(C91-C81)/(A91-A81)</f>
        <v>355.75</v>
      </c>
      <c r="D82" s="1">
        <f t="shared" si="4"/>
        <v>12.687727272727273</v>
      </c>
      <c r="E82" s="13">
        <f t="shared" si="5"/>
        <v>1.3789346246973366E-2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2.99</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848.78</v>
      </c>
      <c r="C83" s="8">
        <f>C82+(C91-C81)/(A91-A81)</f>
        <v>360.1</v>
      </c>
      <c r="D83" s="1">
        <f t="shared" si="4"/>
        <v>12.668358208955224</v>
      </c>
      <c r="E83" s="13">
        <f t="shared" si="5"/>
        <v>1.3601786503302016E-2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2.9800000000000004</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860.17</v>
      </c>
      <c r="C84" s="8">
        <f>C83+(C91-C81)/(A91-A81)</f>
        <v>364.45000000000005</v>
      </c>
      <c r="D84" s="1">
        <f t="shared" si="4"/>
        <v>12.649558823529411</v>
      </c>
      <c r="E84" s="13">
        <f t="shared" si="5"/>
        <v>1.3419260585781911E-2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2.9700000000000006</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871.56</v>
      </c>
      <c r="C85" s="8">
        <f>C84+(C91-C81)/(A91-A81)</f>
        <v>368.80000000000007</v>
      </c>
      <c r="D85" s="1">
        <f t="shared" si="4"/>
        <v>12.631304347826086</v>
      </c>
      <c r="E85" s="13">
        <f t="shared" si="5"/>
        <v>1.3241568527151637E-2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2.9600000000000009</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882.94999999999993</v>
      </c>
      <c r="C86" s="8">
        <f>C85+(C91-C81)/(A91-A81)</f>
        <v>373.15000000000009</v>
      </c>
      <c r="D86" s="1">
        <f t="shared" si="4"/>
        <v>12.613571428571428</v>
      </c>
      <c r="E86" s="13">
        <f t="shared" si="5"/>
        <v>1.3068520813254381E-2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2.9500000000000011</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894.33999999999992</v>
      </c>
      <c r="C87" s="8">
        <f>C86+(C91-C81)/(A91-A81)</f>
        <v>377.50000000000011</v>
      </c>
      <c r="D87" s="1">
        <f t="shared" si="4"/>
        <v>12.596338028169013</v>
      </c>
      <c r="E87" s="13">
        <f t="shared" si="5"/>
        <v>1.2899937708817033E-2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2.9400000000000013</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905.7299999999999</v>
      </c>
      <c r="C88" s="8">
        <f>C87+(C91-C81)/(A91-A81)</f>
        <v>381.85000000000014</v>
      </c>
      <c r="D88" s="1">
        <f t="shared" si="4"/>
        <v>12.579583333333332</v>
      </c>
      <c r="E88" s="13">
        <f t="shared" si="5"/>
        <v>1.273564863474741E-2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2.9300000000000015</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917.11999999999989</v>
      </c>
      <c r="C89" s="8">
        <f>C88+(C91-C81)/(A91-A81)</f>
        <v>386.20000000000016</v>
      </c>
      <c r="D89" s="1">
        <f t="shared" si="4"/>
        <v>12.563287671232874</v>
      </c>
      <c r="E89" s="13">
        <f t="shared" si="5"/>
        <v>1.2575491592417221E-2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2.9200000000000017</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928.50999999999988</v>
      </c>
      <c r="C90" s="8">
        <f>C89+(C91-C81)/(A91-A81)</f>
        <v>390.55000000000018</v>
      </c>
      <c r="D90" s="1">
        <f t="shared" si="4"/>
        <v>12.54743243243243</v>
      </c>
      <c r="E90" s="13">
        <f t="shared" si="5"/>
        <v>1.2419312630844281E-2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2.9100000000000019</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939.9</v>
      </c>
      <c r="C91" s="9">
        <f>VLOOKUP(CONCATENATE($A$1,A91),'Smith et al 2006'!$A$2:$S$780,9,FALSE)</f>
        <v>394.9</v>
      </c>
      <c r="D91" s="1">
        <f t="shared" si="4"/>
        <v>12.532</v>
      </c>
      <c r="E91" s="13">
        <f t="shared" si="5"/>
        <v>1.2266965353092685E-2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2.9</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950.12</v>
      </c>
      <c r="C92" s="8">
        <f>C91+(C101-C91)/(A101-A91)</f>
        <v>398.78</v>
      </c>
      <c r="D92" s="1">
        <f t="shared" si="4"/>
        <v>12.50157894736842</v>
      </c>
      <c r="E92" s="13">
        <f t="shared" si="5"/>
        <v>1.0873497180551084E-2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960.34</v>
      </c>
      <c r="C93" s="8">
        <f>C92+(C101-C91)/(A101-A91)</f>
        <v>402.65999999999997</v>
      </c>
      <c r="D93" s="1">
        <f t="shared" si="4"/>
        <v>12.471948051948052</v>
      </c>
      <c r="E93" s="13">
        <f t="shared" si="5"/>
        <v>1.0756536016503171E-2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2.9</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970.56000000000006</v>
      </c>
      <c r="C94" s="8">
        <f>C93+(C101-C91)/(A101-A91)</f>
        <v>406.53999999999996</v>
      </c>
      <c r="D94" s="1">
        <f t="shared" si="4"/>
        <v>12.443076923076925</v>
      </c>
      <c r="E94" s="13">
        <f t="shared" si="5"/>
        <v>1.0642064268904683E-2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2.9</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980.78000000000009</v>
      </c>
      <c r="C95" s="8">
        <f>C94+(C101-C91)/(A101-A91)</f>
        <v>410.41999999999996</v>
      </c>
      <c r="D95" s="1">
        <f t="shared" si="4"/>
        <v>12.414936708860761</v>
      </c>
      <c r="E95" s="13">
        <f t="shared" si="5"/>
        <v>1.053000329706566E-2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2.9</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991.00000000000011</v>
      </c>
      <c r="C96" s="8">
        <f>C95+(C101-C91)/(A101-A91)</f>
        <v>414.29999999999995</v>
      </c>
      <c r="D96" s="1">
        <f t="shared" si="4"/>
        <v>12.387500000000001</v>
      </c>
      <c r="E96" s="13">
        <f t="shared" si="5"/>
        <v>1.0420277738126815E-2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2.9</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1001.2200000000001</v>
      </c>
      <c r="C97" s="8">
        <f>C96+(C101-C91)/(A101-A91)</f>
        <v>418.17999999999995</v>
      </c>
      <c r="D97" s="1">
        <f t="shared" si="4"/>
        <v>12.360740740740743</v>
      </c>
      <c r="E97" s="13">
        <f t="shared" si="5"/>
        <v>1.0312815338042514E-2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2.9</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1011.4400000000002</v>
      </c>
      <c r="C98" s="8">
        <f>C97+(C101-C91)/(A101-A91)</f>
        <v>422.05999999999995</v>
      </c>
      <c r="D98" s="1">
        <f t="shared" si="4"/>
        <v>12.334634146341465</v>
      </c>
      <c r="E98" s="13">
        <f t="shared" si="5"/>
        <v>1.0207546792912581E-2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2.9</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1021.6600000000002</v>
      </c>
      <c r="C99" s="8">
        <f>C98+(C101-C91)/(A101-A91)</f>
        <v>425.93999999999994</v>
      </c>
      <c r="D99" s="1">
        <f t="shared" si="4"/>
        <v>12.309156626506027</v>
      </c>
      <c r="E99" s="13">
        <f t="shared" si="5"/>
        <v>1.0104405599936639E-2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2.9</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1031.8800000000001</v>
      </c>
      <c r="C100" s="8">
        <f>C99+(C101-C91)/(A101-A91)</f>
        <v>429.81999999999994</v>
      </c>
      <c r="D100" s="1">
        <f t="shared" si="4"/>
        <v>12.284285714285716</v>
      </c>
      <c r="E100" s="13">
        <f t="shared" si="5"/>
        <v>1.0003327917311067E-2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2.9</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1042.0999999999999</v>
      </c>
      <c r="C101" s="9">
        <f>VLOOKUP(CONCATENATE($A$1,A101),'Smith et al 2006'!$A$2:$S$780,9,FALSE)</f>
        <v>433.7</v>
      </c>
      <c r="D101" s="1">
        <f t="shared" si="4"/>
        <v>12.26</v>
      </c>
      <c r="E101" s="13">
        <f t="shared" si="5"/>
        <v>9.9042524324532977E-3</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2.9</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1051.3399999999999</v>
      </c>
      <c r="C102" s="8">
        <f>C101+(C111-C101)/(A111-A101)</f>
        <v>437.19</v>
      </c>
      <c r="D102" s="1">
        <f t="shared" si="4"/>
        <v>12.224883720930231</v>
      </c>
      <c r="E102" s="13">
        <f t="shared" si="5"/>
        <v>8.8667114480376341E-3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2.9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1060.58</v>
      </c>
      <c r="C103" s="8">
        <f>C102+(C111-C101)/(A111-A101)</f>
        <v>440.68</v>
      </c>
      <c r="D103" s="1">
        <f t="shared" si="4"/>
        <v>12.190574712643677</v>
      </c>
      <c r="E103" s="13">
        <f t="shared" si="5"/>
        <v>8.788783837768932E-3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2.9</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1069.82</v>
      </c>
      <c r="C104" s="8">
        <f>C103+(C111-C101)/(A111-A101)</f>
        <v>444.17</v>
      </c>
      <c r="D104" s="1">
        <f t="shared" si="4"/>
        <v>12.157045454545454</v>
      </c>
      <c r="E104" s="13">
        <f t="shared" si="5"/>
        <v>8.7122140715458762E-3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2.9</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1079.06</v>
      </c>
      <c r="C105" s="8">
        <f>C104+(C111-C101)/(A111-A101)</f>
        <v>447.66</v>
      </c>
      <c r="D105" s="1">
        <f t="shared" ref="D105:D141" si="14">B105/A105</f>
        <v>12.124269662921348</v>
      </c>
      <c r="E105" s="13">
        <f t="shared" ref="E105:E141" si="15">(B105/B104)-1</f>
        <v>8.6369669664054793E-3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2.9</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1088.3</v>
      </c>
      <c r="C106" s="8">
        <f>C105+(C111-C101)/(A111-A101)</f>
        <v>451.15000000000003</v>
      </c>
      <c r="D106" s="1">
        <f t="shared" si="14"/>
        <v>12.092222222222222</v>
      </c>
      <c r="E106" s="13">
        <f t="shared" si="15"/>
        <v>8.5630085444738935E-3</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2.9</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1097.54</v>
      </c>
      <c r="C107" s="8">
        <f>C106+(C111-C101)/(A111-A101)</f>
        <v>454.64000000000004</v>
      </c>
      <c r="D107" s="1">
        <f t="shared" si="14"/>
        <v>12.06087912087912</v>
      </c>
      <c r="E107" s="13">
        <f t="shared" si="15"/>
        <v>8.4903059818064452E-3</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2.9</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1106.78</v>
      </c>
      <c r="C108" s="8">
        <f>C107+(C111-C101)/(A111-A101)</f>
        <v>458.13000000000005</v>
      </c>
      <c r="D108" s="1">
        <f t="shared" si="14"/>
        <v>12.030217391304348</v>
      </c>
      <c r="E108" s="13">
        <f t="shared" si="15"/>
        <v>8.4188275598156004E-3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2.9</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1116.02</v>
      </c>
      <c r="C109" s="8">
        <f>C108+(C111-C101)/(A111-A101)</f>
        <v>461.62000000000006</v>
      </c>
      <c r="D109" s="1">
        <f t="shared" si="14"/>
        <v>12.000215053763441</v>
      </c>
      <c r="E109" s="13">
        <f t="shared" si="15"/>
        <v>8.3485426191294287E-3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2.9</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1125.26</v>
      </c>
      <c r="C110" s="8">
        <f>C109+(C111-C101)/(A111-A101)</f>
        <v>465.11000000000007</v>
      </c>
      <c r="D110" s="1">
        <f t="shared" si="14"/>
        <v>11.970851063829787</v>
      </c>
      <c r="E110" s="13">
        <f t="shared" si="15"/>
        <v>8.2794215157433459E-3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2.9</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1134.5</v>
      </c>
      <c r="C111" s="9">
        <f>VLOOKUP(CONCATENATE($A$1,A111),'Smith et al 2006'!$A$2:$S$780,9,FALSE)</f>
        <v>468.6</v>
      </c>
      <c r="D111" s="1">
        <f t="shared" si="14"/>
        <v>11.942105263157895</v>
      </c>
      <c r="E111" s="13">
        <f t="shared" si="15"/>
        <v>8.2114355793327931E-3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2.9</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1142.8800000000001</v>
      </c>
      <c r="C112" s="8">
        <f>C111+(C121-C111)/(A121-A111)</f>
        <v>471.75</v>
      </c>
      <c r="D112" s="1">
        <f t="shared" si="14"/>
        <v>11.905000000000001</v>
      </c>
      <c r="E112" s="13">
        <f t="shared" si="15"/>
        <v>7.3865138827677868E-3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2.9</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1151.2600000000002</v>
      </c>
      <c r="C113" s="8">
        <f>C112+(C121-C111)/(A121-A111)</f>
        <v>474.9</v>
      </c>
      <c r="D113" s="1">
        <f t="shared" si="14"/>
        <v>11.868659793814436</v>
      </c>
      <c r="E113" s="13">
        <f t="shared" si="15"/>
        <v>7.3323533529330298E-3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2.9</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1159.6400000000003</v>
      </c>
      <c r="C114" s="8">
        <f>C113+(C121-C111)/(A121-A111)</f>
        <v>478.04999999999995</v>
      </c>
      <c r="D114" s="1">
        <f t="shared" si="14"/>
        <v>11.8330612244898</v>
      </c>
      <c r="E114" s="13">
        <f t="shared" si="15"/>
        <v>7.2789812900648787E-3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2.9</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1168.0200000000004</v>
      </c>
      <c r="C115" s="8">
        <f>C114+(C121-C111)/(A121-A111)</f>
        <v>481.19999999999993</v>
      </c>
      <c r="D115" s="1">
        <f t="shared" si="14"/>
        <v>11.798181818181822</v>
      </c>
      <c r="E115" s="13">
        <f t="shared" si="15"/>
        <v>7.2263806008763254E-3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2.9</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1176.4000000000005</v>
      </c>
      <c r="C116" s="8">
        <f>C115+(C121-C111)/(A121-A111)</f>
        <v>484.34999999999991</v>
      </c>
      <c r="D116" s="1">
        <f t="shared" si="14"/>
        <v>11.764000000000005</v>
      </c>
      <c r="E116" s="13">
        <f t="shared" si="15"/>
        <v>7.1745346826252998E-3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2.9</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1184.7800000000007</v>
      </c>
      <c r="C117" s="8">
        <f>C116+(C121-C111)/(A121-A111)</f>
        <v>487.49999999999989</v>
      </c>
      <c r="D117" s="1">
        <f t="shared" si="14"/>
        <v>11.730495049504958</v>
      </c>
      <c r="E117" s="13">
        <f t="shared" si="15"/>
        <v>7.1234274056444224E-3</v>
      </c>
      <c r="F117" s="20"/>
      <c r="G117" s="20"/>
      <c r="H117" s="8">
        <f>H116+(H121-H111)/($A121-$A111)</f>
        <v>2.9</v>
      </c>
    </row>
    <row r="118" spans="1:108" x14ac:dyDescent="0.2">
      <c r="A118" s="8">
        <f t="shared" si="16"/>
        <v>102</v>
      </c>
      <c r="B118" s="8">
        <f>B117+(B121-B111)/(A121-A111)</f>
        <v>1193.1600000000008</v>
      </c>
      <c r="C118" s="8">
        <f>C117+(C121-C111)/(A121-A111)</f>
        <v>490.64999999999986</v>
      </c>
      <c r="D118" s="1">
        <f t="shared" si="14"/>
        <v>11.697647058823536</v>
      </c>
      <c r="E118" s="13">
        <f t="shared" si="15"/>
        <v>7.0730430966088331E-3</v>
      </c>
      <c r="F118" s="20"/>
      <c r="G118" s="20"/>
      <c r="H118" s="8">
        <f>H117+(H121-H111)/($A121-$A111)</f>
        <v>2.9</v>
      </c>
    </row>
    <row r="119" spans="1:108" x14ac:dyDescent="0.2">
      <c r="A119" s="8">
        <f t="shared" si="16"/>
        <v>103</v>
      </c>
      <c r="B119" s="8">
        <f>B118+(B121-B111)/(A121-A111)</f>
        <v>1201.5400000000009</v>
      </c>
      <c r="C119" s="8">
        <f>C118+(C121-C111)/(A121-A111)</f>
        <v>493.79999999999984</v>
      </c>
      <c r="D119" s="1">
        <f t="shared" si="14"/>
        <v>11.665436893203893</v>
      </c>
      <c r="E119" s="13">
        <f t="shared" si="15"/>
        <v>7.0233665225116759E-3</v>
      </c>
      <c r="F119" s="20"/>
      <c r="G119" s="20"/>
      <c r="H119" s="8">
        <f>H118+(H121-H111)/($A121-$A111)</f>
        <v>2.9</v>
      </c>
    </row>
    <row r="120" spans="1:108" x14ac:dyDescent="0.2">
      <c r="A120" s="8">
        <f t="shared" si="16"/>
        <v>104</v>
      </c>
      <c r="B120" s="8">
        <f>B119+(B121-B111)/(A121-A111)</f>
        <v>1209.920000000001</v>
      </c>
      <c r="C120" s="8">
        <f>C119+(C121-C111)/(A121-A111)</f>
        <v>496.94999999999982</v>
      </c>
      <c r="D120" s="1">
        <f t="shared" si="14"/>
        <v>11.633846153846163</v>
      </c>
      <c r="E120" s="13">
        <f t="shared" si="15"/>
        <v>6.9743828753101589E-3</v>
      </c>
      <c r="F120" s="20"/>
      <c r="G120" s="20"/>
      <c r="H120" s="8">
        <f>H119+(H121-H111)/($A121-$A111)</f>
        <v>2.9</v>
      </c>
    </row>
    <row r="121" spans="1:108" x14ac:dyDescent="0.2">
      <c r="A121" s="9">
        <v>105</v>
      </c>
      <c r="B121" s="9">
        <f>VLOOKUP(CONCATENATE($A$1,A121),'Smith et al 2006'!$A$2:$S$780,8,FALSE)</f>
        <v>1218.3</v>
      </c>
      <c r="C121" s="9">
        <f>VLOOKUP(CONCATENATE($A$1,A121),'Smith et al 2006'!$A$2:$S$780,9,FALSE)</f>
        <v>500.1</v>
      </c>
      <c r="D121" s="1">
        <f t="shared" si="14"/>
        <v>11.602857142857143</v>
      </c>
      <c r="E121" s="13">
        <f t="shared" si="15"/>
        <v>6.9260777572062171E-3</v>
      </c>
      <c r="F121" s="20"/>
      <c r="G121" s="20"/>
      <c r="H121" s="9">
        <f>VLOOKUP(CONCATENATE($A$1,$A121),'Smith et al 2006'!$A$2:$S$780,11,FALSE)</f>
        <v>2.9</v>
      </c>
    </row>
    <row r="122" spans="1:108" x14ac:dyDescent="0.2">
      <c r="A122" s="8">
        <f t="shared" ref="A122:A130" si="17">A121+1</f>
        <v>106</v>
      </c>
      <c r="B122" s="8">
        <f>B121+(B131-B121)/(A131-A121)</f>
        <v>1225.94</v>
      </c>
      <c r="C122" s="8">
        <f>C121+(C131-C121)/(A131-A121)</f>
        <v>502.96000000000004</v>
      </c>
      <c r="D122" s="1">
        <f t="shared" si="14"/>
        <v>11.565471698113209</v>
      </c>
      <c r="E122" s="13">
        <f t="shared" si="15"/>
        <v>6.2710334072069163E-3</v>
      </c>
      <c r="F122" s="20"/>
      <c r="G122" s="20"/>
      <c r="H122" s="8">
        <f>H121+(H131-H121)/($A131-$A121)</f>
        <v>2.9</v>
      </c>
    </row>
    <row r="123" spans="1:108" x14ac:dyDescent="0.2">
      <c r="A123" s="8">
        <f t="shared" si="17"/>
        <v>107</v>
      </c>
      <c r="B123" s="8">
        <f>B122+(B131-B121)/(A131-A121)</f>
        <v>1233.5800000000002</v>
      </c>
      <c r="C123" s="8">
        <f>C122+(C131-C121)/(A131-A121)</f>
        <v>505.82000000000005</v>
      </c>
      <c r="D123" s="1">
        <f t="shared" si="14"/>
        <v>11.528785046728974</v>
      </c>
      <c r="E123" s="13">
        <f t="shared" si="15"/>
        <v>6.2319526241090273E-3</v>
      </c>
      <c r="F123" s="20"/>
      <c r="G123" s="20"/>
      <c r="H123" s="8">
        <f>H122+(H131-H121)/($A131-$A121)</f>
        <v>2.9</v>
      </c>
    </row>
    <row r="124" spans="1:108" x14ac:dyDescent="0.2">
      <c r="A124" s="8">
        <f t="shared" si="17"/>
        <v>108</v>
      </c>
      <c r="B124" s="8">
        <f>B123+(B131-B121)/(A131-A121)</f>
        <v>1241.2200000000003</v>
      </c>
      <c r="C124" s="8">
        <f>C123+(C131-C121)/(A131-A121)</f>
        <v>508.68000000000006</v>
      </c>
      <c r="D124" s="1">
        <f t="shared" si="14"/>
        <v>11.49277777777778</v>
      </c>
      <c r="E124" s="13">
        <f t="shared" si="15"/>
        <v>6.1933559234099711E-3</v>
      </c>
      <c r="F124" s="20"/>
      <c r="G124" s="20"/>
      <c r="H124" s="8">
        <f>H123+(H131-H121)/($A131-$A121)</f>
        <v>2.9</v>
      </c>
    </row>
    <row r="125" spans="1:108" x14ac:dyDescent="0.2">
      <c r="A125" s="8">
        <f t="shared" si="17"/>
        <v>109</v>
      </c>
      <c r="B125" s="8">
        <f>B124+(B131-B121)/(A131-A121)</f>
        <v>1248.8600000000004</v>
      </c>
      <c r="C125" s="8">
        <f>C124+(C131-C121)/(A131-A121)</f>
        <v>511.54000000000008</v>
      </c>
      <c r="D125" s="1">
        <f t="shared" si="14"/>
        <v>11.457431192660554</v>
      </c>
      <c r="E125" s="13">
        <f t="shared" si="15"/>
        <v>6.1552343661881448E-3</v>
      </c>
      <c r="F125" s="20"/>
      <c r="G125" s="20"/>
      <c r="H125" s="8">
        <f>H124+(H131-H121)/($A131-$A121)</f>
        <v>2.9</v>
      </c>
    </row>
    <row r="126" spans="1:108" x14ac:dyDescent="0.2">
      <c r="A126" s="8">
        <f t="shared" si="17"/>
        <v>110</v>
      </c>
      <c r="B126" s="8">
        <f>B125+(B131-B121)/(A131-A121)</f>
        <v>1256.5000000000005</v>
      </c>
      <c r="C126" s="8">
        <f>C125+(C131-C121)/(A131-A121)</f>
        <v>514.40000000000009</v>
      </c>
      <c r="D126" s="1">
        <f t="shared" si="14"/>
        <v>11.422727272727277</v>
      </c>
      <c r="E126" s="13">
        <f t="shared" si="15"/>
        <v>6.1175792322598621E-3</v>
      </c>
      <c r="F126" s="20"/>
      <c r="G126" s="20"/>
      <c r="H126" s="8">
        <f>H125+(H131-H121)/($A131-$A121)</f>
        <v>2.9</v>
      </c>
    </row>
    <row r="127" spans="1:108" x14ac:dyDescent="0.2">
      <c r="A127" s="8">
        <f t="shared" si="17"/>
        <v>111</v>
      </c>
      <c r="B127" s="8">
        <f>B126+(B131-B121)/(A131-A121)</f>
        <v>1264.1400000000006</v>
      </c>
      <c r="C127" s="8">
        <f>C126+(C131-C121)/(A131-A121)</f>
        <v>517.2600000000001</v>
      </c>
      <c r="D127" s="1">
        <f t="shared" si="14"/>
        <v>11.388648648648653</v>
      </c>
      <c r="E127" s="13">
        <f t="shared" si="15"/>
        <v>6.0803820135297837E-3</v>
      </c>
      <c r="F127" s="20"/>
      <c r="G127" s="20"/>
      <c r="H127" s="8">
        <f>H126+(H131-H121)/($A131-$A121)</f>
        <v>2.9</v>
      </c>
    </row>
    <row r="128" spans="1:108" x14ac:dyDescent="0.2">
      <c r="A128" s="8">
        <f t="shared" si="17"/>
        <v>112</v>
      </c>
      <c r="B128" s="8">
        <f>B127+(B131-B121)/(A131-A121)</f>
        <v>1271.7800000000007</v>
      </c>
      <c r="C128" s="8">
        <f>C127+(C131-C121)/(A131-A121)</f>
        <v>520.12000000000012</v>
      </c>
      <c r="D128" s="1">
        <f t="shared" si="14"/>
        <v>11.355178571428578</v>
      </c>
      <c r="E128" s="13">
        <f t="shared" si="15"/>
        <v>6.0436344075815995E-3</v>
      </c>
      <c r="F128" s="20"/>
      <c r="G128" s="20"/>
      <c r="H128" s="8">
        <f>H127+(H131-H121)/($A131-$A121)</f>
        <v>2.9</v>
      </c>
    </row>
    <row r="129" spans="1:8" x14ac:dyDescent="0.2">
      <c r="A129" s="8">
        <f t="shared" si="17"/>
        <v>113</v>
      </c>
      <c r="B129" s="8">
        <f>B128+(B131-B121)/(A131-A121)</f>
        <v>1279.4200000000008</v>
      </c>
      <c r="C129" s="8">
        <f>C128+(C131-C121)/(A131-A121)</f>
        <v>522.98000000000013</v>
      </c>
      <c r="D129" s="1">
        <f t="shared" si="14"/>
        <v>11.322300884955759</v>
      </c>
      <c r="E129" s="13">
        <f t="shared" si="15"/>
        <v>6.007328311500526E-3</v>
      </c>
      <c r="F129" s="20"/>
      <c r="G129" s="20"/>
      <c r="H129" s="8">
        <f>H128+(H131-H121)/($A131-$A121)</f>
        <v>2.9</v>
      </c>
    </row>
    <row r="130" spans="1:8" x14ac:dyDescent="0.2">
      <c r="A130" s="8">
        <f t="shared" si="17"/>
        <v>114</v>
      </c>
      <c r="B130" s="8">
        <f>B129+(B131-B121)/(A131-A121)</f>
        <v>1287.0600000000009</v>
      </c>
      <c r="C130" s="8">
        <f>C129+(C131-C121)/(A131-A121)</f>
        <v>525.84000000000015</v>
      </c>
      <c r="D130" s="1">
        <f t="shared" si="14"/>
        <v>11.290000000000008</v>
      </c>
      <c r="E130" s="13">
        <f t="shared" si="15"/>
        <v>5.9714558159167375E-3</v>
      </c>
      <c r="F130" s="20"/>
      <c r="G130" s="20"/>
      <c r="H130" s="8">
        <f>H129+(H131-H121)/($A131-$A121)</f>
        <v>2.9</v>
      </c>
    </row>
    <row r="131" spans="1:8" x14ac:dyDescent="0.2">
      <c r="A131" s="9">
        <v>115</v>
      </c>
      <c r="B131" s="9">
        <f>VLOOKUP(CONCATENATE($A$1,A131),'Smith et al 2006'!$A$2:$S$780,8,FALSE)</f>
        <v>1294.7</v>
      </c>
      <c r="C131" s="9">
        <f>VLOOKUP(CONCATENATE($A$1,A131),'Smith et al 2006'!$A$2:$S$780,9,FALSE)</f>
        <v>528.70000000000005</v>
      </c>
      <c r="D131" s="1">
        <f t="shared" si="14"/>
        <v>11.258260869565218</v>
      </c>
      <c r="E131" s="13">
        <f t="shared" si="15"/>
        <v>5.9360091992597397E-3</v>
      </c>
      <c r="F131" s="20"/>
      <c r="G131" s="20"/>
      <c r="H131" s="9">
        <f>VLOOKUP(CONCATENATE($A$1,$A131),'Smith et al 2006'!$A$2:$S$780,11,FALSE)</f>
        <v>2.9</v>
      </c>
    </row>
    <row r="132" spans="1:8" x14ac:dyDescent="0.2">
      <c r="A132" s="8">
        <f t="shared" ref="A132:A140" si="18">A131+1</f>
        <v>116</v>
      </c>
      <c r="B132" s="8">
        <f>B131+(B141-B131)/(A141-A131)</f>
        <v>1301.7</v>
      </c>
      <c r="C132" s="8">
        <f>C131+(C141-C131)/(A141-A131)</f>
        <v>531.31000000000006</v>
      </c>
      <c r="D132" s="1">
        <f t="shared" si="14"/>
        <v>11.221551724137932</v>
      </c>
      <c r="E132" s="13">
        <f t="shared" si="15"/>
        <v>5.4066579130300774E-3</v>
      </c>
      <c r="F132" s="20"/>
      <c r="G132" s="20"/>
      <c r="H132" s="8">
        <f>H131+(H141-H131)/($A141-$A131)</f>
        <v>2.8899999999999997</v>
      </c>
    </row>
    <row r="133" spans="1:8" x14ac:dyDescent="0.2">
      <c r="A133" s="8">
        <f t="shared" si="18"/>
        <v>117</v>
      </c>
      <c r="B133" s="8">
        <f>B132+(B141-B131)/(A141-A131)</f>
        <v>1308.7</v>
      </c>
      <c r="C133" s="8">
        <f>C132+(C141-C131)/(A141-A131)</f>
        <v>533.92000000000007</v>
      </c>
      <c r="D133" s="1">
        <f t="shared" si="14"/>
        <v>11.185470085470087</v>
      </c>
      <c r="E133" s="13">
        <f t="shared" si="15"/>
        <v>5.3775831604825353E-3</v>
      </c>
      <c r="F133" s="20"/>
      <c r="G133" s="20"/>
      <c r="H133" s="8">
        <f>H132+(H141-H131)/($A141-$A131)</f>
        <v>2.88</v>
      </c>
    </row>
    <row r="134" spans="1:8" x14ac:dyDescent="0.2">
      <c r="A134" s="8">
        <f t="shared" si="18"/>
        <v>118</v>
      </c>
      <c r="B134" s="8">
        <f>B133+(B141-B131)/(A141-A131)</f>
        <v>1315.7</v>
      </c>
      <c r="C134" s="8">
        <f>C133+(C141-C131)/(A141-A131)</f>
        <v>536.53000000000009</v>
      </c>
      <c r="D134" s="1">
        <f t="shared" si="14"/>
        <v>11.15</v>
      </c>
      <c r="E134" s="13">
        <f t="shared" si="15"/>
        <v>5.3488194391380084E-3</v>
      </c>
      <c r="F134" s="20"/>
      <c r="G134" s="20"/>
      <c r="H134" s="8">
        <f>H133+(H141-H131)/($A141-$A131)</f>
        <v>2.87</v>
      </c>
    </row>
    <row r="135" spans="1:8" x14ac:dyDescent="0.2">
      <c r="A135" s="8">
        <f t="shared" si="18"/>
        <v>119</v>
      </c>
      <c r="B135" s="8">
        <f>B134+(B141-B131)/(A141-A131)</f>
        <v>1322.7</v>
      </c>
      <c r="C135" s="8">
        <f>C134+(C141-C131)/(A141-A131)</f>
        <v>539.1400000000001</v>
      </c>
      <c r="D135" s="1">
        <f t="shared" si="14"/>
        <v>11.115126050420168</v>
      </c>
      <c r="E135" s="13">
        <f t="shared" si="15"/>
        <v>5.3203617846013795E-3</v>
      </c>
      <c r="F135" s="20"/>
      <c r="G135" s="20"/>
      <c r="H135" s="8">
        <f>H134+(H141-H131)/($A141-$A131)</f>
        <v>2.8600000000000003</v>
      </c>
    </row>
    <row r="136" spans="1:8" x14ac:dyDescent="0.2">
      <c r="A136" s="8">
        <f t="shared" si="18"/>
        <v>120</v>
      </c>
      <c r="B136" s="8">
        <f>B135+(B141-B131)/(A141-A131)</f>
        <v>1329.7</v>
      </c>
      <c r="C136" s="8">
        <f>C135+(C141-C131)/(A141-A131)</f>
        <v>541.75000000000011</v>
      </c>
      <c r="D136" s="1">
        <f t="shared" si="14"/>
        <v>11.080833333333334</v>
      </c>
      <c r="E136" s="13">
        <f t="shared" si="15"/>
        <v>5.2922053375670242E-3</v>
      </c>
      <c r="F136" s="20"/>
      <c r="G136" s="20"/>
      <c r="H136" s="8">
        <f>H135+(H141-H131)/($A141-$A131)</f>
        <v>2.8500000000000005</v>
      </c>
    </row>
    <row r="137" spans="1:8" x14ac:dyDescent="0.2">
      <c r="A137" s="8">
        <f t="shared" si="18"/>
        <v>121</v>
      </c>
      <c r="B137" s="8">
        <f>B136+(B141-B131)/(A141-A131)</f>
        <v>1336.7</v>
      </c>
      <c r="C137" s="8">
        <f>C136+(C141-C131)/(A141-A131)</f>
        <v>544.36000000000013</v>
      </c>
      <c r="D137" s="1">
        <f t="shared" si="14"/>
        <v>11.04710743801653</v>
      </c>
      <c r="E137" s="13">
        <f t="shared" si="15"/>
        <v>5.264345341054355E-3</v>
      </c>
      <c r="F137" s="20"/>
      <c r="G137" s="20"/>
      <c r="H137" s="8">
        <f>H136+(H141-H131)/($A141-$A131)</f>
        <v>2.8400000000000007</v>
      </c>
    </row>
    <row r="138" spans="1:8" x14ac:dyDescent="0.2">
      <c r="A138" s="8">
        <f t="shared" si="18"/>
        <v>122</v>
      </c>
      <c r="B138" s="8">
        <f>B137+(B141-B131)/(A141-A131)</f>
        <v>1343.7</v>
      </c>
      <c r="C138" s="8">
        <f>C137+(C141-C131)/(A141-A131)</f>
        <v>546.97000000000014</v>
      </c>
      <c r="D138" s="1">
        <f t="shared" si="14"/>
        <v>11.013934426229509</v>
      </c>
      <c r="E138" s="13">
        <f t="shared" si="15"/>
        <v>5.2367771377272998E-3</v>
      </c>
      <c r="F138" s="20"/>
      <c r="G138" s="20"/>
      <c r="H138" s="8">
        <f>H137+(H141-H131)/($A141-$A131)</f>
        <v>2.830000000000001</v>
      </c>
    </row>
    <row r="139" spans="1:8" x14ac:dyDescent="0.2">
      <c r="A139" s="8">
        <f t="shared" si="18"/>
        <v>123</v>
      </c>
      <c r="B139" s="8">
        <f>B138+(B141-B131)/(A141-A131)</f>
        <v>1350.7</v>
      </c>
      <c r="C139" s="8">
        <f>C138+(C141-C131)/(A141-A131)</f>
        <v>549.58000000000015</v>
      </c>
      <c r="D139" s="1">
        <f t="shared" si="14"/>
        <v>10.981300813008131</v>
      </c>
      <c r="E139" s="13">
        <f t="shared" si="15"/>
        <v>5.2094961672992657E-3</v>
      </c>
      <c r="F139" s="20"/>
      <c r="G139" s="20"/>
      <c r="H139" s="8">
        <f>H138+(H141-H131)/($A141-$A131)</f>
        <v>2.8200000000000012</v>
      </c>
    </row>
    <row r="140" spans="1:8" x14ac:dyDescent="0.2">
      <c r="A140" s="8">
        <f t="shared" si="18"/>
        <v>124</v>
      </c>
      <c r="B140" s="8">
        <f>B139+(B141-B131)/(A141-A131)</f>
        <v>1357.7</v>
      </c>
      <c r="C140" s="8">
        <f>C139+(C141-C131)/(A141-A131)</f>
        <v>552.19000000000017</v>
      </c>
      <c r="D140" s="1">
        <f t="shared" si="14"/>
        <v>10.949193548387097</v>
      </c>
      <c r="E140" s="13">
        <f t="shared" si="15"/>
        <v>5.1824979640187063E-3</v>
      </c>
      <c r="F140" s="20"/>
      <c r="G140" s="20"/>
      <c r="H140" s="8">
        <f>H139+(H141-H131)/($A141-$A131)</f>
        <v>2.8100000000000014</v>
      </c>
    </row>
    <row r="141" spans="1:8" x14ac:dyDescent="0.2">
      <c r="A141" s="9">
        <v>125</v>
      </c>
      <c r="B141" s="9">
        <f>VLOOKUP(CONCATENATE($A$1,A141),'Smith et al 2006'!$A$2:$S$780,8,FALSE)</f>
        <v>1364.7</v>
      </c>
      <c r="C141" s="9">
        <f>VLOOKUP(CONCATENATE($A$1,A141),'Smith et al 2006'!$A$2:$S$780,9,FALSE)</f>
        <v>554.79999999999995</v>
      </c>
      <c r="D141" s="1">
        <f t="shared" si="14"/>
        <v>10.9176</v>
      </c>
      <c r="E141" s="13">
        <f t="shared" si="15"/>
        <v>5.1557781542315162E-3</v>
      </c>
      <c r="F141" s="20"/>
      <c r="G141" s="20"/>
      <c r="H141" s="9">
        <f>VLOOKUP(CONCATENATE($A$1,$A141),'Smith et al 2006'!$A$2:$S$780,11,FALSE)</f>
        <v>2.8</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VvvrWOUg55Tx8AMT4OaWYeEMc1YAvHV5GnzjSpNpX+9OIjbr/smX4jP76MzxtOg+MPX+Z+6CBx3p9uTeyzLixg==" saltValue="YHtxH9zyRzWEBD5y2pL+xQ==" spinCount="100000" sheet="1" objects="1" scenarios="1"/>
  <mergeCells count="3">
    <mergeCell ref="D14:E14"/>
    <mergeCell ref="F13:K13"/>
    <mergeCell ref="I14:K14"/>
  </mergeCells>
  <conditionalFormatting sqref="D17:D141">
    <cfRule type="top10" dxfId="45" priority="1" stopIfTrue="1" rank="1"/>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DD176"/>
  <sheetViews>
    <sheetView workbookViewId="0">
      <selection activeCell="B11" sqref="B11"/>
    </sheetView>
  </sheetViews>
  <sheetFormatPr defaultColWidth="9.140625" defaultRowHeight="12.75" x14ac:dyDescent="0.2"/>
  <cols>
    <col min="1" max="1" width="9.140625" style="1" customWidth="1"/>
    <col min="2"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130</v>
      </c>
    </row>
    <row r="2" spans="1:108" x14ac:dyDescent="0.2">
      <c r="A2" s="1" t="s">
        <v>206</v>
      </c>
      <c r="B2" s="1" t="s">
        <v>207</v>
      </c>
    </row>
    <row r="3" spans="1:108" x14ac:dyDescent="0.2">
      <c r="A3" s="1" t="s">
        <v>114</v>
      </c>
      <c r="B3" s="1">
        <f>_xlfn.MAXIFS(A16:A141,D16:D141,B4)</f>
        <v>95</v>
      </c>
    </row>
    <row r="4" spans="1:108" x14ac:dyDescent="0.2">
      <c r="A4" s="1" t="s">
        <v>208</v>
      </c>
      <c r="B4" s="1">
        <f>MAX(D17:D141)</f>
        <v>3.1431578947368424</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0.54</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0.94000000000000006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1.08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1.8800000000000001</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1.62</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2.8200000000000003</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2.16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3.7600000000000002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2.7</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4.7</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0.11000000000000001</v>
      </c>
      <c r="C22" s="8">
        <f>C21+(C31-C21)/(A31-A21)</f>
        <v>3.04</v>
      </c>
      <c r="D22" s="1">
        <f t="shared" si="0"/>
        <v>1.8333333333333337E-2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4.7</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0.22000000000000003</v>
      </c>
      <c r="C23" s="8">
        <f>C22+(C31-C21)/(A31-A21)</f>
        <v>3.38</v>
      </c>
      <c r="D23" s="1">
        <f t="shared" si="0"/>
        <v>3.1428571428571431E-2</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4.7</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0.33000000000000007</v>
      </c>
      <c r="C24" s="8">
        <f>C23+(C31-C21)/(A31-A21)</f>
        <v>3.7199999999999998</v>
      </c>
      <c r="D24" s="1">
        <f t="shared" si="0"/>
        <v>4.1250000000000009E-2</v>
      </c>
      <c r="E24" s="13">
        <f t="shared" si="1"/>
        <v>0.50000000000000022</v>
      </c>
      <c r="F24" s="21">
        <f>IF('Inputs and Results'!$C$20="Conservation Easement (Perpetual)",(C24-C23),IF(AND('Inputs and Results'!$C$20="Government (Secured)",A24&lt;=$B$6),C24-C23,IF(A24&lt;=$B$6,(C24-C23)*0.01*($B$6-A24+1),0)))</f>
        <v>0</v>
      </c>
      <c r="G24" s="22">
        <f>IF(A24&lt;='Inputs and Results'!$C$12,(C24-C23)*0.01*('Inputs and Results'!$C$12-A24+1),0)</f>
        <v>0</v>
      </c>
      <c r="H24" s="8">
        <f>H23+(H31-H21)/($A31-$A21)</f>
        <v>4.7</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0.44000000000000006</v>
      </c>
      <c r="C25" s="8">
        <f>C24+(C31-C21)/(A31-A21)</f>
        <v>4.0599999999999996</v>
      </c>
      <c r="D25" s="1">
        <f t="shared" si="0"/>
        <v>4.8888888888888898E-2</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4.7</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0.55000000000000004</v>
      </c>
      <c r="C26" s="8">
        <f>C25+(C31-C21)/(A31-A21)</f>
        <v>4.3999999999999995</v>
      </c>
      <c r="D26" s="1">
        <f t="shared" si="0"/>
        <v>5.5000000000000007E-2</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4.7</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0.66</v>
      </c>
      <c r="C27" s="8">
        <f>C26+(C31-C21)/(A31-A21)</f>
        <v>4.7399999999999993</v>
      </c>
      <c r="D27" s="1">
        <f t="shared" si="0"/>
        <v>6.0000000000000005E-2</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4.7</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0.77</v>
      </c>
      <c r="C28" s="8">
        <f>C27+(C31-C21)/(A31-A21)</f>
        <v>5.0799999999999992</v>
      </c>
      <c r="D28" s="1">
        <f t="shared" si="0"/>
        <v>6.4166666666666664E-2</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4.7</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0.88</v>
      </c>
      <c r="C29" s="8">
        <f>C28+(C31-C21)/(A31-A21)</f>
        <v>5.419999999999999</v>
      </c>
      <c r="D29" s="1">
        <f t="shared" si="0"/>
        <v>6.7692307692307691E-2</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4.7</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0.99</v>
      </c>
      <c r="C30" s="8">
        <f>C29+(C31-C21)/(A31-A21)</f>
        <v>5.7599999999999989</v>
      </c>
      <c r="D30" s="1">
        <f t="shared" si="0"/>
        <v>7.0714285714285716E-2</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4.7</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1.1000000000000001</v>
      </c>
      <c r="C31" s="9">
        <f>VLOOKUP(CONCATENATE($A$1,A31),'Smith et al 2006'!$A$2:$S$780,9,FALSE)</f>
        <v>6.1</v>
      </c>
      <c r="D31" s="1">
        <f t="shared" si="0"/>
        <v>7.3333333333333334E-2</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4.7</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2.96</v>
      </c>
      <c r="C32" s="8">
        <f>C31+(C41-C31)/(A41-A31)</f>
        <v>7.64</v>
      </c>
      <c r="D32" s="1">
        <f t="shared" si="0"/>
        <v>0.185</v>
      </c>
      <c r="E32" s="13">
        <f t="shared" si="1"/>
        <v>1.6909090909090905</v>
      </c>
      <c r="F32" s="21">
        <f>IF('Inputs and Results'!$C$20="Conservation Easement (Perpetual)",(C32-C31),IF(AND('Inputs and Results'!$C$20="Government (Secured)",A32&lt;=$B$6),C32-C31,IF(A32&lt;=$B$6,(C32-C31)*0.01*($B$6-A32+1),0)))</f>
        <v>0</v>
      </c>
      <c r="G32" s="22">
        <f>IF(A32&lt;='Inputs and Results'!$C$12,(C32-C31)*0.01*('Inputs and Results'!$C$12-A32+1),0)</f>
        <v>0</v>
      </c>
      <c r="H32" s="8">
        <f>H31+(H41-H31)/($A41-$A31)</f>
        <v>4.57</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4.82</v>
      </c>
      <c r="C33" s="8">
        <f>C32+(C41-C31)/(A41-A31)</f>
        <v>9.18</v>
      </c>
      <c r="D33" s="1">
        <f t="shared" si="0"/>
        <v>0.28352941176470592</v>
      </c>
      <c r="E33" s="13">
        <f t="shared" si="1"/>
        <v>0.62837837837837851</v>
      </c>
      <c r="F33" s="21">
        <f>IF('Inputs and Results'!$C$20="Conservation Easement (Perpetual)",(C33-C32),IF(AND('Inputs and Results'!$C$20="Government (Secured)",A33&lt;=$B$6),C33-C32,IF(A33&lt;=$B$6,(C33-C32)*0.01*($B$6-A33+1),0)))</f>
        <v>0</v>
      </c>
      <c r="G33" s="22">
        <f>IF(A33&lt;='Inputs and Results'!$C$12,(C33-C32)*0.01*('Inputs and Results'!$C$12-A33+1),0)</f>
        <v>0</v>
      </c>
      <c r="H33" s="8">
        <f>H32+(H41-H31)/($A41-$A31)</f>
        <v>4.4400000000000004</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6.68</v>
      </c>
      <c r="C34" s="8">
        <f>C33+(C41-C31)/(A41-A31)</f>
        <v>10.719999999999999</v>
      </c>
      <c r="D34" s="1">
        <f t="shared" si="0"/>
        <v>0.37111111111111111</v>
      </c>
      <c r="E34" s="13">
        <f t="shared" si="1"/>
        <v>0.38589211618257258</v>
      </c>
      <c r="F34" s="21">
        <f>IF('Inputs and Results'!$C$20="Conservation Easement (Perpetual)",(C34-C33),IF(AND('Inputs and Results'!$C$20="Government (Secured)",A34&lt;=$B$6),C34-C33,IF(A34&lt;=$B$6,(C34-C33)*0.01*($B$6-A34+1),0)))</f>
        <v>0</v>
      </c>
      <c r="G34" s="22">
        <f>IF(A34&lt;='Inputs and Results'!$C$12,(C34-C33)*0.01*('Inputs and Results'!$C$12-A34+1),0)</f>
        <v>0</v>
      </c>
      <c r="H34" s="8">
        <f>H33+(H41-H31)/($A41-$A31)</f>
        <v>4.3100000000000005</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8.5399999999999991</v>
      </c>
      <c r="C35" s="8">
        <f>C34+(C41-C31)/(A41-A31)</f>
        <v>12.259999999999998</v>
      </c>
      <c r="D35" s="1">
        <f t="shared" si="0"/>
        <v>0.44947368421052625</v>
      </c>
      <c r="E35" s="13">
        <f t="shared" si="1"/>
        <v>0.27844311377245501</v>
      </c>
      <c r="F35" s="21">
        <f>IF('Inputs and Results'!$C$20="Conservation Easement (Perpetual)",(C35-C34),IF(AND('Inputs and Results'!$C$20="Government (Secured)",A35&lt;=$B$6),C35-C34,IF(A35&lt;=$B$6,(C35-C34)*0.01*($B$6-A35+1),0)))</f>
        <v>0</v>
      </c>
      <c r="G35" s="22">
        <f>IF(A35&lt;='Inputs and Results'!$C$12,(C35-C34)*0.01*('Inputs and Results'!$C$12-A35+1),0)</f>
        <v>0</v>
      </c>
      <c r="H35" s="8">
        <f>H34+(H41-H31)/($A41-$A31)</f>
        <v>4.1800000000000006</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10.399999999999999</v>
      </c>
      <c r="C36" s="8">
        <f>C35+(C41-C31)/(A41-A31)</f>
        <v>13.799999999999997</v>
      </c>
      <c r="D36" s="1">
        <f t="shared" si="0"/>
        <v>0.51999999999999991</v>
      </c>
      <c r="E36" s="13">
        <f t="shared" si="1"/>
        <v>0.2177985948477752</v>
      </c>
      <c r="F36" s="21">
        <f>IF('Inputs and Results'!$C$20="Conservation Easement (Perpetual)",(C36-C35),IF(AND('Inputs and Results'!$C$20="Government (Secured)",A36&lt;=$B$6),C36-C35,IF(A36&lt;=$B$6,(C36-C35)*0.01*($B$6-A36+1),0)))</f>
        <v>0</v>
      </c>
      <c r="G36" s="22">
        <f>IF(A36&lt;='Inputs and Results'!$C$12,(C36-C35)*0.01*('Inputs and Results'!$C$12-A36+1),0)</f>
        <v>0</v>
      </c>
      <c r="H36" s="8">
        <f>H35+(H41-H31)/($A41-$A31)</f>
        <v>4.0500000000000007</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12.259999999999998</v>
      </c>
      <c r="C37" s="8">
        <f>C36+(C41-C31)/(A41-A31)</f>
        <v>15.339999999999996</v>
      </c>
      <c r="D37" s="1">
        <f t="shared" si="0"/>
        <v>0.58380952380952367</v>
      </c>
      <c r="E37" s="13">
        <f t="shared" si="1"/>
        <v>0.17884615384615388</v>
      </c>
      <c r="F37" s="21">
        <f>IF('Inputs and Results'!$C$20="Conservation Easement (Perpetual)",(C37-C36),IF(AND('Inputs and Results'!$C$20="Government (Secured)",A37&lt;=$B$6),C37-C36,IF(A37&lt;=$B$6,(C37-C36)*0.01*($B$6-A37+1),0)))</f>
        <v>0</v>
      </c>
      <c r="G37" s="22">
        <f>IF(A37&lt;='Inputs and Results'!$C$12,(C37-C36)*0.01*('Inputs and Results'!$C$12-A37+1),0)</f>
        <v>0</v>
      </c>
      <c r="H37" s="8">
        <f>H36+(H41-H31)/($A41-$A31)</f>
        <v>3.9200000000000008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14.119999999999997</v>
      </c>
      <c r="C38" s="8">
        <f>C37+(C41-C31)/(A41-A31)</f>
        <v>16.879999999999995</v>
      </c>
      <c r="D38" s="1">
        <f t="shared" si="0"/>
        <v>0.64181818181818173</v>
      </c>
      <c r="E38" s="13">
        <f t="shared" si="1"/>
        <v>0.15171288743882538</v>
      </c>
      <c r="F38" s="21">
        <f>IF('Inputs and Results'!$C$20="Conservation Easement (Perpetual)",(C38-C37),IF(AND('Inputs and Results'!$C$20="Government (Secured)",A38&lt;=$B$6),C38-C37,IF(A38&lt;=$B$6,(C38-C37)*0.01*($B$6-A38+1),0)))</f>
        <v>0</v>
      </c>
      <c r="G38" s="22">
        <f>IF(A38&lt;='Inputs and Results'!$C$12,(C38-C37)*0.01*('Inputs and Results'!$C$12-A38+1),0)</f>
        <v>0</v>
      </c>
      <c r="H38" s="8">
        <f>H37+(H41-H31)/($A41-$A31)</f>
        <v>3.7900000000000009</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15.979999999999997</v>
      </c>
      <c r="C39" s="8">
        <f>C38+(C41-C31)/(A41-A31)</f>
        <v>18.419999999999995</v>
      </c>
      <c r="D39" s="1">
        <f t="shared" si="0"/>
        <v>0.694782608695652</v>
      </c>
      <c r="E39" s="13">
        <f t="shared" si="1"/>
        <v>0.13172804532577898</v>
      </c>
      <c r="F39" s="21">
        <f>IF('Inputs and Results'!$C$20="Conservation Easement (Perpetual)",(C39-C38),IF(AND('Inputs and Results'!$C$20="Government (Secured)",A39&lt;=$B$6),C39-C38,IF(A39&lt;=$B$6,(C39-C38)*0.01*($B$6-A39+1),0)))</f>
        <v>0</v>
      </c>
      <c r="G39" s="22">
        <f>IF(A39&lt;='Inputs and Results'!$C$12,(C39-C38)*0.01*('Inputs and Results'!$C$12-A39+1),0)</f>
        <v>0</v>
      </c>
      <c r="H39" s="8">
        <f>H38+(H41-H31)/($A41-$A31)</f>
        <v>3.660000000000001</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17.839999999999996</v>
      </c>
      <c r="C40" s="8">
        <f>C39+(C41-C31)/(A41-A31)</f>
        <v>19.959999999999994</v>
      </c>
      <c r="D40" s="1">
        <f>B40/A40</f>
        <v>0.74333333333333318</v>
      </c>
      <c r="E40" s="13">
        <f>(B40/B39)-1</f>
        <v>0.11639549436795993</v>
      </c>
      <c r="F40" s="21">
        <f>IF('Inputs and Results'!$C$20="Conservation Easement (Perpetual)",(C40-C39),IF(AND('Inputs and Results'!$C$20="Government (Secured)",A40&lt;=$B$6),C40-C39,IF(A40&lt;=$B$6,(C40-C39)*0.01*($B$6-A40+1),0)))</f>
        <v>0</v>
      </c>
      <c r="G40" s="22">
        <f>IF(A40&lt;='Inputs and Results'!$C$12,(C40-C39)*0.01*('Inputs and Results'!$C$12-A40+1),0)</f>
        <v>0</v>
      </c>
      <c r="H40" s="8">
        <f>H39+(H41-H31)/($A41-$A31)</f>
        <v>3.5300000000000011</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19.7</v>
      </c>
      <c r="C41" s="9">
        <f>VLOOKUP(CONCATENATE($A$1,A41),'Smith et al 2006'!$A$2:$S$780,9,FALSE)</f>
        <v>21.5</v>
      </c>
      <c r="D41" s="1">
        <f t="shared" ref="D41:D104" si="4">B41/A41</f>
        <v>0.78799999999999992</v>
      </c>
      <c r="E41" s="13">
        <f t="shared" ref="E41:E104" si="5">(B41/B40)-1</f>
        <v>0.10426008968609879</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3.4</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23.44</v>
      </c>
      <c r="C42" s="8">
        <f>C41+(C51-C41)/(A51-A41)</f>
        <v>23.78</v>
      </c>
      <c r="D42" s="1">
        <f t="shared" si="4"/>
        <v>0.90153846153846162</v>
      </c>
      <c r="E42" s="13">
        <f t="shared" si="5"/>
        <v>0.18984771573604076</v>
      </c>
      <c r="F42" s="21">
        <f>IF('Inputs and Results'!$C$20="Conservation Easement (Perpetual)",(C42-C41),IF(AND('Inputs and Results'!$C$20="Government (Secured)",A42&lt;=$B$6),C42-C41,IF(A42&lt;=$B$6,(C42-C41)*0.01*($B$6-A42+1),0)))</f>
        <v>0</v>
      </c>
      <c r="G42" s="22">
        <f>IF(A42&lt;='Inputs and Results'!$C$12,(C42-C41)*0.01*('Inputs and Results'!$C$12-A42+1),0)</f>
        <v>0</v>
      </c>
      <c r="H42" s="8">
        <f>H41+(H51-H41)/($A51-$A41)</f>
        <v>3.33</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27.180000000000003</v>
      </c>
      <c r="C43" s="8">
        <f>C42+(C51-C41)/(A51-A41)</f>
        <v>26.060000000000002</v>
      </c>
      <c r="D43" s="1">
        <f t="shared" si="4"/>
        <v>1.0066666666666668</v>
      </c>
      <c r="E43" s="13">
        <f t="shared" si="5"/>
        <v>0.15955631399317416</v>
      </c>
      <c r="F43" s="21">
        <f>IF('Inputs and Results'!$C$20="Conservation Easement (Perpetual)",(C43-C42),IF(AND('Inputs and Results'!$C$20="Government (Secured)",A43&lt;=$B$6),C43-C42,IF(A43&lt;=$B$6,(C43-C42)*0.01*($B$6-A43+1),0)))</f>
        <v>0</v>
      </c>
      <c r="G43" s="22">
        <f>IF(A43&lt;='Inputs and Results'!$C$12,(C43-C42)*0.01*('Inputs and Results'!$C$12-A43+1),0)</f>
        <v>0</v>
      </c>
      <c r="H43" s="8">
        <f>H42+(H51-H41)/($A51-$A41)</f>
        <v>3.2600000000000002</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30.920000000000005</v>
      </c>
      <c r="C44" s="8">
        <f>C43+(C51-C41)/(A51-A41)</f>
        <v>28.340000000000003</v>
      </c>
      <c r="D44" s="1">
        <f t="shared" si="4"/>
        <v>1.1042857142857145</v>
      </c>
      <c r="E44" s="13">
        <f t="shared" si="5"/>
        <v>0.13760117733627664</v>
      </c>
      <c r="F44" s="21">
        <f>IF('Inputs and Results'!$C$20="Conservation Easement (Perpetual)",(C44-C43),IF(AND('Inputs and Results'!$C$20="Government (Secured)",A44&lt;=$B$6),C44-C43,IF(A44&lt;=$B$6,(C44-C43)*0.01*($B$6-A44+1),0)))</f>
        <v>0</v>
      </c>
      <c r="G44" s="22">
        <f>IF(A44&lt;='Inputs and Results'!$C$12,(C44-C43)*0.01*('Inputs and Results'!$C$12-A44+1),0)</f>
        <v>0</v>
      </c>
      <c r="H44" s="8">
        <f>H43+(H51-H41)/($A51-$A41)</f>
        <v>3.1900000000000004</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34.660000000000004</v>
      </c>
      <c r="C45" s="8">
        <f>C44+(C51-C41)/(A51-A41)</f>
        <v>30.620000000000005</v>
      </c>
      <c r="D45" s="1">
        <f t="shared" si="4"/>
        <v>1.1951724137931037</v>
      </c>
      <c r="E45" s="13">
        <f t="shared" si="5"/>
        <v>0.12095730918499337</v>
      </c>
      <c r="F45" s="21">
        <f>IF('Inputs and Results'!$C$20="Conservation Easement (Perpetual)",(C45-C44),IF(AND('Inputs and Results'!$C$20="Government (Secured)",A45&lt;=$B$6),C45-C44,IF(A45&lt;=$B$6,(C45-C44)*0.01*($B$6-A45+1),0)))</f>
        <v>0</v>
      </c>
      <c r="G45" s="22">
        <f>IF(A45&lt;='Inputs and Results'!$C$12,(C45-C44)*0.01*('Inputs and Results'!$C$12-A45+1),0)</f>
        <v>0</v>
      </c>
      <c r="H45" s="8">
        <f>H44+(H51-H41)/($A51-$A41)</f>
        <v>3.1200000000000006</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38.400000000000006</v>
      </c>
      <c r="C46" s="8">
        <f>C45+(C51-C41)/(A51-A41)</f>
        <v>32.900000000000006</v>
      </c>
      <c r="D46" s="1">
        <f t="shared" si="4"/>
        <v>1.2800000000000002</v>
      </c>
      <c r="E46" s="13">
        <f t="shared" si="5"/>
        <v>0.10790536641661852</v>
      </c>
      <c r="F46" s="21">
        <f>IF('Inputs and Results'!$C$20="Conservation Easement (Perpetual)",(C46-C45),IF(AND('Inputs and Results'!$C$20="Government (Secured)",A46&lt;=$B$6),C46-C45,IF(A46&lt;=$B$6,(C46-C45)*0.01*($B$6-A46+1),0)))</f>
        <v>0</v>
      </c>
      <c r="G46" s="22">
        <f>IF(A46&lt;='Inputs and Results'!$C$12,(C46-C45)*0.01*('Inputs and Results'!$C$12-A46+1),0)</f>
        <v>0</v>
      </c>
      <c r="H46" s="8">
        <f>H45+(H51-H41)/($A51-$A41)</f>
        <v>3.0500000000000007</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42.140000000000008</v>
      </c>
      <c r="C47" s="8">
        <f>C46+(C51-C41)/(A51-A41)</f>
        <v>35.180000000000007</v>
      </c>
      <c r="D47" s="1">
        <f t="shared" si="4"/>
        <v>1.3593548387096777</v>
      </c>
      <c r="E47" s="13">
        <f t="shared" si="5"/>
        <v>9.7395833333333348E-2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2.9800000000000009</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45.88000000000001</v>
      </c>
      <c r="C48" s="8">
        <f>C47+(C51-C41)/(A51-A41)</f>
        <v>37.460000000000008</v>
      </c>
      <c r="D48" s="1">
        <f t="shared" si="4"/>
        <v>1.4337500000000003</v>
      </c>
      <c r="E48" s="13">
        <f t="shared" si="5"/>
        <v>8.875177978168014E-2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2.910000000000001</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49.620000000000012</v>
      </c>
      <c r="C49" s="8">
        <f>C48+(C51-C41)/(A51-A41)</f>
        <v>39.740000000000009</v>
      </c>
      <c r="D49" s="1">
        <f t="shared" si="4"/>
        <v>1.5036363636363639</v>
      </c>
      <c r="E49" s="13">
        <f t="shared" si="5"/>
        <v>8.1517000871839551E-2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2.8400000000000012</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53.360000000000014</v>
      </c>
      <c r="C50" s="8">
        <f>C49+(C51-C41)/(A51-A41)</f>
        <v>42.02000000000001</v>
      </c>
      <c r="D50" s="1">
        <f t="shared" si="4"/>
        <v>1.5694117647058827</v>
      </c>
      <c r="E50" s="13">
        <f t="shared" si="5"/>
        <v>7.5372833534864903E-2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2.7700000000000014</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57.1</v>
      </c>
      <c r="C51" s="9">
        <f>VLOOKUP(CONCATENATE($A$1,A51),'Smith et al 2006'!$A$2:$S$780,9,FALSE)</f>
        <v>44.3</v>
      </c>
      <c r="D51" s="1">
        <f t="shared" si="4"/>
        <v>1.6314285714285715</v>
      </c>
      <c r="E51" s="13">
        <f t="shared" si="5"/>
        <v>7.0089955022488493E-2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2.7</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61.480000000000004</v>
      </c>
      <c r="C52" s="8">
        <f>C51+(C61-C51)/(A61-A51)</f>
        <v>46.519999999999996</v>
      </c>
      <c r="D52" s="1">
        <f t="shared" si="4"/>
        <v>1.7077777777777778</v>
      </c>
      <c r="E52" s="13">
        <f t="shared" si="5"/>
        <v>7.6707530647986077E-2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2.66</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65.86</v>
      </c>
      <c r="C53" s="8">
        <f>C52+(C61-C51)/(A61-A51)</f>
        <v>48.739999999999995</v>
      </c>
      <c r="D53" s="1">
        <f t="shared" si="4"/>
        <v>1.78</v>
      </c>
      <c r="E53" s="13">
        <f t="shared" si="5"/>
        <v>7.1242680546519166E-2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2.62</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70.239999999999995</v>
      </c>
      <c r="C54" s="8">
        <f>C53+(C61-C51)/(A61-A51)</f>
        <v>50.959999999999994</v>
      </c>
      <c r="D54" s="1">
        <f t="shared" si="4"/>
        <v>1.8484210526315787</v>
      </c>
      <c r="E54" s="13">
        <f t="shared" si="5"/>
        <v>6.6504706954145121E-2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2.58</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74.61999999999999</v>
      </c>
      <c r="C55" s="8">
        <f>C54+(C61-C51)/(A61-A51)</f>
        <v>53.179999999999993</v>
      </c>
      <c r="D55" s="1">
        <f t="shared" si="4"/>
        <v>1.9133333333333331</v>
      </c>
      <c r="E55" s="13">
        <f t="shared" si="5"/>
        <v>6.2357630979498868E-2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2.54</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78.999999999999986</v>
      </c>
      <c r="C56" s="8">
        <f>C55+(C61-C51)/(A61-A51)</f>
        <v>55.399999999999991</v>
      </c>
      <c r="D56" s="1">
        <f t="shared" si="4"/>
        <v>1.9749999999999996</v>
      </c>
      <c r="E56" s="13">
        <f t="shared" si="5"/>
        <v>5.8697400160814706E-2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2.5</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83.379999999999981</v>
      </c>
      <c r="C57" s="8">
        <f>C56+(C61-C51)/(A61-A51)</f>
        <v>57.61999999999999</v>
      </c>
      <c r="D57" s="1">
        <f t="shared" si="4"/>
        <v>2.0336585365853654</v>
      </c>
      <c r="E57" s="13">
        <f t="shared" si="5"/>
        <v>5.5443037974683529E-2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2.46</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87.759999999999977</v>
      </c>
      <c r="C58" s="8">
        <f>C57+(C61-C51)/(A61-A51)</f>
        <v>59.839999999999989</v>
      </c>
      <c r="D58" s="1">
        <f t="shared" si="4"/>
        <v>2.0895238095238091</v>
      </c>
      <c r="E58" s="13">
        <f t="shared" si="5"/>
        <v>5.2530582873590692E-2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2.42</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92.139999999999972</v>
      </c>
      <c r="C59" s="8">
        <f>C58+(C61-C51)/(A61-A51)</f>
        <v>62.059999999999988</v>
      </c>
      <c r="D59" s="1">
        <f t="shared" si="4"/>
        <v>2.142790697674418</v>
      </c>
      <c r="E59" s="13">
        <f t="shared" si="5"/>
        <v>4.9908842297174072E-2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2.38</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96.519999999999968</v>
      </c>
      <c r="C60" s="8">
        <f>C59+(C61-C51)/(A61-A51)</f>
        <v>64.279999999999987</v>
      </c>
      <c r="D60" s="1">
        <f t="shared" si="4"/>
        <v>2.1936363636363629</v>
      </c>
      <c r="E60" s="13">
        <f t="shared" si="5"/>
        <v>4.7536357716518207E-2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2.34</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100.9</v>
      </c>
      <c r="C61" s="9">
        <f>VLOOKUP(CONCATENATE($A$1,A61),'Smith et al 2006'!$A$2:$S$780,9,FALSE)</f>
        <v>66.5</v>
      </c>
      <c r="D61" s="1">
        <f t="shared" si="4"/>
        <v>2.2422222222222223</v>
      </c>
      <c r="E61" s="13">
        <f t="shared" si="5"/>
        <v>4.5379196021550383E-2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2.2999999999999998</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105.4</v>
      </c>
      <c r="C62" s="8">
        <f>C61+(C71-C61)/(A71-A61)</f>
        <v>68.569999999999993</v>
      </c>
      <c r="D62" s="1">
        <f t="shared" si="4"/>
        <v>2.2913043478260873</v>
      </c>
      <c r="E62" s="13">
        <f t="shared" si="5"/>
        <v>4.4598612487611433E-2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2.2799999999999998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109.9</v>
      </c>
      <c r="C63" s="8">
        <f>C62+(C71-C61)/(A71-A61)</f>
        <v>70.639999999999986</v>
      </c>
      <c r="D63" s="1">
        <f t="shared" si="4"/>
        <v>2.3382978723404255</v>
      </c>
      <c r="E63" s="13">
        <f t="shared" si="5"/>
        <v>4.2694497153700217E-2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2.2599999999999998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114.4</v>
      </c>
      <c r="C64" s="8">
        <f>C63+(C71-C61)/(A71-A61)</f>
        <v>72.70999999999998</v>
      </c>
      <c r="D64" s="1">
        <f t="shared" si="4"/>
        <v>2.3833333333333333</v>
      </c>
      <c r="E64" s="13">
        <f t="shared" si="5"/>
        <v>4.0946314831665109E-2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2.2399999999999998</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118.9</v>
      </c>
      <c r="C65" s="8">
        <f>C64+(C71-C61)/(A71-A61)</f>
        <v>74.779999999999973</v>
      </c>
      <c r="D65" s="1">
        <f t="shared" si="4"/>
        <v>2.426530612244898</v>
      </c>
      <c r="E65" s="13">
        <f t="shared" si="5"/>
        <v>3.9335664335664378E-2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2.2199999999999998</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123.4</v>
      </c>
      <c r="C66" s="8">
        <f>C65+(C71-C61)/(A71-A61)</f>
        <v>76.849999999999966</v>
      </c>
      <c r="D66" s="1">
        <f t="shared" si="4"/>
        <v>2.468</v>
      </c>
      <c r="E66" s="13">
        <f t="shared" si="5"/>
        <v>3.7846930193439876E-2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2.1999999999999997</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127.9</v>
      </c>
      <c r="C67" s="8">
        <f>C66+(C71-C61)/(A71-A61)</f>
        <v>78.919999999999959</v>
      </c>
      <c r="D67" s="1">
        <f t="shared" si="4"/>
        <v>2.5078431372549019</v>
      </c>
      <c r="E67" s="13">
        <f t="shared" si="5"/>
        <v>3.646677471636961E-2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2.1799999999999997</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132.4</v>
      </c>
      <c r="C68" s="8">
        <f>C67+(C71-C61)/(A71-A61)</f>
        <v>80.989999999999952</v>
      </c>
      <c r="D68" s="1">
        <f t="shared" si="4"/>
        <v>2.5461538461538464</v>
      </c>
      <c r="E68" s="13">
        <f t="shared" si="5"/>
        <v>3.518373729476143E-2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2.1599999999999997</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136.9</v>
      </c>
      <c r="C69" s="8">
        <f>C68+(C71-C61)/(A71-A61)</f>
        <v>83.059999999999945</v>
      </c>
      <c r="D69" s="1">
        <f t="shared" si="4"/>
        <v>2.5830188679245283</v>
      </c>
      <c r="E69" s="13">
        <f t="shared" si="5"/>
        <v>3.3987915407855063E-2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2.1399999999999997</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141.4</v>
      </c>
      <c r="C70" s="8">
        <f>C69+(C71-C61)/(A71-A61)</f>
        <v>85.129999999999939</v>
      </c>
      <c r="D70" s="1">
        <f t="shared" si="4"/>
        <v>2.6185185185185187</v>
      </c>
      <c r="E70" s="13">
        <f t="shared" si="5"/>
        <v>3.2870708546384186E-2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2.1199999999999997</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145.9</v>
      </c>
      <c r="C71" s="9">
        <f>VLOOKUP(CONCATENATE($A$1,A71),'Smith et al 2006'!$A$2:$S$780,9,FALSE)</f>
        <v>87.2</v>
      </c>
      <c r="D71" s="1">
        <f t="shared" si="4"/>
        <v>2.6527272727272728</v>
      </c>
      <c r="E71" s="13">
        <f t="shared" si="5"/>
        <v>3.1824611032531758E-2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2.1</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150.24</v>
      </c>
      <c r="C72" s="8">
        <f>C71+(C81-C71)/(A81-A71)</f>
        <v>89.070000000000007</v>
      </c>
      <c r="D72" s="1">
        <f t="shared" si="4"/>
        <v>2.6828571428571428</v>
      </c>
      <c r="E72" s="13">
        <f t="shared" si="5"/>
        <v>2.9746401644962228E-2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2.08</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154.58000000000001</v>
      </c>
      <c r="C73" s="8">
        <f>C72+(C81-C71)/(A81-A71)</f>
        <v>90.940000000000012</v>
      </c>
      <c r="D73" s="1">
        <f t="shared" si="4"/>
        <v>2.7119298245614036</v>
      </c>
      <c r="E73" s="13">
        <f t="shared" si="5"/>
        <v>2.8887113951011845E-2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2.06</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158.92000000000002</v>
      </c>
      <c r="C74" s="8">
        <f>C73+(C81-C71)/(A81-A71)</f>
        <v>92.810000000000016</v>
      </c>
      <c r="D74" s="1">
        <f t="shared" si="4"/>
        <v>2.74</v>
      </c>
      <c r="E74" s="13">
        <f t="shared" si="5"/>
        <v>2.8076077112174858E-2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2.04</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163.26000000000002</v>
      </c>
      <c r="C75" s="8">
        <f>C74+(C81-C71)/(A81-A71)</f>
        <v>94.680000000000021</v>
      </c>
      <c r="D75" s="1">
        <f t="shared" si="4"/>
        <v>2.7671186440677968</v>
      </c>
      <c r="E75" s="13">
        <f t="shared" si="5"/>
        <v>2.7309338031713981E-2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2.02</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167.60000000000002</v>
      </c>
      <c r="C76" s="8">
        <f>C75+(C81-C71)/(A81-A71)</f>
        <v>96.550000000000026</v>
      </c>
      <c r="D76" s="1">
        <f t="shared" si="4"/>
        <v>2.7933333333333339</v>
      </c>
      <c r="E76" s="13">
        <f t="shared" si="5"/>
        <v>2.6583363959328699E-2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171.94000000000003</v>
      </c>
      <c r="C77" s="8">
        <f>C76+(C81-C71)/(A81-A71)</f>
        <v>98.42000000000003</v>
      </c>
      <c r="D77" s="1">
        <f t="shared" si="4"/>
        <v>2.8186885245901645</v>
      </c>
      <c r="E77" s="13">
        <f t="shared" si="5"/>
        <v>2.5894988066825775E-2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1.98</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176.28000000000003</v>
      </c>
      <c r="C78" s="8">
        <f>C77+(C81-C71)/(A81-A71)</f>
        <v>100.29000000000003</v>
      </c>
      <c r="D78" s="1">
        <f t="shared" si="4"/>
        <v>2.8432258064516134</v>
      </c>
      <c r="E78" s="13">
        <f t="shared" si="5"/>
        <v>2.524136326625559E-2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1.96</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180.62000000000003</v>
      </c>
      <c r="C79" s="8">
        <f>C78+(C81-C71)/(A81-A71)</f>
        <v>102.16000000000004</v>
      </c>
      <c r="D79" s="1">
        <f t="shared" si="4"/>
        <v>2.8669841269841276</v>
      </c>
      <c r="E79" s="13">
        <f t="shared" si="5"/>
        <v>2.4619922850011466E-2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1.94</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184.96000000000004</v>
      </c>
      <c r="C80" s="8">
        <f>C79+(C81-C71)/(A81-A71)</f>
        <v>104.03000000000004</v>
      </c>
      <c r="D80" s="1">
        <f t="shared" si="4"/>
        <v>2.8900000000000006</v>
      </c>
      <c r="E80" s="13">
        <f t="shared" si="5"/>
        <v>2.4028346805447853E-2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1.92</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189.3</v>
      </c>
      <c r="C81" s="9">
        <f>VLOOKUP(CONCATENATE($A$1,A81),'Smith et al 2006'!$A$2:$S$780,9,FALSE)</f>
        <v>105.9</v>
      </c>
      <c r="D81" s="1">
        <f t="shared" si="4"/>
        <v>2.9123076923076923</v>
      </c>
      <c r="E81" s="13">
        <f t="shared" si="5"/>
        <v>2.3464532871972255E-2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1.9</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193.34</v>
      </c>
      <c r="C82" s="8">
        <f>C81+(C91-C81)/(A91-A81)</f>
        <v>107.56</v>
      </c>
      <c r="D82" s="1">
        <f t="shared" si="4"/>
        <v>2.9293939393939397</v>
      </c>
      <c r="E82" s="13">
        <f t="shared" si="5"/>
        <v>2.1341785525620605E-2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1.89</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197.38</v>
      </c>
      <c r="C83" s="8">
        <f>C82+(C91-C81)/(A91-A81)</f>
        <v>109.22</v>
      </c>
      <c r="D83" s="1">
        <f t="shared" si="4"/>
        <v>2.9459701492537311</v>
      </c>
      <c r="E83" s="13">
        <f t="shared" si="5"/>
        <v>2.0895831178235236E-2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1.88</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201.42</v>
      </c>
      <c r="C84" s="8">
        <f>C83+(C91-C81)/(A91-A81)</f>
        <v>110.88</v>
      </c>
      <c r="D84" s="1">
        <f t="shared" si="4"/>
        <v>2.9620588235294116</v>
      </c>
      <c r="E84" s="13">
        <f t="shared" si="5"/>
        <v>2.0468132536224592E-2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1.8699999999999999</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205.45999999999998</v>
      </c>
      <c r="C85" s="8">
        <f>C84+(C91-C81)/(A91-A81)</f>
        <v>112.53999999999999</v>
      </c>
      <c r="D85" s="1">
        <f t="shared" si="4"/>
        <v>2.9776811594202894</v>
      </c>
      <c r="E85" s="13">
        <f t="shared" si="5"/>
        <v>2.0057591103167516E-2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1.8599999999999999</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209.49999999999997</v>
      </c>
      <c r="C86" s="8">
        <f>C85+(C91-C81)/(A91-A81)</f>
        <v>114.19999999999999</v>
      </c>
      <c r="D86" s="1">
        <f t="shared" si="4"/>
        <v>2.9928571428571424</v>
      </c>
      <c r="E86" s="13">
        <f t="shared" si="5"/>
        <v>1.9663194782439275E-2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1.8499999999999999</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213.53999999999996</v>
      </c>
      <c r="C87" s="8">
        <f>C86+(C91-C81)/(A91-A81)</f>
        <v>115.85999999999999</v>
      </c>
      <c r="D87" s="1">
        <f t="shared" si="4"/>
        <v>3.0076056338028163</v>
      </c>
      <c r="E87" s="13">
        <f t="shared" si="5"/>
        <v>1.9284009546539416E-2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1.8399999999999999</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217.57999999999996</v>
      </c>
      <c r="C88" s="8">
        <f>C87+(C91-C81)/(A91-A81)</f>
        <v>117.51999999999998</v>
      </c>
      <c r="D88" s="1">
        <f t="shared" si="4"/>
        <v>3.0219444444444439</v>
      </c>
      <c r="E88" s="13">
        <f t="shared" si="5"/>
        <v>1.8919172052074495E-2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1.8299999999999998</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221.61999999999995</v>
      </c>
      <c r="C89" s="8">
        <f>C88+(C91-C81)/(A91-A81)</f>
        <v>119.17999999999998</v>
      </c>
      <c r="D89" s="1">
        <f t="shared" si="4"/>
        <v>3.0358904109589036</v>
      </c>
      <c r="E89" s="13">
        <f t="shared" si="5"/>
        <v>1.8567883077488689E-2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1.8199999999999998</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225.65999999999994</v>
      </c>
      <c r="C90" s="8">
        <f>C89+(C91-C81)/(A91-A81)</f>
        <v>120.83999999999997</v>
      </c>
      <c r="D90" s="1">
        <f t="shared" si="4"/>
        <v>3.0494594594594586</v>
      </c>
      <c r="E90" s="13">
        <f t="shared" si="5"/>
        <v>1.8229401678548918E-2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1.8099999999999998</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229.7</v>
      </c>
      <c r="C91" s="9">
        <f>VLOOKUP(CONCATENATE($A$1,A91),'Smith et al 2006'!$A$2:$S$780,9,FALSE)</f>
        <v>122.5</v>
      </c>
      <c r="D91" s="1">
        <f t="shared" si="4"/>
        <v>3.0626666666666664</v>
      </c>
      <c r="E91" s="13">
        <f t="shared" si="5"/>
        <v>1.790303997163889E-2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1.8</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233.35999999999999</v>
      </c>
      <c r="C92" s="8">
        <f>C91+(C101-C91)/(A101-A91)</f>
        <v>123.95</v>
      </c>
      <c r="D92" s="1">
        <f t="shared" si="4"/>
        <v>3.0705263157894733</v>
      </c>
      <c r="E92" s="13">
        <f t="shared" si="5"/>
        <v>1.5933826730518019E-2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1.8</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237.01999999999998</v>
      </c>
      <c r="C93" s="8">
        <f>C92+(C101-C91)/(A101-A91)</f>
        <v>125.4</v>
      </c>
      <c r="D93" s="1">
        <f t="shared" si="4"/>
        <v>3.0781818181818181</v>
      </c>
      <c r="E93" s="13">
        <f t="shared" si="5"/>
        <v>1.5683921837504222E-2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240.67999999999998</v>
      </c>
      <c r="C94" s="8">
        <f>C93+(C101-C91)/(A101-A91)</f>
        <v>126.85000000000001</v>
      </c>
      <c r="D94" s="1">
        <f t="shared" si="4"/>
        <v>3.0856410256410252</v>
      </c>
      <c r="E94" s="13">
        <f t="shared" si="5"/>
        <v>1.5441734874694024E-2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1.8</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244.33999999999997</v>
      </c>
      <c r="C95" s="8">
        <f>C94+(C101-C91)/(A101-A91)</f>
        <v>128.30000000000001</v>
      </c>
      <c r="D95" s="1">
        <f t="shared" si="4"/>
        <v>3.0929113924050631</v>
      </c>
      <c r="E95" s="13">
        <f t="shared" si="5"/>
        <v>1.5206913744390871E-2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1.8</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247.99999999999997</v>
      </c>
      <c r="C96" s="8">
        <f>C95+(C101-C91)/(A101-A91)</f>
        <v>129.75</v>
      </c>
      <c r="D96" s="1">
        <f t="shared" si="4"/>
        <v>3.0999999999999996</v>
      </c>
      <c r="E96" s="13">
        <f t="shared" si="5"/>
        <v>1.4979127445363005E-2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1.8</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251.65999999999997</v>
      </c>
      <c r="C97" s="8">
        <f>C96+(C101-C91)/(A101-A91)</f>
        <v>131.19999999999999</v>
      </c>
      <c r="D97" s="1">
        <f t="shared" si="4"/>
        <v>3.1069135802469132</v>
      </c>
      <c r="E97" s="13">
        <f t="shared" si="5"/>
        <v>1.4758064516128933E-2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1.8</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255.31999999999996</v>
      </c>
      <c r="C98" s="8">
        <f>C97+(C101-C91)/(A101-A91)</f>
        <v>132.64999999999998</v>
      </c>
      <c r="D98" s="1">
        <f t="shared" si="4"/>
        <v>3.1136585365853655</v>
      </c>
      <c r="E98" s="13">
        <f t="shared" si="5"/>
        <v>1.4543431614082447E-2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1.8</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258.97999999999996</v>
      </c>
      <c r="C99" s="8">
        <f>C98+(C101-C91)/(A101-A91)</f>
        <v>134.09999999999997</v>
      </c>
      <c r="D99" s="1">
        <f t="shared" si="4"/>
        <v>3.1202409638554212</v>
      </c>
      <c r="E99" s="13">
        <f t="shared" si="5"/>
        <v>1.4334952216825902E-2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1.8</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262.64</v>
      </c>
      <c r="C100" s="8">
        <f>C99+(C101-C91)/(A101-A91)</f>
        <v>135.54999999999995</v>
      </c>
      <c r="D100" s="1">
        <f t="shared" si="4"/>
        <v>3.1266666666666665</v>
      </c>
      <c r="E100" s="13">
        <f t="shared" si="5"/>
        <v>1.4132365433624283E-2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1.8</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266.3</v>
      </c>
      <c r="C101" s="9">
        <f>VLOOKUP(CONCATENATE($A$1,A101),'Smith et al 2006'!$A$2:$S$780,9,FALSE)</f>
        <v>137</v>
      </c>
      <c r="D101" s="1">
        <f t="shared" si="4"/>
        <v>3.1329411764705886</v>
      </c>
      <c r="E101" s="13">
        <f t="shared" si="5"/>
        <v>1.3935424916235339E-2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1.8</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269.53000000000003</v>
      </c>
      <c r="C102" s="8">
        <f>C101+(C111-C101)/(A111-A101)</f>
        <v>138.24</v>
      </c>
      <c r="D102" s="1">
        <f t="shared" si="4"/>
        <v>3.1340697674418609</v>
      </c>
      <c r="E102" s="13">
        <f t="shared" si="5"/>
        <v>1.2129177619226494E-2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1.79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272.76000000000005</v>
      </c>
      <c r="C103" s="8">
        <f>C102+(C111-C101)/(A111-A101)</f>
        <v>139.48000000000002</v>
      </c>
      <c r="D103" s="1">
        <f t="shared" si="4"/>
        <v>3.1351724137931041</v>
      </c>
      <c r="E103" s="13">
        <f t="shared" si="5"/>
        <v>1.1983823693095363E-2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1.78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275.99000000000007</v>
      </c>
      <c r="C104" s="8">
        <f>C103+(C111-C101)/(A111-A101)</f>
        <v>140.72000000000003</v>
      </c>
      <c r="D104" s="1">
        <f t="shared" si="4"/>
        <v>3.1362500000000009</v>
      </c>
      <c r="E104" s="13">
        <f t="shared" si="5"/>
        <v>1.1841912303856894E-2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1.77</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279.22000000000008</v>
      </c>
      <c r="C105" s="8">
        <f>C104+(C111-C101)/(A111-A101)</f>
        <v>141.96000000000004</v>
      </c>
      <c r="D105" s="1">
        <f t="shared" ref="D105:D141" si="14">B105/A105</f>
        <v>3.1373033707865177</v>
      </c>
      <c r="E105" s="13">
        <f t="shared" ref="E105:E141" si="15">(B105/B104)-1</f>
        <v>1.1703322584151632E-2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1.76</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282.4500000000001</v>
      </c>
      <c r="C106" s="8">
        <f>C105+(C111-C101)/(A111-A101)</f>
        <v>143.20000000000005</v>
      </c>
      <c r="D106" s="1">
        <f t="shared" si="14"/>
        <v>3.1383333333333345</v>
      </c>
      <c r="E106" s="13">
        <f t="shared" si="15"/>
        <v>1.1567939259365501E-2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1.75</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285.68000000000012</v>
      </c>
      <c r="C107" s="8">
        <f>C106+(C111-C101)/(A111-A101)</f>
        <v>144.44000000000005</v>
      </c>
      <c r="D107" s="1">
        <f t="shared" si="14"/>
        <v>3.1393406593406605</v>
      </c>
      <c r="E107" s="13">
        <f t="shared" si="15"/>
        <v>1.1435652327845602E-2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1.74</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288.91000000000014</v>
      </c>
      <c r="C108" s="8">
        <f>C107+(C111-C101)/(A111-A101)</f>
        <v>145.68000000000006</v>
      </c>
      <c r="D108" s="1">
        <f t="shared" si="14"/>
        <v>3.1403260869565233</v>
      </c>
      <c r="E108" s="13">
        <f t="shared" si="15"/>
        <v>1.1306356762811554E-2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1.73</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292.14000000000016</v>
      </c>
      <c r="C109" s="8">
        <f>C108+(C111-C101)/(A111-A101)</f>
        <v>146.92000000000007</v>
      </c>
      <c r="D109" s="1">
        <f t="shared" si="14"/>
        <v>3.1412903225806468</v>
      </c>
      <c r="E109" s="13">
        <f t="shared" si="15"/>
        <v>1.1179952234259938E-2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1.72</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295.37000000000018</v>
      </c>
      <c r="C110" s="8">
        <f>C109+(C111-C101)/(A111-A101)</f>
        <v>148.16000000000008</v>
      </c>
      <c r="D110" s="1">
        <f t="shared" si="14"/>
        <v>3.1422340425531932</v>
      </c>
      <c r="E110" s="13">
        <f t="shared" si="15"/>
        <v>1.105634284931889E-2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1.71</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298.60000000000002</v>
      </c>
      <c r="C111" s="9">
        <f>VLOOKUP(CONCATENATE($A$1,A111),'Smith et al 2006'!$A$2:$S$780,9,FALSE)</f>
        <v>149.4</v>
      </c>
      <c r="D111" s="1">
        <f t="shared" si="14"/>
        <v>3.1431578947368424</v>
      </c>
      <c r="E111" s="13">
        <f t="shared" si="15"/>
        <v>1.0935436909638163E-2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1.7</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301.40000000000003</v>
      </c>
      <c r="C112" s="8">
        <f>C111+(C121-C111)/(A121-A111)</f>
        <v>150.45000000000002</v>
      </c>
      <c r="D112" s="1">
        <f t="shared" si="14"/>
        <v>3.1395833333333338</v>
      </c>
      <c r="E112" s="13">
        <f t="shared" si="15"/>
        <v>9.377093101138767E-3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1.7</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304.20000000000005</v>
      </c>
      <c r="C113" s="8">
        <f>C112+(C121-C111)/(A121-A111)</f>
        <v>151.50000000000003</v>
      </c>
      <c r="D113" s="1">
        <f t="shared" si="14"/>
        <v>3.1360824742268045</v>
      </c>
      <c r="E113" s="13">
        <f t="shared" si="15"/>
        <v>9.28998009289983E-3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1.7</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307.00000000000006</v>
      </c>
      <c r="C114" s="8">
        <f>C113+(C121-C111)/(A121-A111)</f>
        <v>152.55000000000004</v>
      </c>
      <c r="D114" s="1">
        <f t="shared" si="14"/>
        <v>3.1326530612244903</v>
      </c>
      <c r="E114" s="13">
        <f t="shared" si="15"/>
        <v>9.2044707429324024E-3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1.7</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309.80000000000007</v>
      </c>
      <c r="C115" s="8">
        <f>C114+(C121-C111)/(A121-A111)</f>
        <v>153.60000000000005</v>
      </c>
      <c r="D115" s="1">
        <f t="shared" si="14"/>
        <v>3.1292929292929301</v>
      </c>
      <c r="E115" s="13">
        <f t="shared" si="15"/>
        <v>9.1205211726383961E-3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1.7</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312.60000000000008</v>
      </c>
      <c r="C116" s="8">
        <f>C115+(C121-C111)/(A121-A111)</f>
        <v>154.65000000000006</v>
      </c>
      <c r="D116" s="1">
        <f t="shared" si="14"/>
        <v>3.1260000000000008</v>
      </c>
      <c r="E116" s="13">
        <f t="shared" si="15"/>
        <v>9.0380890897352462E-3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1.7</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315.40000000000009</v>
      </c>
      <c r="C117" s="8">
        <f>C116+(C121-C111)/(A121-A111)</f>
        <v>155.70000000000007</v>
      </c>
      <c r="D117" s="1">
        <f t="shared" si="14"/>
        <v>3.1227722772277238</v>
      </c>
      <c r="E117" s="13">
        <f t="shared" si="15"/>
        <v>8.9571337172105192E-3</v>
      </c>
      <c r="F117" s="20"/>
      <c r="G117" s="20"/>
      <c r="H117" s="8">
        <f>H116+(H121-H111)/($A121-$A111)</f>
        <v>1.7</v>
      </c>
    </row>
    <row r="118" spans="1:108" x14ac:dyDescent="0.2">
      <c r="A118" s="8">
        <f t="shared" si="16"/>
        <v>102</v>
      </c>
      <c r="B118" s="8">
        <f>B117+(B121-B111)/(A121-A111)</f>
        <v>318.2000000000001</v>
      </c>
      <c r="C118" s="8">
        <f>C117+(C121-C111)/(A121-A111)</f>
        <v>156.75000000000009</v>
      </c>
      <c r="D118" s="1">
        <f t="shared" si="14"/>
        <v>3.1196078431372558</v>
      </c>
      <c r="E118" s="13">
        <f t="shared" si="15"/>
        <v>8.8776157260621602E-3</v>
      </c>
      <c r="F118" s="20"/>
      <c r="G118" s="20"/>
      <c r="H118" s="8">
        <f>H117+(H121-H111)/($A121-$A111)</f>
        <v>1.7</v>
      </c>
    </row>
    <row r="119" spans="1:108" x14ac:dyDescent="0.2">
      <c r="A119" s="8">
        <f t="shared" si="16"/>
        <v>103</v>
      </c>
      <c r="B119" s="8">
        <f>B118+(B121-B111)/(A121-A111)</f>
        <v>321.00000000000011</v>
      </c>
      <c r="C119" s="8">
        <f>C118+(C121-C111)/(A121-A111)</f>
        <v>157.8000000000001</v>
      </c>
      <c r="D119" s="1">
        <f t="shared" si="14"/>
        <v>3.1165048543689333</v>
      </c>
      <c r="E119" s="13">
        <f t="shared" si="15"/>
        <v>8.7994971715901205E-3</v>
      </c>
      <c r="F119" s="20"/>
      <c r="G119" s="20"/>
      <c r="H119" s="8">
        <f>H118+(H121-H111)/($A121-$A111)</f>
        <v>1.7</v>
      </c>
    </row>
    <row r="120" spans="1:108" x14ac:dyDescent="0.2">
      <c r="A120" s="8">
        <f t="shared" si="16"/>
        <v>104</v>
      </c>
      <c r="B120" s="8">
        <f>B119+(B121-B111)/(A121-A111)</f>
        <v>323.80000000000013</v>
      </c>
      <c r="C120" s="8">
        <f>C119+(C121-C111)/(A121-A111)</f>
        <v>158.85000000000011</v>
      </c>
      <c r="D120" s="1">
        <f t="shared" si="14"/>
        <v>3.1134615384615398</v>
      </c>
      <c r="E120" s="13">
        <f t="shared" si="15"/>
        <v>8.7227414330217634E-3</v>
      </c>
      <c r="F120" s="20"/>
      <c r="G120" s="20"/>
      <c r="H120" s="8">
        <f>H119+(H121-H111)/($A121-$A111)</f>
        <v>1.7</v>
      </c>
    </row>
    <row r="121" spans="1:108" x14ac:dyDescent="0.2">
      <c r="A121" s="9">
        <v>105</v>
      </c>
      <c r="B121" s="9">
        <f>VLOOKUP(CONCATENATE($A$1,A121),'Smith et al 2006'!$A$2:$S$780,8,FALSE)</f>
        <v>326.60000000000002</v>
      </c>
      <c r="C121" s="9">
        <f>VLOOKUP(CONCATENATE($A$1,A121),'Smith et al 2006'!$A$2:$S$780,9,FALSE)</f>
        <v>159.9</v>
      </c>
      <c r="D121" s="1">
        <f t="shared" si="14"/>
        <v>3.1104761904761906</v>
      </c>
      <c r="E121" s="13">
        <f t="shared" si="15"/>
        <v>8.6473131562689876E-3</v>
      </c>
      <c r="F121" s="20"/>
      <c r="G121" s="20"/>
      <c r="H121" s="9">
        <f>VLOOKUP(CONCATENATE($A$1,$A121),'Smith et al 2006'!$A$2:$S$780,11,FALSE)</f>
        <v>1.7</v>
      </c>
    </row>
    <row r="122" spans="1:108" x14ac:dyDescent="0.2">
      <c r="A122" s="8">
        <f t="shared" ref="A122:A130" si="17">A121+1</f>
        <v>106</v>
      </c>
      <c r="B122" s="8">
        <f>B121+(B131-B121)/(A131-A121)</f>
        <v>328.95000000000005</v>
      </c>
      <c r="C122" s="8">
        <f>C121+(C131-C121)/(A131-A121)</f>
        <v>160.77000000000001</v>
      </c>
      <c r="D122" s="1">
        <f t="shared" si="14"/>
        <v>3.1033018867924533</v>
      </c>
      <c r="E122" s="13">
        <f t="shared" si="15"/>
        <v>7.1953459889773086E-3</v>
      </c>
      <c r="F122" s="20"/>
      <c r="G122" s="20"/>
      <c r="H122" s="8">
        <f>H121+(H131-H121)/($A131-$A121)</f>
        <v>1.69</v>
      </c>
    </row>
    <row r="123" spans="1:108" x14ac:dyDescent="0.2">
      <c r="A123" s="8">
        <f t="shared" si="17"/>
        <v>107</v>
      </c>
      <c r="B123" s="8">
        <f>B122+(B131-B121)/(A131-A121)</f>
        <v>331.30000000000007</v>
      </c>
      <c r="C123" s="8">
        <f>C122+(C131-C121)/(A131-A121)</f>
        <v>161.64000000000001</v>
      </c>
      <c r="D123" s="1">
        <f t="shared" si="14"/>
        <v>3.0962616822429911</v>
      </c>
      <c r="E123" s="13">
        <f t="shared" si="15"/>
        <v>7.1439428484572076E-3</v>
      </c>
      <c r="F123" s="20"/>
      <c r="G123" s="20"/>
      <c r="H123" s="8">
        <f>H122+(H131-H121)/($A131-$A121)</f>
        <v>1.68</v>
      </c>
    </row>
    <row r="124" spans="1:108" x14ac:dyDescent="0.2">
      <c r="A124" s="8">
        <f t="shared" si="17"/>
        <v>108</v>
      </c>
      <c r="B124" s="8">
        <f>B123+(B131-B121)/(A131-A121)</f>
        <v>333.65000000000009</v>
      </c>
      <c r="C124" s="8">
        <f>C123+(C131-C121)/(A131-A121)</f>
        <v>162.51000000000002</v>
      </c>
      <c r="D124" s="1">
        <f t="shared" si="14"/>
        <v>3.0893518518518528</v>
      </c>
      <c r="E124" s="13">
        <f t="shared" si="15"/>
        <v>7.0932689405374116E-3</v>
      </c>
      <c r="F124" s="20"/>
      <c r="G124" s="20"/>
      <c r="H124" s="8">
        <f>H123+(H131-H121)/($A131-$A121)</f>
        <v>1.67</v>
      </c>
    </row>
    <row r="125" spans="1:108" x14ac:dyDescent="0.2">
      <c r="A125" s="8">
        <f t="shared" si="17"/>
        <v>109</v>
      </c>
      <c r="B125" s="8">
        <f>B124+(B131-B121)/(A131-A121)</f>
        <v>336.00000000000011</v>
      </c>
      <c r="C125" s="8">
        <f>C124+(C131-C121)/(A131-A121)</f>
        <v>163.38000000000002</v>
      </c>
      <c r="D125" s="1">
        <f t="shared" si="14"/>
        <v>3.0825688073394506</v>
      </c>
      <c r="E125" s="13">
        <f t="shared" si="15"/>
        <v>7.0433088565862167E-3</v>
      </c>
      <c r="F125" s="20"/>
      <c r="G125" s="20"/>
      <c r="H125" s="8">
        <f>H124+(H131-H121)/($A131-$A121)</f>
        <v>1.66</v>
      </c>
    </row>
    <row r="126" spans="1:108" x14ac:dyDescent="0.2">
      <c r="A126" s="8">
        <f t="shared" si="17"/>
        <v>110</v>
      </c>
      <c r="B126" s="8">
        <f>B125+(B131-B121)/(A131-A121)</f>
        <v>338.35000000000014</v>
      </c>
      <c r="C126" s="8">
        <f>C125+(C131-C121)/(A131-A121)</f>
        <v>164.25000000000003</v>
      </c>
      <c r="D126" s="1">
        <f t="shared" si="14"/>
        <v>3.075909090909092</v>
      </c>
      <c r="E126" s="13">
        <f t="shared" si="15"/>
        <v>6.9940476190477607E-3</v>
      </c>
      <c r="F126" s="20"/>
      <c r="G126" s="20"/>
      <c r="H126" s="8">
        <f>H125+(H131-H121)/($A131-$A121)</f>
        <v>1.65</v>
      </c>
    </row>
    <row r="127" spans="1:108" x14ac:dyDescent="0.2">
      <c r="A127" s="8">
        <f t="shared" si="17"/>
        <v>111</v>
      </c>
      <c r="B127" s="8">
        <f>B126+(B131-B121)/(A131-A121)</f>
        <v>340.70000000000016</v>
      </c>
      <c r="C127" s="8">
        <f>C126+(C131-C121)/(A131-A121)</f>
        <v>165.12000000000003</v>
      </c>
      <c r="D127" s="1">
        <f t="shared" si="14"/>
        <v>3.0693693693693707</v>
      </c>
      <c r="E127" s="13">
        <f t="shared" si="15"/>
        <v>6.9454706664697774E-3</v>
      </c>
      <c r="F127" s="20"/>
      <c r="G127" s="20"/>
      <c r="H127" s="8">
        <f>H126+(H131-H121)/($A131-$A121)</f>
        <v>1.64</v>
      </c>
    </row>
    <row r="128" spans="1:108" x14ac:dyDescent="0.2">
      <c r="A128" s="8">
        <f t="shared" si="17"/>
        <v>112</v>
      </c>
      <c r="B128" s="8">
        <f>B127+(B131-B121)/(A131-A121)</f>
        <v>343.05000000000018</v>
      </c>
      <c r="C128" s="8">
        <f>C127+(C131-C121)/(A131-A121)</f>
        <v>165.99000000000004</v>
      </c>
      <c r="D128" s="1">
        <f t="shared" si="14"/>
        <v>3.0629464285714301</v>
      </c>
      <c r="E128" s="13">
        <f t="shared" si="15"/>
        <v>6.8975638391548522E-3</v>
      </c>
      <c r="F128" s="20"/>
      <c r="G128" s="20"/>
      <c r="H128" s="8">
        <f>H127+(H131-H121)/($A131-$A121)</f>
        <v>1.63</v>
      </c>
    </row>
    <row r="129" spans="1:8" x14ac:dyDescent="0.2">
      <c r="A129" s="8">
        <f t="shared" si="17"/>
        <v>113</v>
      </c>
      <c r="B129" s="8">
        <f>B128+(B131-B121)/(A131-A121)</f>
        <v>345.4000000000002</v>
      </c>
      <c r="C129" s="8">
        <f>C128+(C131-C121)/(A131-A121)</f>
        <v>166.86000000000004</v>
      </c>
      <c r="D129" s="1">
        <f t="shared" si="14"/>
        <v>3.0566371681415947</v>
      </c>
      <c r="E129" s="13">
        <f t="shared" si="15"/>
        <v>6.8503133653987636E-3</v>
      </c>
      <c r="F129" s="20"/>
      <c r="G129" s="20"/>
      <c r="H129" s="8">
        <f>H128+(H131-H121)/($A131-$A121)</f>
        <v>1.6199999999999999</v>
      </c>
    </row>
    <row r="130" spans="1:8" x14ac:dyDescent="0.2">
      <c r="A130" s="8">
        <f t="shared" si="17"/>
        <v>114</v>
      </c>
      <c r="B130" s="8">
        <f>B129+(B131-B121)/(A131-A121)</f>
        <v>347.75000000000023</v>
      </c>
      <c r="C130" s="8">
        <f>C129+(C131-C121)/(A131-A121)</f>
        <v>167.73000000000005</v>
      </c>
      <c r="D130" s="1">
        <f t="shared" si="14"/>
        <v>3.0504385964912299</v>
      </c>
      <c r="E130" s="13">
        <f t="shared" si="15"/>
        <v>6.8037058482919299E-3</v>
      </c>
      <c r="F130" s="20"/>
      <c r="G130" s="20"/>
      <c r="H130" s="8">
        <f>H129+(H131-H121)/($A131-$A121)</f>
        <v>1.6099999999999999</v>
      </c>
    </row>
    <row r="131" spans="1:8" x14ac:dyDescent="0.2">
      <c r="A131" s="9">
        <v>115</v>
      </c>
      <c r="B131" s="9">
        <f>VLOOKUP(CONCATENATE($A$1,A131),'Smith et al 2006'!$A$2:$S$780,8,FALSE)</f>
        <v>350.1</v>
      </c>
      <c r="C131" s="9">
        <f>VLOOKUP(CONCATENATE($A$1,A131),'Smith et al 2006'!$A$2:$S$780,9,FALSE)</f>
        <v>168.6</v>
      </c>
      <c r="D131" s="1">
        <f t="shared" si="14"/>
        <v>3.0443478260869568</v>
      </c>
      <c r="E131" s="13">
        <f t="shared" si="15"/>
        <v>6.7577282530548732E-3</v>
      </c>
      <c r="F131" s="20"/>
      <c r="G131" s="20"/>
      <c r="H131" s="9">
        <f>VLOOKUP(CONCATENATE($A$1,$A131),'Smith et al 2006'!$A$2:$S$780,11,FALSE)</f>
        <v>1.6</v>
      </c>
    </row>
    <row r="132" spans="1:8" x14ac:dyDescent="0.2">
      <c r="A132" s="8">
        <f t="shared" ref="A132:A140" si="18">A131+1</f>
        <v>116</v>
      </c>
      <c r="B132" s="8">
        <f>B131+(B141-B131)/(A141-A131)</f>
        <v>352.04</v>
      </c>
      <c r="C132" s="8">
        <f>C131+(C141-C131)/(A141-A131)</f>
        <v>169.31</v>
      </c>
      <c r="D132" s="1">
        <f t="shared" si="14"/>
        <v>3.0348275862068967</v>
      </c>
      <c r="E132" s="13">
        <f t="shared" si="15"/>
        <v>5.5412739217366447E-3</v>
      </c>
      <c r="F132" s="20"/>
      <c r="G132" s="20"/>
      <c r="H132" s="8">
        <f>H131+(H141-H131)/($A141-$A131)</f>
        <v>1.6</v>
      </c>
    </row>
    <row r="133" spans="1:8" x14ac:dyDescent="0.2">
      <c r="A133" s="8">
        <f t="shared" si="18"/>
        <v>117</v>
      </c>
      <c r="B133" s="8">
        <f>B132+(B141-B131)/(A141-A131)</f>
        <v>353.98</v>
      </c>
      <c r="C133" s="8">
        <f>C132+(C141-C131)/(A141-A131)</f>
        <v>170.02</v>
      </c>
      <c r="D133" s="1">
        <f t="shared" si="14"/>
        <v>3.0254700854700856</v>
      </c>
      <c r="E133" s="13">
        <f t="shared" si="15"/>
        <v>5.5107374162026712E-3</v>
      </c>
      <c r="F133" s="20"/>
      <c r="G133" s="20"/>
      <c r="H133" s="8">
        <f>H132+(H141-H131)/($A141-$A131)</f>
        <v>1.6</v>
      </c>
    </row>
    <row r="134" spans="1:8" x14ac:dyDescent="0.2">
      <c r="A134" s="8">
        <f t="shared" si="18"/>
        <v>118</v>
      </c>
      <c r="B134" s="8">
        <f>B133+(B141-B131)/(A141-A131)</f>
        <v>355.92</v>
      </c>
      <c r="C134" s="8">
        <f>C133+(C141-C131)/(A141-A131)</f>
        <v>170.73000000000002</v>
      </c>
      <c r="D134" s="1">
        <f t="shared" si="14"/>
        <v>3.0162711864406782</v>
      </c>
      <c r="E134" s="13">
        <f t="shared" si="15"/>
        <v>5.4805356234814973E-3</v>
      </c>
      <c r="F134" s="20"/>
      <c r="G134" s="20"/>
      <c r="H134" s="8">
        <f>H133+(H141-H131)/($A141-$A131)</f>
        <v>1.6</v>
      </c>
    </row>
    <row r="135" spans="1:8" x14ac:dyDescent="0.2">
      <c r="A135" s="8">
        <f t="shared" si="18"/>
        <v>119</v>
      </c>
      <c r="B135" s="8">
        <f>B134+(B141-B131)/(A141-A131)</f>
        <v>357.86</v>
      </c>
      <c r="C135" s="8">
        <f>C134+(C141-C131)/(A141-A131)</f>
        <v>171.44000000000003</v>
      </c>
      <c r="D135" s="1">
        <f t="shared" si="14"/>
        <v>3.0072268907563027</v>
      </c>
      <c r="E135" s="13">
        <f t="shared" si="15"/>
        <v>5.4506630703528014E-3</v>
      </c>
      <c r="F135" s="20"/>
      <c r="G135" s="20"/>
      <c r="H135" s="8">
        <f>H134+(H141-H131)/($A141-$A131)</f>
        <v>1.6</v>
      </c>
    </row>
    <row r="136" spans="1:8" x14ac:dyDescent="0.2">
      <c r="A136" s="8">
        <f t="shared" si="18"/>
        <v>120</v>
      </c>
      <c r="B136" s="8">
        <f>B135+(B141-B131)/(A141-A131)</f>
        <v>359.8</v>
      </c>
      <c r="C136" s="8">
        <f>C135+(C141-C131)/(A141-A131)</f>
        <v>172.15000000000003</v>
      </c>
      <c r="D136" s="1">
        <f t="shared" si="14"/>
        <v>2.9983333333333335</v>
      </c>
      <c r="E136" s="13">
        <f t="shared" si="15"/>
        <v>5.4211144022802138E-3</v>
      </c>
      <c r="F136" s="20"/>
      <c r="G136" s="20"/>
      <c r="H136" s="8">
        <f>H135+(H141-H131)/($A141-$A131)</f>
        <v>1.6</v>
      </c>
    </row>
    <row r="137" spans="1:8" x14ac:dyDescent="0.2">
      <c r="A137" s="8">
        <f t="shared" si="18"/>
        <v>121</v>
      </c>
      <c r="B137" s="8">
        <f>B136+(B141-B131)/(A141-A131)</f>
        <v>361.74</v>
      </c>
      <c r="C137" s="8">
        <f>C136+(C141-C131)/(A141-A131)</f>
        <v>172.86000000000004</v>
      </c>
      <c r="D137" s="1">
        <f t="shared" si="14"/>
        <v>2.9895867768595044</v>
      </c>
      <c r="E137" s="13">
        <f t="shared" si="15"/>
        <v>5.3918843802112093E-3</v>
      </c>
      <c r="F137" s="20"/>
      <c r="G137" s="20"/>
      <c r="H137" s="8">
        <f>H136+(H141-H131)/($A141-$A131)</f>
        <v>1.6</v>
      </c>
    </row>
    <row r="138" spans="1:8" x14ac:dyDescent="0.2">
      <c r="A138" s="8">
        <f t="shared" si="18"/>
        <v>122</v>
      </c>
      <c r="B138" s="8">
        <f>B137+(B141-B131)/(A141-A131)</f>
        <v>363.68</v>
      </c>
      <c r="C138" s="8">
        <f>C137+(C141-C131)/(A141-A131)</f>
        <v>173.57000000000005</v>
      </c>
      <c r="D138" s="1">
        <f t="shared" si="14"/>
        <v>2.9809836065573769</v>
      </c>
      <c r="E138" s="13">
        <f t="shared" si="15"/>
        <v>5.3629678774811396E-3</v>
      </c>
      <c r="F138" s="20"/>
      <c r="G138" s="20"/>
      <c r="H138" s="8">
        <f>H137+(H141-H131)/($A141-$A131)</f>
        <v>1.6</v>
      </c>
    </row>
    <row r="139" spans="1:8" x14ac:dyDescent="0.2">
      <c r="A139" s="8">
        <f t="shared" si="18"/>
        <v>123</v>
      </c>
      <c r="B139" s="8">
        <f>B138+(B141-B131)/(A141-A131)</f>
        <v>365.62</v>
      </c>
      <c r="C139" s="8">
        <f>C138+(C141-C131)/(A141-A131)</f>
        <v>174.28000000000006</v>
      </c>
      <c r="D139" s="1">
        <f t="shared" si="14"/>
        <v>2.9725203252032522</v>
      </c>
      <c r="E139" s="13">
        <f t="shared" si="15"/>
        <v>5.3343598768147427E-3</v>
      </c>
      <c r="F139" s="20"/>
      <c r="G139" s="20"/>
      <c r="H139" s="8">
        <f>H138+(H141-H131)/($A141-$A131)</f>
        <v>1.6</v>
      </c>
    </row>
    <row r="140" spans="1:8" x14ac:dyDescent="0.2">
      <c r="A140" s="8">
        <f t="shared" si="18"/>
        <v>124</v>
      </c>
      <c r="B140" s="8">
        <f>B139+(B141-B131)/(A141-A131)</f>
        <v>367.56</v>
      </c>
      <c r="C140" s="8">
        <f>C139+(C141-C131)/(A141-A131)</f>
        <v>174.99000000000007</v>
      </c>
      <c r="D140" s="1">
        <f t="shared" si="14"/>
        <v>2.9641935483870969</v>
      </c>
      <c r="E140" s="13">
        <f t="shared" si="15"/>
        <v>5.3060554674251303E-3</v>
      </c>
      <c r="F140" s="20"/>
      <c r="G140" s="20"/>
      <c r="H140" s="8">
        <f>H139+(H141-H131)/($A141-$A131)</f>
        <v>1.6</v>
      </c>
    </row>
    <row r="141" spans="1:8" x14ac:dyDescent="0.2">
      <c r="A141" s="9">
        <v>125</v>
      </c>
      <c r="B141" s="9">
        <f>VLOOKUP(CONCATENATE($A$1,A141),'Smith et al 2006'!$A$2:$S$780,8,FALSE)</f>
        <v>369.5</v>
      </c>
      <c r="C141" s="9">
        <f>VLOOKUP(CONCATENATE($A$1,A141),'Smith et al 2006'!$A$2:$S$780,9,FALSE)</f>
        <v>175.7</v>
      </c>
      <c r="D141" s="1">
        <f t="shared" si="14"/>
        <v>2.956</v>
      </c>
      <c r="E141" s="13">
        <f t="shared" si="15"/>
        <v>5.2780498422027033E-3</v>
      </c>
      <c r="F141" s="20"/>
      <c r="G141" s="20"/>
      <c r="H141" s="9">
        <f>VLOOKUP(CONCATENATE($A$1,$A141),'Smith et al 2006'!$A$2:$S$780,11,FALSE)</f>
        <v>1.6</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7IhV4Hk9Cmd0FDiWEB2+wFuRkrdE2Suir6WGa3Y1QuUW5cUXk5wk85woLczt2xbCSu+4FStKk5UEH3O+5MU2DQ==" saltValue="UTkPWYHiY5TGcMzLAIuDNQ==" spinCount="100000" sheet="1" objects="1" scenarios="1"/>
  <mergeCells count="3">
    <mergeCell ref="D14:E14"/>
    <mergeCell ref="F13:K13"/>
    <mergeCell ref="I14:K14"/>
  </mergeCells>
  <conditionalFormatting sqref="D17:D141">
    <cfRule type="top10" dxfId="44" priority="1" stopIfTrue="1" rank="1"/>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131</v>
      </c>
    </row>
    <row r="2" spans="1:108" x14ac:dyDescent="0.2">
      <c r="A2" s="1" t="s">
        <v>206</v>
      </c>
      <c r="B2" s="1" t="s">
        <v>207</v>
      </c>
    </row>
    <row r="3" spans="1:108" x14ac:dyDescent="0.2">
      <c r="A3" s="1" t="s">
        <v>114</v>
      </c>
      <c r="B3" s="1">
        <f>_xlfn.MAXIFS(A16:A141,D16:D141,B4)</f>
        <v>95</v>
      </c>
    </row>
    <row r="4" spans="1:108" x14ac:dyDescent="0.2">
      <c r="A4" s="1" t="s">
        <v>208</v>
      </c>
      <c r="B4" s="1">
        <f>MAX(D17:D141)</f>
        <v>2.0073684210526315</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0.52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1.04</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1.92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1.56</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2.88</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2.08</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3.84</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2.6</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4.8</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0.16</v>
      </c>
      <c r="C22" s="8">
        <f>C21+(C31-C21)/(A31-A21)</f>
        <v>3.06</v>
      </c>
      <c r="D22" s="1">
        <f t="shared" si="0"/>
        <v>2.6666666666666668E-2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4.8</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0.32</v>
      </c>
      <c r="C23" s="8">
        <f>C22+(C31-C21)/(A31-A21)</f>
        <v>3.52</v>
      </c>
      <c r="D23" s="1">
        <f t="shared" si="0"/>
        <v>4.5714285714285714E-2</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4.8</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0.48</v>
      </c>
      <c r="C24" s="8">
        <f>C23+(C31-C21)/(A31-A21)</f>
        <v>3.98</v>
      </c>
      <c r="D24" s="1">
        <f t="shared" si="0"/>
        <v>0.06</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4.8</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0.64</v>
      </c>
      <c r="C25" s="8">
        <f>C24+(C31-C21)/(A31-A21)</f>
        <v>4.4399999999999995</v>
      </c>
      <c r="D25" s="1">
        <f t="shared" si="0"/>
        <v>7.1111111111111111E-2</v>
      </c>
      <c r="E25" s="13">
        <f t="shared" si="1"/>
        <v>0.33333333333333348</v>
      </c>
      <c r="F25" s="21">
        <f>IF('Inputs and Results'!$C$20="Conservation Easement (Perpetual)",(C25-C24),IF(AND('Inputs and Results'!$C$20="Government (Secured)",A25&lt;=$B$6),C25-C24,IF(A25&lt;=$B$6,(C25-C24)*0.01*($B$6-A25+1),0)))</f>
        <v>0</v>
      </c>
      <c r="G25" s="22">
        <f>IF(A25&lt;='Inputs and Results'!$C$12,(C25-C24)*0.01*('Inputs and Results'!$C$12-A25+1),0)</f>
        <v>0</v>
      </c>
      <c r="H25" s="8">
        <f>H24+(H31-H21)/($A31-$A21)</f>
        <v>4.8</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0.8</v>
      </c>
      <c r="C26" s="8">
        <f>C25+(C31-C21)/(A31-A21)</f>
        <v>4.8999999999999995</v>
      </c>
      <c r="D26" s="1">
        <f t="shared" si="0"/>
        <v>0.08</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4.8</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0.96000000000000008</v>
      </c>
      <c r="C27" s="8">
        <f>C26+(C31-C21)/(A31-A21)</f>
        <v>5.3599999999999994</v>
      </c>
      <c r="D27" s="1">
        <f t="shared" si="0"/>
        <v>8.727272727272728E-2</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4.8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1.1200000000000001</v>
      </c>
      <c r="C28" s="8">
        <f>C27+(C31-C21)/(A31-A21)</f>
        <v>5.8199999999999994</v>
      </c>
      <c r="D28" s="1">
        <f t="shared" si="0"/>
        <v>9.3333333333333338E-2</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4.8</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1.28</v>
      </c>
      <c r="C29" s="8">
        <f>C28+(C31-C21)/(A31-A21)</f>
        <v>6.2799999999999994</v>
      </c>
      <c r="D29" s="1">
        <f t="shared" si="0"/>
        <v>9.8461538461538461E-2</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4.8</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1.44</v>
      </c>
      <c r="C30" s="8">
        <f>C29+(C31-C21)/(A31-A21)</f>
        <v>6.7399999999999993</v>
      </c>
      <c r="D30" s="1">
        <f t="shared" si="0"/>
        <v>0.10285714285714286</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4.8</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1.6</v>
      </c>
      <c r="C31" s="9">
        <f>VLOOKUP(CONCATENATE($A$1,A31),'Smith et al 2006'!$A$2:$S$780,9,FALSE)</f>
        <v>7.2</v>
      </c>
      <c r="D31" s="1">
        <f t="shared" si="0"/>
        <v>0.10666666666666667</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4.8</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2.97</v>
      </c>
      <c r="C32" s="8">
        <f>C31+(C41-C31)/(A41-A31)</f>
        <v>8.4600000000000009</v>
      </c>
      <c r="D32" s="1">
        <f t="shared" si="0"/>
        <v>0.18562500000000001</v>
      </c>
      <c r="E32" s="13">
        <f t="shared" si="1"/>
        <v>0.85624999999999996</v>
      </c>
      <c r="F32" s="21">
        <f>IF('Inputs and Results'!$C$20="Conservation Easement (Perpetual)",(C32-C31),IF(AND('Inputs and Results'!$C$20="Government (Secured)",A32&lt;=$B$6),C32-C31,IF(A32&lt;=$B$6,(C32-C31)*0.01*($B$6-A32+1),0)))</f>
        <v>0</v>
      </c>
      <c r="G32" s="22">
        <f>IF(A32&lt;='Inputs and Results'!$C$12,(C32-C31)*0.01*('Inputs and Results'!$C$12-A32+1),0)</f>
        <v>0</v>
      </c>
      <c r="H32" s="8">
        <f>H31+(H41-H31)/($A41-$A31)</f>
        <v>4.76</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4.34</v>
      </c>
      <c r="C33" s="8">
        <f>C32+(C41-C31)/(A41-A31)</f>
        <v>9.7200000000000006</v>
      </c>
      <c r="D33" s="1">
        <f t="shared" si="0"/>
        <v>0.25529411764705884</v>
      </c>
      <c r="E33" s="13">
        <f t="shared" si="1"/>
        <v>0.46127946127946107</v>
      </c>
      <c r="F33" s="21">
        <f>IF('Inputs and Results'!$C$20="Conservation Easement (Perpetual)",(C33-C32),IF(AND('Inputs and Results'!$C$20="Government (Secured)",A33&lt;=$B$6),C33-C32,IF(A33&lt;=$B$6,(C33-C32)*0.01*($B$6-A33+1),0)))</f>
        <v>0</v>
      </c>
      <c r="G33" s="22">
        <f>IF(A33&lt;='Inputs and Results'!$C$12,(C33-C32)*0.01*('Inputs and Results'!$C$12-A33+1),0)</f>
        <v>0</v>
      </c>
      <c r="H33" s="8">
        <f>H32+(H41-H31)/($A41-$A31)</f>
        <v>4.72</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5.71</v>
      </c>
      <c r="C34" s="8">
        <f>C33+(C41-C31)/(A41-A31)</f>
        <v>10.98</v>
      </c>
      <c r="D34" s="1">
        <f t="shared" si="0"/>
        <v>0.31722222222222224</v>
      </c>
      <c r="E34" s="13">
        <f t="shared" si="1"/>
        <v>0.31566820276497709</v>
      </c>
      <c r="F34" s="21">
        <f>IF('Inputs and Results'!$C$20="Conservation Easement (Perpetual)",(C34-C33),IF(AND('Inputs and Results'!$C$20="Government (Secured)",A34&lt;=$B$6),C34-C33,IF(A34&lt;=$B$6,(C34-C33)*0.01*($B$6-A34+1),0)))</f>
        <v>0</v>
      </c>
      <c r="G34" s="22">
        <f>IF(A34&lt;='Inputs and Results'!$C$12,(C34-C33)*0.01*('Inputs and Results'!$C$12-A34+1),0)</f>
        <v>0</v>
      </c>
      <c r="H34" s="8">
        <f>H33+(H41-H31)/($A41-$A31)</f>
        <v>4.68</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7.08</v>
      </c>
      <c r="C35" s="8">
        <f>C34+(C41-C31)/(A41-A31)</f>
        <v>12.24</v>
      </c>
      <c r="D35" s="1">
        <f t="shared" si="0"/>
        <v>0.37263157894736842</v>
      </c>
      <c r="E35" s="13">
        <f t="shared" si="1"/>
        <v>0.23992994746059537</v>
      </c>
      <c r="F35" s="21">
        <f>IF('Inputs and Results'!$C$20="Conservation Easement (Perpetual)",(C35-C34),IF(AND('Inputs and Results'!$C$20="Government (Secured)",A35&lt;=$B$6),C35-C34,IF(A35&lt;=$B$6,(C35-C34)*0.01*($B$6-A35+1),0)))</f>
        <v>0</v>
      </c>
      <c r="G35" s="22">
        <f>IF(A35&lt;='Inputs and Results'!$C$12,(C35-C34)*0.01*('Inputs and Results'!$C$12-A35+1),0)</f>
        <v>0</v>
      </c>
      <c r="H35" s="8">
        <f>H34+(H41-H31)/($A41-$A31)</f>
        <v>4.6399999999999997</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8.4499999999999993</v>
      </c>
      <c r="C36" s="8">
        <f>C35+(C41-C31)/(A41-A31)</f>
        <v>13.5</v>
      </c>
      <c r="D36" s="1">
        <f t="shared" si="0"/>
        <v>0.42249999999999999</v>
      </c>
      <c r="E36" s="13">
        <f t="shared" si="1"/>
        <v>0.19350282485875692</v>
      </c>
      <c r="F36" s="21">
        <f>IF('Inputs and Results'!$C$20="Conservation Easement (Perpetual)",(C36-C35),IF(AND('Inputs and Results'!$C$20="Government (Secured)",A36&lt;=$B$6),C36-C35,IF(A36&lt;=$B$6,(C36-C35)*0.01*($B$6-A36+1),0)))</f>
        <v>0</v>
      </c>
      <c r="G36" s="22">
        <f>IF(A36&lt;='Inputs and Results'!$C$12,(C36-C35)*0.01*('Inputs and Results'!$C$12-A36+1),0)</f>
        <v>0</v>
      </c>
      <c r="H36" s="8">
        <f>H35+(H41-H31)/($A41-$A31)</f>
        <v>4.5999999999999996</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9.82</v>
      </c>
      <c r="C37" s="8">
        <f>C36+(C41-C31)/(A41-A31)</f>
        <v>14.76</v>
      </c>
      <c r="D37" s="1">
        <f t="shared" si="0"/>
        <v>0.46761904761904766</v>
      </c>
      <c r="E37" s="13">
        <f t="shared" si="1"/>
        <v>0.16213017751479297</v>
      </c>
      <c r="F37" s="21">
        <f>IF('Inputs and Results'!$C$20="Conservation Easement (Perpetual)",(C37-C36),IF(AND('Inputs and Results'!$C$20="Government (Secured)",A37&lt;=$B$6),C37-C36,IF(A37&lt;=$B$6,(C37-C36)*0.01*($B$6-A37+1),0)))</f>
        <v>0</v>
      </c>
      <c r="G37" s="22">
        <f>IF(A37&lt;='Inputs and Results'!$C$12,(C37-C36)*0.01*('Inputs and Results'!$C$12-A37+1),0)</f>
        <v>0</v>
      </c>
      <c r="H37" s="8">
        <f>H36+(H41-H31)/($A41-$A31)</f>
        <v>4.5599999999999996</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11.190000000000001</v>
      </c>
      <c r="C38" s="8">
        <f>C37+(C41-C31)/(A41-A31)</f>
        <v>16.02</v>
      </c>
      <c r="D38" s="1">
        <f t="shared" si="0"/>
        <v>0.50863636363636366</v>
      </c>
      <c r="E38" s="13">
        <f t="shared" si="1"/>
        <v>0.13951120162932806</v>
      </c>
      <c r="F38" s="21">
        <f>IF('Inputs and Results'!$C$20="Conservation Easement (Perpetual)",(C38-C37),IF(AND('Inputs and Results'!$C$20="Government (Secured)",A38&lt;=$B$6),C38-C37,IF(A38&lt;=$B$6,(C38-C37)*0.01*($B$6-A38+1),0)))</f>
        <v>0</v>
      </c>
      <c r="G38" s="22">
        <f>IF(A38&lt;='Inputs and Results'!$C$12,(C38-C37)*0.01*('Inputs and Results'!$C$12-A38+1),0)</f>
        <v>0</v>
      </c>
      <c r="H38" s="8">
        <f>H37+(H41-H31)/($A41-$A31)</f>
        <v>4.5199999999999996</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12.560000000000002</v>
      </c>
      <c r="C39" s="8">
        <f>C38+(C41-C31)/(A41-A31)</f>
        <v>17.28</v>
      </c>
      <c r="D39" s="1">
        <f t="shared" si="0"/>
        <v>0.54608695652173922</v>
      </c>
      <c r="E39" s="13">
        <f t="shared" si="1"/>
        <v>0.12243074173369095</v>
      </c>
      <c r="F39" s="21">
        <f>IF('Inputs and Results'!$C$20="Conservation Easement (Perpetual)",(C39-C38),IF(AND('Inputs and Results'!$C$20="Government (Secured)",A39&lt;=$B$6),C39-C38,IF(A39&lt;=$B$6,(C39-C38)*0.01*($B$6-A39+1),0)))</f>
        <v>0</v>
      </c>
      <c r="G39" s="22">
        <f>IF(A39&lt;='Inputs and Results'!$C$12,(C39-C38)*0.01*('Inputs and Results'!$C$12-A39+1),0)</f>
        <v>0</v>
      </c>
      <c r="H39" s="8">
        <f>H38+(H41-H31)/($A41-$A31)</f>
        <v>4.4799999999999995</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13.930000000000003</v>
      </c>
      <c r="C40" s="8">
        <f>C39+(C41-C31)/(A41-A31)</f>
        <v>18.540000000000003</v>
      </c>
      <c r="D40" s="1">
        <f>B40/A40</f>
        <v>0.5804166666666668</v>
      </c>
      <c r="E40" s="13">
        <f>(B40/B39)-1</f>
        <v>0.10907643312101922</v>
      </c>
      <c r="F40" s="21">
        <f>IF('Inputs and Results'!$C$20="Conservation Easement (Perpetual)",(C40-C39),IF(AND('Inputs and Results'!$C$20="Government (Secured)",A40&lt;=$B$6),C40-C39,IF(A40&lt;=$B$6,(C40-C39)*0.01*($B$6-A40+1),0)))</f>
        <v>0</v>
      </c>
      <c r="G40" s="22">
        <f>IF(A40&lt;='Inputs and Results'!$C$12,(C40-C39)*0.01*('Inputs and Results'!$C$12-A40+1),0)</f>
        <v>0</v>
      </c>
      <c r="H40" s="8">
        <f>H39+(H41-H31)/($A41-$A31)</f>
        <v>4.4399999999999995</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15.3</v>
      </c>
      <c r="C41" s="9">
        <f>VLOOKUP(CONCATENATE($A$1,A41),'Smith et al 2006'!$A$2:$S$780,9,FALSE)</f>
        <v>19.8</v>
      </c>
      <c r="D41" s="1">
        <f t="shared" ref="D41:D104" si="4">B41/A41</f>
        <v>0.61199999999999999</v>
      </c>
      <c r="E41" s="13">
        <f t="shared" ref="E41:E104" si="5">(B41/B40)-1</f>
        <v>9.8348887293610687E-2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4.4000000000000004</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17.68</v>
      </c>
      <c r="C42" s="8">
        <f>C41+(C51-C41)/(A51-A41)</f>
        <v>21.54</v>
      </c>
      <c r="D42" s="1">
        <f t="shared" si="4"/>
        <v>0.67999999999999994</v>
      </c>
      <c r="E42" s="13">
        <f t="shared" si="5"/>
        <v>0.15555555555555545</v>
      </c>
      <c r="F42" s="21">
        <f>IF('Inputs and Results'!$C$20="Conservation Easement (Perpetual)",(C42-C41),IF(AND('Inputs and Results'!$C$20="Government (Secured)",A42&lt;=$B$6),C42-C41,IF(A42&lt;=$B$6,(C42-C41)*0.01*($B$6-A42+1),0)))</f>
        <v>0</v>
      </c>
      <c r="G42" s="22">
        <f>IF(A42&lt;='Inputs and Results'!$C$12,(C42-C41)*0.01*('Inputs and Results'!$C$12-A42+1),0)</f>
        <v>0</v>
      </c>
      <c r="H42" s="8">
        <f>H41+(H51-H41)/($A51-$A41)</f>
        <v>4.16</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20.059999999999999</v>
      </c>
      <c r="C43" s="8">
        <f>C42+(C51-C41)/(A51-A41)</f>
        <v>23.28</v>
      </c>
      <c r="D43" s="1">
        <f t="shared" si="4"/>
        <v>0.74296296296296294</v>
      </c>
      <c r="E43" s="13">
        <f t="shared" si="5"/>
        <v>0.13461538461538458</v>
      </c>
      <c r="F43" s="21">
        <f>IF('Inputs and Results'!$C$20="Conservation Easement (Perpetual)",(C43-C42),IF(AND('Inputs and Results'!$C$20="Government (Secured)",A43&lt;=$B$6),C43-C42,IF(A43&lt;=$B$6,(C43-C42)*0.01*($B$6-A43+1),0)))</f>
        <v>0</v>
      </c>
      <c r="G43" s="22">
        <f>IF(A43&lt;='Inputs and Results'!$C$12,(C43-C42)*0.01*('Inputs and Results'!$C$12-A43+1),0)</f>
        <v>0</v>
      </c>
      <c r="H43" s="8">
        <f>H42+(H51-H41)/($A51-$A41)</f>
        <v>3.92</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22.439999999999998</v>
      </c>
      <c r="C44" s="8">
        <f>C43+(C51-C41)/(A51-A41)</f>
        <v>25.020000000000003</v>
      </c>
      <c r="D44" s="1">
        <f t="shared" si="4"/>
        <v>0.80142857142857138</v>
      </c>
      <c r="E44" s="13">
        <f t="shared" si="5"/>
        <v>0.11864406779661008</v>
      </c>
      <c r="F44" s="21">
        <f>IF('Inputs and Results'!$C$20="Conservation Easement (Perpetual)",(C44-C43),IF(AND('Inputs and Results'!$C$20="Government (Secured)",A44&lt;=$B$6),C44-C43,IF(A44&lt;=$B$6,(C44-C43)*0.01*($B$6-A44+1),0)))</f>
        <v>0</v>
      </c>
      <c r="G44" s="22">
        <f>IF(A44&lt;='Inputs and Results'!$C$12,(C44-C43)*0.01*('Inputs and Results'!$C$12-A44+1),0)</f>
        <v>0</v>
      </c>
      <c r="H44" s="8">
        <f>H43+(H51-H41)/($A51-$A41)</f>
        <v>3.6799999999999997</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24.819999999999997</v>
      </c>
      <c r="C45" s="8">
        <f>C44+(C51-C41)/(A51-A41)</f>
        <v>26.760000000000005</v>
      </c>
      <c r="D45" s="1">
        <f t="shared" si="4"/>
        <v>0.85586206896551709</v>
      </c>
      <c r="E45" s="13">
        <f t="shared" si="5"/>
        <v>0.10606060606060597</v>
      </c>
      <c r="F45" s="21">
        <f>IF('Inputs and Results'!$C$20="Conservation Easement (Perpetual)",(C45-C44),IF(AND('Inputs and Results'!$C$20="Government (Secured)",A45&lt;=$B$6),C45-C44,IF(A45&lt;=$B$6,(C45-C44)*0.01*($B$6-A45+1),0)))</f>
        <v>0</v>
      </c>
      <c r="G45" s="22">
        <f>IF(A45&lt;='Inputs and Results'!$C$12,(C45-C44)*0.01*('Inputs and Results'!$C$12-A45+1),0)</f>
        <v>0</v>
      </c>
      <c r="H45" s="8">
        <f>H44+(H51-H41)/($A51-$A41)</f>
        <v>3.4399999999999995</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27.199999999999996</v>
      </c>
      <c r="C46" s="8">
        <f>C45+(C51-C41)/(A51-A41)</f>
        <v>28.500000000000007</v>
      </c>
      <c r="D46" s="1">
        <f t="shared" si="4"/>
        <v>0.90666666666666651</v>
      </c>
      <c r="E46" s="13">
        <f t="shared" si="5"/>
        <v>9.5890410958904049E-2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3.1999999999999993</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29.579999999999995</v>
      </c>
      <c r="C47" s="8">
        <f>C46+(C51-C41)/(A51-A41)</f>
        <v>30.240000000000009</v>
      </c>
      <c r="D47" s="1">
        <f t="shared" si="4"/>
        <v>0.95419354838709658</v>
      </c>
      <c r="E47" s="13">
        <f t="shared" si="5"/>
        <v>8.7499999999999911E-2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2.9599999999999991</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31.959999999999994</v>
      </c>
      <c r="C48" s="8">
        <f>C47+(C51-C41)/(A51-A41)</f>
        <v>31.980000000000011</v>
      </c>
      <c r="D48" s="1">
        <f t="shared" si="4"/>
        <v>0.9987499999999998</v>
      </c>
      <c r="E48" s="13">
        <f t="shared" si="5"/>
        <v>8.0459770114942541E-2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2.7199999999999989</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34.339999999999996</v>
      </c>
      <c r="C49" s="8">
        <f>C48+(C51-C41)/(A51-A41)</f>
        <v>33.720000000000013</v>
      </c>
      <c r="D49" s="1">
        <f t="shared" si="4"/>
        <v>1.0406060606060605</v>
      </c>
      <c r="E49" s="13">
        <f t="shared" si="5"/>
        <v>7.4468085106383031E-2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2.4799999999999986</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36.72</v>
      </c>
      <c r="C50" s="8">
        <f>C49+(C51-C41)/(A51-A41)</f>
        <v>35.460000000000015</v>
      </c>
      <c r="D50" s="1">
        <f t="shared" si="4"/>
        <v>1.08</v>
      </c>
      <c r="E50" s="13">
        <f t="shared" si="5"/>
        <v>6.9306930693069368E-2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2.2399999999999984</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39.1</v>
      </c>
      <c r="C51" s="9">
        <f>VLOOKUP(CONCATENATE($A$1,A51),'Smith et al 2006'!$A$2:$S$780,9,FALSE)</f>
        <v>37.200000000000003</v>
      </c>
      <c r="D51" s="1">
        <f t="shared" si="4"/>
        <v>1.1171428571428572</v>
      </c>
      <c r="E51" s="13">
        <f t="shared" si="5"/>
        <v>6.4814814814814881E-2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41.81</v>
      </c>
      <c r="C52" s="8">
        <f>C51+(C61-C51)/(A61-A51)</f>
        <v>38.940000000000005</v>
      </c>
      <c r="D52" s="1">
        <f t="shared" si="4"/>
        <v>1.161388888888889</v>
      </c>
      <c r="E52" s="13">
        <f t="shared" si="5"/>
        <v>6.9309462915601028E-2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1.92</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44.52</v>
      </c>
      <c r="C53" s="8">
        <f>C52+(C61-C51)/(A61-A51)</f>
        <v>40.680000000000007</v>
      </c>
      <c r="D53" s="1">
        <f t="shared" si="4"/>
        <v>1.2032432432432434</v>
      </c>
      <c r="E53" s="13">
        <f t="shared" si="5"/>
        <v>6.4817029418799299E-2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1.8399999999999999</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47.230000000000004</v>
      </c>
      <c r="C54" s="8">
        <f>C53+(C61-C51)/(A61-A51)</f>
        <v>42.420000000000009</v>
      </c>
      <c r="D54" s="1">
        <f t="shared" si="4"/>
        <v>1.2428947368421053</v>
      </c>
      <c r="E54" s="13">
        <f t="shared" si="5"/>
        <v>6.087151841868832E-2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1.7599999999999998</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49.940000000000005</v>
      </c>
      <c r="C55" s="8">
        <f>C54+(C61-C51)/(A61-A51)</f>
        <v>44.160000000000011</v>
      </c>
      <c r="D55" s="1">
        <f t="shared" si="4"/>
        <v>1.2805128205128207</v>
      </c>
      <c r="E55" s="13">
        <f t="shared" si="5"/>
        <v>5.7378784670760075E-2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1.6799999999999997</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52.650000000000006</v>
      </c>
      <c r="C56" s="8">
        <f>C55+(C61-C51)/(A61-A51)</f>
        <v>45.900000000000013</v>
      </c>
      <c r="D56" s="1">
        <f t="shared" si="4"/>
        <v>1.3162500000000001</v>
      </c>
      <c r="E56" s="13">
        <f t="shared" si="5"/>
        <v>5.4265118141770152E-2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1.5999999999999996</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55.360000000000007</v>
      </c>
      <c r="C57" s="8">
        <f>C56+(C61-C51)/(A61-A51)</f>
        <v>47.640000000000015</v>
      </c>
      <c r="D57" s="1">
        <f t="shared" si="4"/>
        <v>1.3502439024390245</v>
      </c>
      <c r="E57" s="13">
        <f t="shared" si="5"/>
        <v>5.1471984805318227E-2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1.5199999999999996</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58.070000000000007</v>
      </c>
      <c r="C58" s="8">
        <f>C57+(C61-C51)/(A61-A51)</f>
        <v>49.380000000000017</v>
      </c>
      <c r="D58" s="1">
        <f t="shared" si="4"/>
        <v>1.3826190476190479</v>
      </c>
      <c r="E58" s="13">
        <f t="shared" si="5"/>
        <v>4.8952312138728304E-2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1.4399999999999995</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60.780000000000008</v>
      </c>
      <c r="C59" s="8">
        <f>C58+(C61-C51)/(A61-A51)</f>
        <v>51.120000000000019</v>
      </c>
      <c r="D59" s="1">
        <f t="shared" si="4"/>
        <v>1.4134883720930234</v>
      </c>
      <c r="E59" s="13">
        <f t="shared" si="5"/>
        <v>4.666781470638881E-2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1.3599999999999994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63.490000000000009</v>
      </c>
      <c r="C60" s="8">
        <f>C59+(C61-C51)/(A61-A51)</f>
        <v>52.860000000000021</v>
      </c>
      <c r="D60" s="1">
        <f t="shared" si="4"/>
        <v>1.4429545454545456</v>
      </c>
      <c r="E60" s="13">
        <f t="shared" si="5"/>
        <v>4.4587035208950354E-2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1.2799999999999994</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66.2</v>
      </c>
      <c r="C61" s="9">
        <f>VLOOKUP(CONCATENATE($A$1,A61),'Smith et al 2006'!$A$2:$S$780,9,FALSE)</f>
        <v>54.6</v>
      </c>
      <c r="D61" s="1">
        <f t="shared" si="4"/>
        <v>1.4711111111111113</v>
      </c>
      <c r="E61" s="13">
        <f t="shared" si="5"/>
        <v>4.2683887226334649E-2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1.2</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68.97</v>
      </c>
      <c r="C62" s="8">
        <f>C61+(C71-C61)/(A71-A61)</f>
        <v>56.3</v>
      </c>
      <c r="D62" s="1">
        <f t="shared" si="4"/>
        <v>1.4993478260869566</v>
      </c>
      <c r="E62" s="13">
        <f t="shared" si="5"/>
        <v>4.1842900302114794E-2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1.17</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71.739999999999995</v>
      </c>
      <c r="C63" s="8">
        <f>C62+(C71-C61)/(A71-A61)</f>
        <v>58</v>
      </c>
      <c r="D63" s="1">
        <f t="shared" si="4"/>
        <v>1.5263829787234042</v>
      </c>
      <c r="E63" s="13">
        <f t="shared" si="5"/>
        <v>4.0162389444686086E-2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1.1399999999999999</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74.509999999999991</v>
      </c>
      <c r="C64" s="8">
        <f>C63+(C71-C61)/(A71-A61)</f>
        <v>59.7</v>
      </c>
      <c r="D64" s="1">
        <f t="shared" si="4"/>
        <v>1.5522916666666664</v>
      </c>
      <c r="E64" s="13">
        <f t="shared" si="5"/>
        <v>3.8611653192082374E-2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1.1099999999999999</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77.279999999999987</v>
      </c>
      <c r="C65" s="8">
        <f>C64+(C71-C61)/(A71-A61)</f>
        <v>61.400000000000006</v>
      </c>
      <c r="D65" s="1">
        <f t="shared" si="4"/>
        <v>1.577142857142857</v>
      </c>
      <c r="E65" s="13">
        <f t="shared" si="5"/>
        <v>3.7176217957321178E-2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1.0799999999999998</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80.049999999999983</v>
      </c>
      <c r="C66" s="8">
        <f>C65+(C71-C61)/(A71-A61)</f>
        <v>63.100000000000009</v>
      </c>
      <c r="D66" s="1">
        <f t="shared" si="4"/>
        <v>1.6009999999999998</v>
      </c>
      <c r="E66" s="13">
        <f t="shared" si="5"/>
        <v>3.5843685300207095E-2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1.0499999999999998</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82.819999999999979</v>
      </c>
      <c r="C67" s="8">
        <f>C66+(C71-C61)/(A71-A61)</f>
        <v>64.800000000000011</v>
      </c>
      <c r="D67" s="1">
        <f t="shared" si="4"/>
        <v>1.6239215686274506</v>
      </c>
      <c r="E67" s="13">
        <f t="shared" si="5"/>
        <v>3.4603372891942596E-2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1.0199999999999998</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85.589999999999975</v>
      </c>
      <c r="C68" s="8">
        <f>C67+(C71-C61)/(A71-A61)</f>
        <v>66.500000000000014</v>
      </c>
      <c r="D68" s="1">
        <f t="shared" si="4"/>
        <v>1.645961538461538</v>
      </c>
      <c r="E68" s="13">
        <f t="shared" si="5"/>
        <v>3.3446027529582256E-2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0.98999999999999977</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88.359999999999971</v>
      </c>
      <c r="C69" s="8">
        <f>C68+(C71-C61)/(A71-A61)</f>
        <v>68.200000000000017</v>
      </c>
      <c r="D69" s="1">
        <f t="shared" si="4"/>
        <v>1.6671698113207543</v>
      </c>
      <c r="E69" s="13">
        <f t="shared" si="5"/>
        <v>3.2363593877789532E-2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0.95999999999999974</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91.129999999999967</v>
      </c>
      <c r="C70" s="8">
        <f>C69+(C71-C61)/(A71-A61)</f>
        <v>69.90000000000002</v>
      </c>
      <c r="D70" s="1">
        <f t="shared" si="4"/>
        <v>1.6875925925925921</v>
      </c>
      <c r="E70" s="13">
        <f t="shared" si="5"/>
        <v>3.1349026708918037E-2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0.92999999999999972</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93.9</v>
      </c>
      <c r="C71" s="9">
        <f>VLOOKUP(CONCATENATE($A$1,A71),'Smith et al 2006'!$A$2:$S$780,9,FALSE)</f>
        <v>71.599999999999994</v>
      </c>
      <c r="D71" s="1">
        <f t="shared" si="4"/>
        <v>1.7072727272727273</v>
      </c>
      <c r="E71" s="13">
        <f t="shared" si="5"/>
        <v>3.03961373861521E-2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0.9</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96.59</v>
      </c>
      <c r="C72" s="8">
        <f>C71+(C81-C71)/(A81-A71)</f>
        <v>73.03</v>
      </c>
      <c r="D72" s="1">
        <f t="shared" si="4"/>
        <v>1.7248214285714287</v>
      </c>
      <c r="E72" s="13">
        <f t="shared" si="5"/>
        <v>2.8647497337593197E-2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0.88</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99.28</v>
      </c>
      <c r="C73" s="8">
        <f>C72+(C81-C71)/(A81-A71)</f>
        <v>74.460000000000008</v>
      </c>
      <c r="D73" s="1">
        <f t="shared" si="4"/>
        <v>1.7417543859649123</v>
      </c>
      <c r="E73" s="13">
        <f t="shared" si="5"/>
        <v>2.7849673879283499E-2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0.86</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101.97</v>
      </c>
      <c r="C74" s="8">
        <f>C73+(C81-C71)/(A81-A71)</f>
        <v>75.890000000000015</v>
      </c>
      <c r="D74" s="1">
        <f t="shared" si="4"/>
        <v>1.758103448275862</v>
      </c>
      <c r="E74" s="13">
        <f t="shared" si="5"/>
        <v>2.7095084609186193E-2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0.84</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104.66</v>
      </c>
      <c r="C75" s="8">
        <f>C74+(C81-C71)/(A81-A71)</f>
        <v>77.320000000000022</v>
      </c>
      <c r="D75" s="1">
        <f t="shared" si="4"/>
        <v>1.7738983050847457</v>
      </c>
      <c r="E75" s="13">
        <f t="shared" si="5"/>
        <v>2.6380307933705938E-2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0.82</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107.35</v>
      </c>
      <c r="C76" s="8">
        <f>C75+(C81-C71)/(A81-A71)</f>
        <v>78.750000000000028</v>
      </c>
      <c r="D76" s="1">
        <f t="shared" si="4"/>
        <v>1.7891666666666666</v>
      </c>
      <c r="E76" s="13">
        <f t="shared" si="5"/>
        <v>2.5702274030193095E-2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0.79999999999999993</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110.03999999999999</v>
      </c>
      <c r="C77" s="8">
        <f>C76+(C81-C71)/(A81-A71)</f>
        <v>80.180000000000035</v>
      </c>
      <c r="D77" s="1">
        <f t="shared" si="4"/>
        <v>1.8039344262295081</v>
      </c>
      <c r="E77" s="13">
        <f t="shared" si="5"/>
        <v>2.5058220773171769E-2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0.77999999999999992</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112.72999999999999</v>
      </c>
      <c r="C78" s="8">
        <f>C77+(C81-C71)/(A81-A71)</f>
        <v>81.610000000000042</v>
      </c>
      <c r="D78" s="1">
        <f t="shared" si="4"/>
        <v>1.8182258064516128</v>
      </c>
      <c r="E78" s="13">
        <f t="shared" si="5"/>
        <v>2.4445656125045456E-2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0.7599999999999999</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115.41999999999999</v>
      </c>
      <c r="C79" s="8">
        <f>C78+(C81-C71)/(A81-A71)</f>
        <v>83.040000000000049</v>
      </c>
      <c r="D79" s="1">
        <f t="shared" si="4"/>
        <v>1.8320634920634919</v>
      </c>
      <c r="E79" s="13">
        <f t="shared" si="5"/>
        <v>2.3862325911469862E-2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0.73999999999999988</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118.10999999999999</v>
      </c>
      <c r="C80" s="8">
        <f>C79+(C81-C71)/(A81-A71)</f>
        <v>84.470000000000056</v>
      </c>
      <c r="D80" s="1">
        <f t="shared" si="4"/>
        <v>1.8454687499999998</v>
      </c>
      <c r="E80" s="13">
        <f t="shared" si="5"/>
        <v>2.330618610292845E-2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0.71999999999999986</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120.8</v>
      </c>
      <c r="C81" s="9">
        <f>VLOOKUP(CONCATENATE($A$1,A81),'Smith et al 2006'!$A$2:$S$780,9,FALSE)</f>
        <v>85.9</v>
      </c>
      <c r="D81" s="1">
        <f t="shared" si="4"/>
        <v>1.8584615384615384</v>
      </c>
      <c r="E81" s="13">
        <f t="shared" si="5"/>
        <v>2.2775378884091202E-2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0.7</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123.33</v>
      </c>
      <c r="C82" s="8">
        <f>C81+(C91-C81)/(A91-A81)</f>
        <v>87.19</v>
      </c>
      <c r="D82" s="1">
        <f t="shared" si="4"/>
        <v>1.8686363636363637</v>
      </c>
      <c r="E82" s="13">
        <f t="shared" si="5"/>
        <v>2.0943708609271638E-2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0.69</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125.86</v>
      </c>
      <c r="C83" s="8">
        <f>C82+(C91-C81)/(A91-A81)</f>
        <v>88.47999999999999</v>
      </c>
      <c r="D83" s="1">
        <f t="shared" si="4"/>
        <v>1.8785074626865672</v>
      </c>
      <c r="E83" s="13">
        <f t="shared" si="5"/>
        <v>2.0514067947782433E-2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0.67999999999999994</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128.38999999999999</v>
      </c>
      <c r="C84" s="8">
        <f>C83+(C91-C81)/(A91-A81)</f>
        <v>89.769999999999982</v>
      </c>
      <c r="D84" s="1">
        <f t="shared" si="4"/>
        <v>1.8880882352941175</v>
      </c>
      <c r="E84" s="13">
        <f t="shared" si="5"/>
        <v>2.0101700301922598E-2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0.66999999999999993</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130.91999999999999</v>
      </c>
      <c r="C85" s="8">
        <f>C84+(C91-C81)/(A91-A81)</f>
        <v>91.059999999999974</v>
      </c>
      <c r="D85" s="1">
        <f t="shared" si="4"/>
        <v>1.8973913043478259</v>
      </c>
      <c r="E85" s="13">
        <f t="shared" si="5"/>
        <v>1.9705584547083044E-2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0.65999999999999992</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133.44999999999999</v>
      </c>
      <c r="C86" s="8">
        <f>C85+(C91-C81)/(A91-A81)</f>
        <v>92.349999999999966</v>
      </c>
      <c r="D86" s="1">
        <f t="shared" si="4"/>
        <v>1.9064285714285714</v>
      </c>
      <c r="E86" s="13">
        <f t="shared" si="5"/>
        <v>1.9324778490681371E-2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0.64999999999999991</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135.97999999999999</v>
      </c>
      <c r="C87" s="8">
        <f>C86+(C91-C81)/(A91-A81)</f>
        <v>93.639999999999958</v>
      </c>
      <c r="D87" s="1">
        <f t="shared" si="4"/>
        <v>1.9152112676056336</v>
      </c>
      <c r="E87" s="13">
        <f t="shared" si="5"/>
        <v>1.8958411390033625E-2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0.6399999999999999</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138.51</v>
      </c>
      <c r="C88" s="8">
        <f>C87+(C91-C81)/(A91-A81)</f>
        <v>94.92999999999995</v>
      </c>
      <c r="D88" s="1">
        <f t="shared" si="4"/>
        <v>1.9237499999999998</v>
      </c>
      <c r="E88" s="13">
        <f t="shared" si="5"/>
        <v>1.8605677305486124E-2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0.62999999999999989</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141.04</v>
      </c>
      <c r="C89" s="8">
        <f>C88+(C91-C81)/(A91-A81)</f>
        <v>96.219999999999942</v>
      </c>
      <c r="D89" s="1">
        <f t="shared" si="4"/>
        <v>1.9320547945205477</v>
      </c>
      <c r="E89" s="13">
        <f t="shared" si="5"/>
        <v>1.8265829182008586E-2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0.61999999999999988</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143.57</v>
      </c>
      <c r="C90" s="8">
        <f>C89+(C91-C81)/(A91-A81)</f>
        <v>97.509999999999934</v>
      </c>
      <c r="D90" s="1">
        <f t="shared" si="4"/>
        <v>1.940135135135135</v>
      </c>
      <c r="E90" s="13">
        <f t="shared" si="5"/>
        <v>1.7938173567782156E-2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0.60999999999999988</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146.1</v>
      </c>
      <c r="C91" s="9">
        <f>VLOOKUP(CONCATENATE($A$1,A91),'Smith et al 2006'!$A$2:$S$780,9,FALSE)</f>
        <v>98.8</v>
      </c>
      <c r="D91" s="1">
        <f t="shared" si="4"/>
        <v>1.948</v>
      </c>
      <c r="E91" s="13">
        <f t="shared" si="5"/>
        <v>1.7622065891202965E-2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0.6</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148.44</v>
      </c>
      <c r="C92" s="8">
        <f>C91+(C101-C91)/(A101-A91)</f>
        <v>99.95</v>
      </c>
      <c r="D92" s="1">
        <f t="shared" si="4"/>
        <v>1.953157894736842</v>
      </c>
      <c r="E92" s="13">
        <f t="shared" si="5"/>
        <v>1.601642710472273E-2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0.6</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150.78</v>
      </c>
      <c r="C93" s="8">
        <f>C92+(C101-C91)/(A101-A91)</f>
        <v>101.10000000000001</v>
      </c>
      <c r="D93" s="1">
        <f t="shared" si="4"/>
        <v>1.9581818181818182</v>
      </c>
      <c r="E93" s="13">
        <f t="shared" si="5"/>
        <v>1.5763945028294257E-2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0.6</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153.12</v>
      </c>
      <c r="C94" s="8">
        <f>C93+(C101-C91)/(A101-A91)</f>
        <v>102.25000000000001</v>
      </c>
      <c r="D94" s="1">
        <f t="shared" si="4"/>
        <v>1.9630769230769232</v>
      </c>
      <c r="E94" s="13">
        <f t="shared" si="5"/>
        <v>1.5519299641862272E-2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0.6</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155.46</v>
      </c>
      <c r="C95" s="8">
        <f>C94+(C101-C91)/(A101-A91)</f>
        <v>103.40000000000002</v>
      </c>
      <c r="D95" s="1">
        <f t="shared" si="4"/>
        <v>1.9678481012658229</v>
      </c>
      <c r="E95" s="13">
        <f t="shared" si="5"/>
        <v>1.5282131661441989E-2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0.6</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157.80000000000001</v>
      </c>
      <c r="C96" s="8">
        <f>C95+(C101-C91)/(A101-A91)</f>
        <v>104.55000000000003</v>
      </c>
      <c r="D96" s="1">
        <f t="shared" si="4"/>
        <v>1.9725000000000001</v>
      </c>
      <c r="E96" s="13">
        <f t="shared" si="5"/>
        <v>1.5052103434967323E-2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0.6</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160.14000000000001</v>
      </c>
      <c r="C97" s="8">
        <f>C96+(C101-C91)/(A101-A91)</f>
        <v>105.70000000000003</v>
      </c>
      <c r="D97" s="1">
        <f t="shared" si="4"/>
        <v>1.9770370370370371</v>
      </c>
      <c r="E97" s="13">
        <f t="shared" si="5"/>
        <v>1.482889733840298E-2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0.6</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162.48000000000002</v>
      </c>
      <c r="C98" s="8">
        <f>C97+(C101-C91)/(A101-A91)</f>
        <v>106.85000000000004</v>
      </c>
      <c r="D98" s="1">
        <f t="shared" si="4"/>
        <v>1.9814634146341465</v>
      </c>
      <c r="E98" s="13">
        <f t="shared" si="5"/>
        <v>1.4612214312476501E-2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0.6</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164.82000000000002</v>
      </c>
      <c r="C99" s="8">
        <f>C98+(C101-C91)/(A101-A91)</f>
        <v>108.00000000000004</v>
      </c>
      <c r="D99" s="1">
        <f t="shared" si="4"/>
        <v>1.9857831325301207</v>
      </c>
      <c r="E99" s="13">
        <f t="shared" si="5"/>
        <v>1.4401772525849399E-2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0.6</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167.16000000000003</v>
      </c>
      <c r="C100" s="8">
        <f>C99+(C101-C91)/(A101-A91)</f>
        <v>109.15000000000005</v>
      </c>
      <c r="D100" s="1">
        <f t="shared" si="4"/>
        <v>1.9900000000000002</v>
      </c>
      <c r="E100" s="13">
        <f t="shared" si="5"/>
        <v>1.4197306152166078E-2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0.6</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169.5</v>
      </c>
      <c r="C101" s="9">
        <f>VLOOKUP(CONCATENATE($A$1,A101),'Smith et al 2006'!$A$2:$S$780,9,FALSE)</f>
        <v>110.3</v>
      </c>
      <c r="D101" s="1">
        <f t="shared" si="4"/>
        <v>1.9941176470588236</v>
      </c>
      <c r="E101" s="13">
        <f t="shared" si="5"/>
        <v>1.3998564249820378E-2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0.6</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171.62</v>
      </c>
      <c r="C102" s="8">
        <f>C101+(C111-C101)/(A111-A101)</f>
        <v>111.33</v>
      </c>
      <c r="D102" s="1">
        <f t="shared" si="4"/>
        <v>1.9955813953488373</v>
      </c>
      <c r="E102" s="13">
        <f t="shared" si="5"/>
        <v>1.2507374631268497E-2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0.6</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173.74</v>
      </c>
      <c r="C103" s="8">
        <f>C102+(C111-C101)/(A111-A101)</f>
        <v>112.36</v>
      </c>
      <c r="D103" s="1">
        <f t="shared" si="4"/>
        <v>1.9970114942528736</v>
      </c>
      <c r="E103" s="13">
        <f t="shared" si="5"/>
        <v>1.2352872625568168E-2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0.6</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175.86</v>
      </c>
      <c r="C104" s="8">
        <f>C103+(C111-C101)/(A111-A101)</f>
        <v>113.39</v>
      </c>
      <c r="D104" s="1">
        <f t="shared" si="4"/>
        <v>1.998409090909091</v>
      </c>
      <c r="E104" s="13">
        <f t="shared" si="5"/>
        <v>1.2202141130424726E-2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0.6</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177.98000000000002</v>
      </c>
      <c r="C105" s="8">
        <f>C104+(C111-C101)/(A111-A101)</f>
        <v>114.42</v>
      </c>
      <c r="D105" s="1">
        <f t="shared" ref="D105:D141" si="14">B105/A105</f>
        <v>1.9997752808988767</v>
      </c>
      <c r="E105" s="13">
        <f t="shared" ref="E105:E141" si="15">(B105/B104)-1</f>
        <v>1.2055043784828801E-2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0.6</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180.10000000000002</v>
      </c>
      <c r="C106" s="8">
        <f>C105+(C111-C101)/(A111-A101)</f>
        <v>115.45</v>
      </c>
      <c r="D106" s="1">
        <f t="shared" si="14"/>
        <v>2.0011111111111113</v>
      </c>
      <c r="E106" s="13">
        <f t="shared" si="15"/>
        <v>1.1911450724800599E-2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0.6</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182.22000000000003</v>
      </c>
      <c r="C107" s="8">
        <f>C106+(C111-C101)/(A111-A101)</f>
        <v>116.48</v>
      </c>
      <c r="D107" s="1">
        <f t="shared" si="14"/>
        <v>2.0024175824175825</v>
      </c>
      <c r="E107" s="13">
        <f t="shared" si="15"/>
        <v>1.1771238200999568E-2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0.6</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184.34000000000003</v>
      </c>
      <c r="C108" s="8">
        <f>C107+(C111-C101)/(A111-A101)</f>
        <v>117.51</v>
      </c>
      <c r="D108" s="1">
        <f t="shared" si="14"/>
        <v>2.0036956521739135</v>
      </c>
      <c r="E108" s="13">
        <f t="shared" si="15"/>
        <v>1.1634288223027145E-2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0.6</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186.46000000000004</v>
      </c>
      <c r="C109" s="8">
        <f>C108+(C111-C101)/(A111-A101)</f>
        <v>118.54</v>
      </c>
      <c r="D109" s="1">
        <f t="shared" si="14"/>
        <v>2.0049462365591402</v>
      </c>
      <c r="E109" s="13">
        <f t="shared" si="15"/>
        <v>1.1500488228273875E-2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0.6</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188.58000000000004</v>
      </c>
      <c r="C110" s="8">
        <f>C109+(C111-C101)/(A111-A101)</f>
        <v>119.57000000000001</v>
      </c>
      <c r="D110" s="1">
        <f t="shared" si="14"/>
        <v>2.0061702127659577</v>
      </c>
      <c r="E110" s="13">
        <f t="shared" si="15"/>
        <v>1.1369730773356235E-2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0.6</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190.7</v>
      </c>
      <c r="C111" s="9">
        <f>VLOOKUP(CONCATENATE($A$1,A111),'Smith et al 2006'!$A$2:$S$780,9,FALSE)</f>
        <v>120.6</v>
      </c>
      <c r="D111" s="1">
        <f t="shared" si="14"/>
        <v>2.0073684210526315</v>
      </c>
      <c r="E111" s="13">
        <f t="shared" si="15"/>
        <v>1.1241913246367252E-2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0.6</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192.60999999999999</v>
      </c>
      <c r="C112" s="8">
        <f>C111+(C121-C111)/(A121-A111)</f>
        <v>121.49</v>
      </c>
      <c r="D112" s="1">
        <f t="shared" si="14"/>
        <v>2.0063541666666667</v>
      </c>
      <c r="E112" s="13">
        <f t="shared" si="15"/>
        <v>1.0015731515469417E-2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0.6</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194.51999999999998</v>
      </c>
      <c r="C113" s="8">
        <f>C112+(C121-C111)/(A121-A111)</f>
        <v>122.38</v>
      </c>
      <c r="D113" s="1">
        <f t="shared" si="14"/>
        <v>2.0053608247422678</v>
      </c>
      <c r="E113" s="13">
        <f t="shared" si="15"/>
        <v>9.916411401277081E-3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0.6</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196.42999999999998</v>
      </c>
      <c r="C114" s="8">
        <f>C113+(C121-C111)/(A121-A111)</f>
        <v>123.27</v>
      </c>
      <c r="D114" s="1">
        <f t="shared" si="14"/>
        <v>2.0043877551020408</v>
      </c>
      <c r="E114" s="13">
        <f t="shared" si="15"/>
        <v>9.8190417437795663E-3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0.6</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198.33999999999997</v>
      </c>
      <c r="C115" s="8">
        <f>C114+(C121-C111)/(A121-A111)</f>
        <v>124.16</v>
      </c>
      <c r="D115" s="1">
        <f t="shared" si="14"/>
        <v>2.0034343434343431</v>
      </c>
      <c r="E115" s="13">
        <f t="shared" si="15"/>
        <v>9.7235656467953291E-3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0.6</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200.24999999999997</v>
      </c>
      <c r="C116" s="8">
        <f>C115+(C121-C111)/(A121-A111)</f>
        <v>125.05</v>
      </c>
      <c r="D116" s="1">
        <f t="shared" si="14"/>
        <v>2.0024999999999995</v>
      </c>
      <c r="E116" s="13">
        <f t="shared" si="15"/>
        <v>9.6299284057679291E-3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0.6</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202.15999999999997</v>
      </c>
      <c r="C117" s="8">
        <f>C116+(C121-C111)/(A121-A111)</f>
        <v>125.94</v>
      </c>
      <c r="D117" s="1">
        <f t="shared" si="14"/>
        <v>2.0015841584158411</v>
      </c>
      <c r="E117" s="13">
        <f t="shared" si="15"/>
        <v>9.5380774032458593E-3</v>
      </c>
      <c r="F117" s="20"/>
      <c r="G117" s="20"/>
      <c r="H117" s="8">
        <f>H116+(H121-H111)/($A121-$A111)</f>
        <v>0.6</v>
      </c>
    </row>
    <row r="118" spans="1:108" x14ac:dyDescent="0.2">
      <c r="A118" s="8">
        <f t="shared" si="16"/>
        <v>102</v>
      </c>
      <c r="B118" s="8">
        <f>B117+(B121-B111)/(A121-A111)</f>
        <v>204.06999999999996</v>
      </c>
      <c r="C118" s="8">
        <f>C117+(C121-C111)/(A121-A111)</f>
        <v>126.83</v>
      </c>
      <c r="D118" s="1">
        <f t="shared" si="14"/>
        <v>2.0006862745098037</v>
      </c>
      <c r="E118" s="13">
        <f t="shared" si="15"/>
        <v>9.4479620102889683E-3</v>
      </c>
      <c r="F118" s="20"/>
      <c r="G118" s="20"/>
      <c r="H118" s="8">
        <f>H117+(H121-H111)/($A121-$A111)</f>
        <v>0.6</v>
      </c>
    </row>
    <row r="119" spans="1:108" x14ac:dyDescent="0.2">
      <c r="A119" s="8">
        <f t="shared" si="16"/>
        <v>103</v>
      </c>
      <c r="B119" s="8">
        <f>B118+(B121-B111)/(A121-A111)</f>
        <v>205.97999999999996</v>
      </c>
      <c r="C119" s="8">
        <f>C118+(C121-C111)/(A121-A111)</f>
        <v>127.72</v>
      </c>
      <c r="D119" s="1">
        <f t="shared" si="14"/>
        <v>1.999805825242718</v>
      </c>
      <c r="E119" s="13">
        <f t="shared" si="15"/>
        <v>9.3595334934091223E-3</v>
      </c>
      <c r="F119" s="20"/>
      <c r="G119" s="20"/>
      <c r="H119" s="8">
        <f>H118+(H121-H111)/($A121-$A111)</f>
        <v>0.6</v>
      </c>
    </row>
    <row r="120" spans="1:108" x14ac:dyDescent="0.2">
      <c r="A120" s="8">
        <f t="shared" si="16"/>
        <v>104</v>
      </c>
      <c r="B120" s="8">
        <f>B119+(B121-B111)/(A121-A111)</f>
        <v>207.88999999999996</v>
      </c>
      <c r="C120" s="8">
        <f>C119+(C121-C111)/(A121-A111)</f>
        <v>128.61000000000001</v>
      </c>
      <c r="D120" s="1">
        <f t="shared" si="14"/>
        <v>1.9989423076923072</v>
      </c>
      <c r="E120" s="13">
        <f t="shared" si="15"/>
        <v>9.2727449266918338E-3</v>
      </c>
      <c r="F120" s="20"/>
      <c r="G120" s="20"/>
      <c r="H120" s="8">
        <f>H119+(H121-H111)/($A121-$A111)</f>
        <v>0.6</v>
      </c>
    </row>
    <row r="121" spans="1:108" x14ac:dyDescent="0.2">
      <c r="A121" s="9">
        <v>105</v>
      </c>
      <c r="B121" s="9">
        <f>VLOOKUP(CONCATENATE($A$1,A121),'Smith et al 2006'!$A$2:$S$780,8,FALSE)</f>
        <v>209.8</v>
      </c>
      <c r="C121" s="9">
        <f>VLOOKUP(CONCATENATE($A$1,A121),'Smith et al 2006'!$A$2:$S$780,9,FALSE)</f>
        <v>129.5</v>
      </c>
      <c r="D121" s="1">
        <f t="shared" si="14"/>
        <v>1.9980952380952381</v>
      </c>
      <c r="E121" s="13">
        <f t="shared" si="15"/>
        <v>9.187551108759795E-3</v>
      </c>
      <c r="F121" s="20"/>
      <c r="G121" s="20"/>
      <c r="H121" s="9">
        <f>VLOOKUP(CONCATENATE($A$1,$A121),'Smith et al 2006'!$A$2:$S$780,11,FALSE)</f>
        <v>0.6</v>
      </c>
    </row>
    <row r="122" spans="1:108" x14ac:dyDescent="0.2">
      <c r="A122" s="8">
        <f t="shared" ref="A122:A130" si="17">A121+1</f>
        <v>106</v>
      </c>
      <c r="B122" s="8">
        <f>B121+(B131-B121)/(A131-A121)</f>
        <v>211.52</v>
      </c>
      <c r="C122" s="8">
        <f>C121+(C131-C121)/(A131-A121)</f>
        <v>130.30000000000001</v>
      </c>
      <c r="D122" s="1">
        <f t="shared" si="14"/>
        <v>1.9954716981132077</v>
      </c>
      <c r="E122" s="13">
        <f t="shared" si="15"/>
        <v>8.1982840800762791E-3</v>
      </c>
      <c r="F122" s="20"/>
      <c r="G122" s="20"/>
      <c r="H122" s="8">
        <f>H121+(H131-H121)/($A131-$A121)</f>
        <v>0.61</v>
      </c>
    </row>
    <row r="123" spans="1:108" x14ac:dyDescent="0.2">
      <c r="A123" s="8">
        <f t="shared" si="17"/>
        <v>107</v>
      </c>
      <c r="B123" s="8">
        <f>B122+(B131-B121)/(A131-A121)</f>
        <v>213.24</v>
      </c>
      <c r="C123" s="8">
        <f>C122+(C131-C121)/(A131-A121)</f>
        <v>131.10000000000002</v>
      </c>
      <c r="D123" s="1">
        <f t="shared" si="14"/>
        <v>1.9928971962616824</v>
      </c>
      <c r="E123" s="13">
        <f t="shared" si="15"/>
        <v>8.1316187594553391E-3</v>
      </c>
      <c r="F123" s="20"/>
      <c r="G123" s="20"/>
      <c r="H123" s="8">
        <f>H122+(H131-H121)/($A131-$A121)</f>
        <v>0.62</v>
      </c>
    </row>
    <row r="124" spans="1:108" x14ac:dyDescent="0.2">
      <c r="A124" s="8">
        <f t="shared" si="17"/>
        <v>108</v>
      </c>
      <c r="B124" s="8">
        <f>B123+(B131-B121)/(A131-A121)</f>
        <v>214.96</v>
      </c>
      <c r="C124" s="8">
        <f>C123+(C131-C121)/(A131-A121)</f>
        <v>131.90000000000003</v>
      </c>
      <c r="D124" s="1">
        <f t="shared" si="14"/>
        <v>1.9903703703703703</v>
      </c>
      <c r="E124" s="13">
        <f t="shared" si="15"/>
        <v>8.0660288876384101E-3</v>
      </c>
      <c r="F124" s="20"/>
      <c r="G124" s="20"/>
      <c r="H124" s="8">
        <f>H123+(H131-H121)/($A131-$A121)</f>
        <v>0.63</v>
      </c>
    </row>
    <row r="125" spans="1:108" x14ac:dyDescent="0.2">
      <c r="A125" s="8">
        <f t="shared" si="17"/>
        <v>109</v>
      </c>
      <c r="B125" s="8">
        <f>B124+(B131-B121)/(A131-A121)</f>
        <v>216.68</v>
      </c>
      <c r="C125" s="8">
        <f>C124+(C131-C121)/(A131-A121)</f>
        <v>132.70000000000005</v>
      </c>
      <c r="D125" s="1">
        <f t="shared" si="14"/>
        <v>1.9878899082568808</v>
      </c>
      <c r="E125" s="13">
        <f t="shared" si="15"/>
        <v>8.0014886490509252E-3</v>
      </c>
      <c r="F125" s="20"/>
      <c r="G125" s="20"/>
      <c r="H125" s="8">
        <f>H124+(H131-H121)/($A131-$A121)</f>
        <v>0.64</v>
      </c>
    </row>
    <row r="126" spans="1:108" x14ac:dyDescent="0.2">
      <c r="A126" s="8">
        <f t="shared" si="17"/>
        <v>110</v>
      </c>
      <c r="B126" s="8">
        <f>B125+(B131-B121)/(A131-A121)</f>
        <v>218.4</v>
      </c>
      <c r="C126" s="8">
        <f>C125+(C131-C121)/(A131-A121)</f>
        <v>133.50000000000006</v>
      </c>
      <c r="D126" s="1">
        <f t="shared" si="14"/>
        <v>1.9854545454545456</v>
      </c>
      <c r="E126" s="13">
        <f t="shared" si="15"/>
        <v>7.9379730478124078E-3</v>
      </c>
      <c r="F126" s="20"/>
      <c r="G126" s="20"/>
      <c r="H126" s="8">
        <f>H125+(H131-H121)/($A131-$A121)</f>
        <v>0.65</v>
      </c>
    </row>
    <row r="127" spans="1:108" x14ac:dyDescent="0.2">
      <c r="A127" s="8">
        <f t="shared" si="17"/>
        <v>111</v>
      </c>
      <c r="B127" s="8">
        <f>B126+(B131-B121)/(A131-A121)</f>
        <v>220.12</v>
      </c>
      <c r="C127" s="8">
        <f>C126+(C131-C121)/(A131-A121)</f>
        <v>134.30000000000007</v>
      </c>
      <c r="D127" s="1">
        <f t="shared" si="14"/>
        <v>1.983063063063063</v>
      </c>
      <c r="E127" s="13">
        <f t="shared" si="15"/>
        <v>7.8754578754578475E-3</v>
      </c>
      <c r="F127" s="20"/>
      <c r="G127" s="20"/>
      <c r="H127" s="8">
        <f>H126+(H131-H121)/($A131-$A121)</f>
        <v>0.66</v>
      </c>
    </row>
    <row r="128" spans="1:108" x14ac:dyDescent="0.2">
      <c r="A128" s="8">
        <f t="shared" si="17"/>
        <v>112</v>
      </c>
      <c r="B128" s="8">
        <f>B127+(B131-B121)/(A131-A121)</f>
        <v>221.84</v>
      </c>
      <c r="C128" s="8">
        <f>C127+(C131-C121)/(A131-A121)</f>
        <v>135.10000000000008</v>
      </c>
      <c r="D128" s="1">
        <f t="shared" si="14"/>
        <v>1.9807142857142856</v>
      </c>
      <c r="E128" s="13">
        <f t="shared" si="15"/>
        <v>7.8139196801745303E-3</v>
      </c>
      <c r="F128" s="20"/>
      <c r="G128" s="20"/>
      <c r="H128" s="8">
        <f>H127+(H131-H121)/($A131-$A121)</f>
        <v>0.67</v>
      </c>
    </row>
    <row r="129" spans="1:8" x14ac:dyDescent="0.2">
      <c r="A129" s="8">
        <f t="shared" si="17"/>
        <v>113</v>
      </c>
      <c r="B129" s="8">
        <f>B128+(B131-B121)/(A131-A121)</f>
        <v>223.56</v>
      </c>
      <c r="C129" s="8">
        <f>C128+(C131-C121)/(A131-A121)</f>
        <v>135.90000000000009</v>
      </c>
      <c r="D129" s="1">
        <f t="shared" si="14"/>
        <v>1.9784070796460178</v>
      </c>
      <c r="E129" s="13">
        <f t="shared" si="15"/>
        <v>7.753335737468392E-3</v>
      </c>
      <c r="F129" s="20"/>
      <c r="G129" s="20"/>
      <c r="H129" s="8">
        <f>H128+(H131-H121)/($A131-$A121)</f>
        <v>0.68</v>
      </c>
    </row>
    <row r="130" spans="1:8" x14ac:dyDescent="0.2">
      <c r="A130" s="8">
        <f t="shared" si="17"/>
        <v>114</v>
      </c>
      <c r="B130" s="8">
        <f>B129+(B131-B121)/(A131-A121)</f>
        <v>225.28</v>
      </c>
      <c r="C130" s="8">
        <f>C129+(C131-C121)/(A131-A121)</f>
        <v>136.7000000000001</v>
      </c>
      <c r="D130" s="1">
        <f t="shared" si="14"/>
        <v>1.9761403508771931</v>
      </c>
      <c r="E130" s="13">
        <f t="shared" si="15"/>
        <v>7.6936840221863978E-3</v>
      </c>
      <c r="F130" s="20"/>
      <c r="G130" s="20"/>
      <c r="H130" s="8">
        <f>H129+(H131-H121)/($A131-$A121)</f>
        <v>0.69000000000000006</v>
      </c>
    </row>
    <row r="131" spans="1:8" x14ac:dyDescent="0.2">
      <c r="A131" s="9">
        <v>115</v>
      </c>
      <c r="B131" s="9">
        <f>VLOOKUP(CONCATENATE($A$1,A131),'Smith et al 2006'!$A$2:$S$780,8,FALSE)</f>
        <v>227</v>
      </c>
      <c r="C131" s="9">
        <f>VLOOKUP(CONCATENATE($A$1,A131),'Smith et al 2006'!$A$2:$S$780,9,FALSE)</f>
        <v>137.5</v>
      </c>
      <c r="D131" s="1">
        <f t="shared" si="14"/>
        <v>1.9739130434782608</v>
      </c>
      <c r="E131" s="13">
        <f t="shared" si="15"/>
        <v>7.6349431818181213E-3</v>
      </c>
      <c r="F131" s="20"/>
      <c r="G131" s="20"/>
      <c r="H131" s="9">
        <f>VLOOKUP(CONCATENATE($A$1,$A131),'Smith et al 2006'!$A$2:$S$780,11,FALSE)</f>
        <v>0.7</v>
      </c>
    </row>
    <row r="132" spans="1:8" x14ac:dyDescent="0.2">
      <c r="A132" s="8">
        <f t="shared" ref="A132:A140" si="18">A131+1</f>
        <v>116</v>
      </c>
      <c r="B132" s="8">
        <f>B131+(B141-B131)/(A141-A131)</f>
        <v>228.53</v>
      </c>
      <c r="C132" s="8">
        <f>C131+(C141-C131)/(A141-A131)</f>
        <v>138.19</v>
      </c>
      <c r="D132" s="1">
        <f t="shared" si="14"/>
        <v>1.9700862068965517</v>
      </c>
      <c r="E132" s="13">
        <f t="shared" si="15"/>
        <v>6.7400881057269046E-3</v>
      </c>
      <c r="F132" s="20"/>
      <c r="G132" s="20"/>
      <c r="H132" s="8">
        <f>H131+(H141-H131)/($A141-$A131)</f>
        <v>0.7</v>
      </c>
    </row>
    <row r="133" spans="1:8" x14ac:dyDescent="0.2">
      <c r="A133" s="8">
        <f t="shared" si="18"/>
        <v>117</v>
      </c>
      <c r="B133" s="8">
        <f>B132+(B141-B131)/(A141-A131)</f>
        <v>230.06</v>
      </c>
      <c r="C133" s="8">
        <f>C132+(C141-C131)/(A141-A131)</f>
        <v>138.88</v>
      </c>
      <c r="D133" s="1">
        <f t="shared" si="14"/>
        <v>1.9663247863247864</v>
      </c>
      <c r="E133" s="13">
        <f t="shared" si="15"/>
        <v>6.6949634621276122E-3</v>
      </c>
      <c r="F133" s="20"/>
      <c r="G133" s="20"/>
      <c r="H133" s="8">
        <f>H132+(H141-H131)/($A141-$A131)</f>
        <v>0.7</v>
      </c>
    </row>
    <row r="134" spans="1:8" x14ac:dyDescent="0.2">
      <c r="A134" s="8">
        <f t="shared" si="18"/>
        <v>118</v>
      </c>
      <c r="B134" s="8">
        <f>B133+(B141-B131)/(A141-A131)</f>
        <v>231.59</v>
      </c>
      <c r="C134" s="8">
        <f>C133+(C141-C131)/(A141-A131)</f>
        <v>139.57</v>
      </c>
      <c r="D134" s="1">
        <f t="shared" si="14"/>
        <v>1.9626271186440678</v>
      </c>
      <c r="E134" s="13">
        <f t="shared" si="15"/>
        <v>6.6504390159090043E-3</v>
      </c>
      <c r="F134" s="20"/>
      <c r="G134" s="20"/>
      <c r="H134" s="8">
        <f>H133+(H141-H131)/($A141-$A131)</f>
        <v>0.7</v>
      </c>
    </row>
    <row r="135" spans="1:8" x14ac:dyDescent="0.2">
      <c r="A135" s="8">
        <f t="shared" si="18"/>
        <v>119</v>
      </c>
      <c r="B135" s="8">
        <f>B134+(B141-B131)/(A141-A131)</f>
        <v>233.12</v>
      </c>
      <c r="C135" s="8">
        <f>C134+(C141-C131)/(A141-A131)</f>
        <v>140.26</v>
      </c>
      <c r="D135" s="1">
        <f t="shared" si="14"/>
        <v>1.9589915966386555</v>
      </c>
      <c r="E135" s="13">
        <f t="shared" si="15"/>
        <v>6.6065028714539231E-3</v>
      </c>
      <c r="F135" s="20"/>
      <c r="G135" s="20"/>
      <c r="H135" s="8">
        <f>H134+(H141-H131)/($A141-$A131)</f>
        <v>0.7</v>
      </c>
    </row>
    <row r="136" spans="1:8" x14ac:dyDescent="0.2">
      <c r="A136" s="8">
        <f t="shared" si="18"/>
        <v>120</v>
      </c>
      <c r="B136" s="8">
        <f>B135+(B141-B131)/(A141-A131)</f>
        <v>234.65</v>
      </c>
      <c r="C136" s="8">
        <f>C135+(C141-C131)/(A141-A131)</f>
        <v>140.94999999999999</v>
      </c>
      <c r="D136" s="1">
        <f t="shared" si="14"/>
        <v>1.9554166666666668</v>
      </c>
      <c r="E136" s="13">
        <f t="shared" si="15"/>
        <v>6.5631434454358484E-3</v>
      </c>
      <c r="F136" s="20"/>
      <c r="G136" s="20"/>
      <c r="H136" s="8">
        <f>H135+(H141-H131)/($A141-$A131)</f>
        <v>0.7</v>
      </c>
    </row>
    <row r="137" spans="1:8" x14ac:dyDescent="0.2">
      <c r="A137" s="8">
        <f t="shared" si="18"/>
        <v>121</v>
      </c>
      <c r="B137" s="8">
        <f>B136+(B141-B131)/(A141-A131)</f>
        <v>236.18</v>
      </c>
      <c r="C137" s="8">
        <f>C136+(C141-C131)/(A141-A131)</f>
        <v>141.63999999999999</v>
      </c>
      <c r="D137" s="1">
        <f t="shared" si="14"/>
        <v>1.9519008264462812</v>
      </c>
      <c r="E137" s="13">
        <f t="shared" si="15"/>
        <v>6.5203494566374864E-3</v>
      </c>
      <c r="F137" s="20"/>
      <c r="G137" s="20"/>
      <c r="H137" s="8">
        <f>H136+(H141-H131)/($A141-$A131)</f>
        <v>0.7</v>
      </c>
    </row>
    <row r="138" spans="1:8" x14ac:dyDescent="0.2">
      <c r="A138" s="8">
        <f t="shared" si="18"/>
        <v>122</v>
      </c>
      <c r="B138" s="8">
        <f>B137+(B141-B131)/(A141-A131)</f>
        <v>237.71</v>
      </c>
      <c r="C138" s="8">
        <f>C137+(C141-C131)/(A141-A131)</f>
        <v>142.32999999999998</v>
      </c>
      <c r="D138" s="1">
        <f t="shared" si="14"/>
        <v>1.9484426229508198</v>
      </c>
      <c r="E138" s="13">
        <f t="shared" si="15"/>
        <v>6.4781099161657085E-3</v>
      </c>
      <c r="F138" s="20"/>
      <c r="G138" s="20"/>
      <c r="H138" s="8">
        <f>H137+(H141-H131)/($A141-$A131)</f>
        <v>0.7</v>
      </c>
    </row>
    <row r="139" spans="1:8" x14ac:dyDescent="0.2">
      <c r="A139" s="8">
        <f t="shared" si="18"/>
        <v>123</v>
      </c>
      <c r="B139" s="8">
        <f>B138+(B141-B131)/(A141-A131)</f>
        <v>239.24</v>
      </c>
      <c r="C139" s="8">
        <f>C138+(C141-C131)/(A141-A131)</f>
        <v>143.01999999999998</v>
      </c>
      <c r="D139" s="1">
        <f t="shared" si="14"/>
        <v>1.9450406504065041</v>
      </c>
      <c r="E139" s="13">
        <f t="shared" si="15"/>
        <v>6.4364141180430767E-3</v>
      </c>
      <c r="F139" s="20"/>
      <c r="G139" s="20"/>
      <c r="H139" s="8">
        <f>H138+(H141-H131)/($A141-$A131)</f>
        <v>0.7</v>
      </c>
    </row>
    <row r="140" spans="1:8" x14ac:dyDescent="0.2">
      <c r="A140" s="8">
        <f t="shared" si="18"/>
        <v>124</v>
      </c>
      <c r="B140" s="8">
        <f>B139+(B141-B131)/(A141-A131)</f>
        <v>240.77</v>
      </c>
      <c r="C140" s="8">
        <f>C139+(C141-C131)/(A141-A131)</f>
        <v>143.70999999999998</v>
      </c>
      <c r="D140" s="1">
        <f t="shared" si="14"/>
        <v>1.941693548387097</v>
      </c>
      <c r="E140" s="13">
        <f t="shared" si="15"/>
        <v>6.3952516301621909E-3</v>
      </c>
      <c r="F140" s="20"/>
      <c r="G140" s="20"/>
      <c r="H140" s="8">
        <f>H139+(H141-H131)/($A141-$A131)</f>
        <v>0.7</v>
      </c>
    </row>
    <row r="141" spans="1:8" x14ac:dyDescent="0.2">
      <c r="A141" s="9">
        <v>125</v>
      </c>
      <c r="B141" s="9">
        <f>VLOOKUP(CONCATENATE($A$1,A141),'Smith et al 2006'!$A$2:$S$780,8,FALSE)</f>
        <v>242.3</v>
      </c>
      <c r="C141" s="9">
        <f>VLOOKUP(CONCATENATE($A$1,A141),'Smith et al 2006'!$A$2:$S$780,9,FALSE)</f>
        <v>144.4</v>
      </c>
      <c r="D141" s="1">
        <f t="shared" si="14"/>
        <v>1.9384000000000001</v>
      </c>
      <c r="E141" s="13">
        <f t="shared" si="15"/>
        <v>6.3546122855837606E-3</v>
      </c>
      <c r="F141" s="20"/>
      <c r="G141" s="20"/>
      <c r="H141" s="9">
        <f>VLOOKUP(CONCATENATE($A$1,$A141),'Smith et al 2006'!$A$2:$S$780,11,FALSE)</f>
        <v>0.7</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DEoIwR5kstCl9S9H36/BOpxF5iz1AYZkyjx1uqn6M3cvqqNspGZULrE2d5p2JmGqBBcNxWiw+4UvATYIQzwd6g==" saltValue="zVmByCl5Ndj1qnnhCfg9kg==" spinCount="100000" sheet="1" objects="1" scenarios="1"/>
  <mergeCells count="3">
    <mergeCell ref="D14:E14"/>
    <mergeCell ref="F13:K13"/>
    <mergeCell ref="I14:K14"/>
  </mergeCells>
  <conditionalFormatting sqref="D17:D141">
    <cfRule type="top10" dxfId="43" priority="1" stopIfTrue="1" rank="1"/>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132</v>
      </c>
    </row>
    <row r="2" spans="1:108" x14ac:dyDescent="0.2">
      <c r="A2" s="1" t="s">
        <v>206</v>
      </c>
      <c r="B2" s="1" t="s">
        <v>207</v>
      </c>
    </row>
    <row r="3" spans="1:108" x14ac:dyDescent="0.2">
      <c r="A3" s="1" t="s">
        <v>114</v>
      </c>
      <c r="B3" s="1">
        <f>_xlfn.MAXIFS(A16:A141,D16:D141,B4)</f>
        <v>55</v>
      </c>
    </row>
    <row r="4" spans="1:108" x14ac:dyDescent="0.2">
      <c r="A4" s="1" t="s">
        <v>208</v>
      </c>
      <c r="B4" s="1">
        <f>MAX(D17:D141)</f>
        <v>16.801818181818181</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1.9</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0.88000000000000012</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3.8</v>
      </c>
      <c r="D18" s="1">
        <f t="shared" ref="D18:D39" si="0">B18/A18</f>
        <v>0</v>
      </c>
      <c r="E18" s="13"/>
      <c r="F18" s="21">
        <f>IF('Inputs and Results'!$C$20="Conservation Easement (Perpetual)",(C18-C17),IF(AND('Inputs and Results'!$C$20="Government (Secured)",A18&lt;=$B$6),C18-C17,IF(A18&lt;=$B$6,(C18-C17)*0.01*($B$6-A18+1),0)))</f>
        <v>0</v>
      </c>
      <c r="G18" s="22">
        <f>IF(A18&lt;='Inputs and Results'!$C$12,(C18-C17)*0.01*('Inputs and Results'!$C$12-A18+1),0)</f>
        <v>0</v>
      </c>
      <c r="H18" s="8">
        <f>H17+(H21-H16)/($A21-$A16)</f>
        <v>1.7600000000000002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5.6999999999999993</v>
      </c>
      <c r="D19" s="1">
        <f t="shared" si="0"/>
        <v>0</v>
      </c>
      <c r="E19" s="13"/>
      <c r="F19" s="21">
        <f>IF('Inputs and Results'!$C$20="Conservation Easement (Perpetual)",(C19-C18),IF(AND('Inputs and Results'!$C$20="Government (Secured)",A19&lt;=$B$6),C19-C18,IF(A19&lt;=$B$6,(C19-C18)*0.01*($B$6-A19+1),0)))</f>
        <v>0</v>
      </c>
      <c r="G19" s="22">
        <f>IF(A19&lt;='Inputs and Results'!$C$12,(C19-C18)*0.01*('Inputs and Results'!$C$12-A19+1),0)</f>
        <v>0</v>
      </c>
      <c r="H19" s="8">
        <f>H18+(H21-H16)/($A21-$A16)</f>
        <v>2.6400000000000006</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7.6</v>
      </c>
      <c r="D20" s="1">
        <f t="shared" si="0"/>
        <v>0</v>
      </c>
      <c r="E20" s="13"/>
      <c r="F20" s="21">
        <f>IF('Inputs and Results'!$C$20="Conservation Easement (Perpetual)",(C20-C19),IF(AND('Inputs and Results'!$C$20="Government (Secured)",A20&lt;=$B$6),C20-C19,IF(A20&lt;=$B$6,(C20-C19)*0.01*($B$6-A20+1),0)))</f>
        <v>0</v>
      </c>
      <c r="G20" s="22">
        <f>IF(A20&lt;='Inputs and Results'!$C$12,(C20-C19)*0.01*('Inputs and Results'!$C$12-A20+1),0)</f>
        <v>0</v>
      </c>
      <c r="H20" s="8">
        <f>H19+(H21-H16)/($A21-$A16)</f>
        <v>3.5200000000000005</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9.5</v>
      </c>
      <c r="D21" s="1">
        <f t="shared" si="0"/>
        <v>0</v>
      </c>
      <c r="E21" s="13"/>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4.4000000000000004</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1.98</v>
      </c>
      <c r="C22" s="8">
        <f>C21+(C31-C21)/(A31-A21)</f>
        <v>10.89</v>
      </c>
      <c r="D22" s="1">
        <f t="shared" si="0"/>
        <v>0.33</v>
      </c>
      <c r="E22" s="13"/>
      <c r="F22" s="21">
        <f>IF('Inputs and Results'!$C$20="Conservation Easement (Perpetual)",(C22-C21),IF(AND('Inputs and Results'!$C$20="Government (Secured)",A22&lt;=$B$6),C22-C21,IF(A22&lt;=$B$6,(C22-C21)*0.01*($B$6-A22+1),0)))</f>
        <v>0</v>
      </c>
      <c r="G22" s="22">
        <f>IF(A22&lt;='Inputs and Results'!$C$12,(C22-C21)*0.01*('Inputs and Results'!$C$12-A22+1),0)</f>
        <v>0</v>
      </c>
      <c r="H22" s="8">
        <f>H21+(H31-H21)/($A31-$A21)</f>
        <v>4.3600000000000003</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1">A22+1</f>
        <v>7</v>
      </c>
      <c r="B23" s="8">
        <f>B22+(B31-B21)/(A31-A21)</f>
        <v>3.96</v>
      </c>
      <c r="C23" s="8">
        <f>C22+(C31-C21)/(A31-A21)</f>
        <v>12.280000000000001</v>
      </c>
      <c r="D23" s="1">
        <f t="shared" si="0"/>
        <v>0.56571428571428573</v>
      </c>
      <c r="E23" s="13"/>
      <c r="F23" s="21">
        <f>IF('Inputs and Results'!$C$20="Conservation Easement (Perpetual)",(C23-C22),IF(AND('Inputs and Results'!$C$20="Government (Secured)",A23&lt;=$B$6),C23-C22,IF(A23&lt;=$B$6,(C23-C22)*0.01*($B$6-A23+1),0)))</f>
        <v>0</v>
      </c>
      <c r="G23" s="22">
        <f>IF(A23&lt;='Inputs and Results'!$C$12,(C23-C22)*0.01*('Inputs and Results'!$C$12-A23+1),0)</f>
        <v>0</v>
      </c>
      <c r="H23" s="8">
        <f>H22+(H31-H21)/($A31-$A21)</f>
        <v>4.32</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1"/>
        <v>8</v>
      </c>
      <c r="B24" s="8">
        <f>B23+(B31-B21)/(A31-A21)</f>
        <v>5.9399999999999995</v>
      </c>
      <c r="C24" s="8">
        <f>C23+(C31-C21)/(A31-A21)</f>
        <v>13.670000000000002</v>
      </c>
      <c r="D24" s="1">
        <f t="shared" si="0"/>
        <v>0.74249999999999994</v>
      </c>
      <c r="E24" s="13">
        <f t="shared" ref="E24:E39" si="2">(B24/B23)-1</f>
        <v>0.49999999999999978</v>
      </c>
      <c r="F24" s="21">
        <f>IF('Inputs and Results'!$C$20="Conservation Easement (Perpetual)",(C24-C23),IF(AND('Inputs and Results'!$C$20="Government (Secured)",A24&lt;=$B$6),C24-C23,IF(A24&lt;=$B$6,(C24-C23)*0.01*($B$6-A24+1),0)))</f>
        <v>0</v>
      </c>
      <c r="G24" s="22">
        <f>IF(A24&lt;='Inputs and Results'!$C$12,(C24-C23)*0.01*('Inputs and Results'!$C$12-A24+1),0)</f>
        <v>0</v>
      </c>
      <c r="H24" s="8">
        <f>H23+(H31-H21)/($A31-$A21)</f>
        <v>4.28</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1"/>
        <v>9</v>
      </c>
      <c r="B25" s="8">
        <f>B24+(B31-B21)/(A31-A21)</f>
        <v>7.92</v>
      </c>
      <c r="C25" s="8">
        <f>C24+(C31-C21)/(A31-A21)</f>
        <v>15.060000000000002</v>
      </c>
      <c r="D25" s="1">
        <f t="shared" si="0"/>
        <v>0.88</v>
      </c>
      <c r="E25" s="13">
        <f t="shared" si="2"/>
        <v>0.33333333333333348</v>
      </c>
      <c r="F25" s="21">
        <f>IF('Inputs and Results'!$C$20="Conservation Easement (Perpetual)",(C25-C24),IF(AND('Inputs and Results'!$C$20="Government (Secured)",A25&lt;=$B$6),C25-C24,IF(A25&lt;=$B$6,(C25-C24)*0.01*($B$6-A25+1),0)))</f>
        <v>0</v>
      </c>
      <c r="G25" s="22">
        <f>IF(A25&lt;='Inputs and Results'!$C$12,(C25-C24)*0.01*('Inputs and Results'!$C$12-A25+1),0)</f>
        <v>0</v>
      </c>
      <c r="H25" s="8">
        <f>H24+(H31-H21)/($A31-$A21)</f>
        <v>4.24</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1"/>
        <v>10</v>
      </c>
      <c r="B26" s="8">
        <f>B25+(B31-B21)/(A31-A21)</f>
        <v>9.9</v>
      </c>
      <c r="C26" s="8">
        <f>C25+(C31-C21)/(A31-A21)</f>
        <v>16.450000000000003</v>
      </c>
      <c r="D26" s="1">
        <f t="shared" si="0"/>
        <v>0.99</v>
      </c>
      <c r="E26" s="13">
        <f t="shared" si="2"/>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4.2</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1"/>
        <v>11</v>
      </c>
      <c r="B27" s="8">
        <f>B26+(B31-B21)/(A31-A21)</f>
        <v>11.88</v>
      </c>
      <c r="C27" s="8">
        <f>C26+(C31-C21)/(A31-A21)</f>
        <v>17.840000000000003</v>
      </c>
      <c r="D27" s="1">
        <f t="shared" si="0"/>
        <v>1.08</v>
      </c>
      <c r="E27" s="13">
        <f t="shared" si="2"/>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4.16</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1"/>
        <v>12</v>
      </c>
      <c r="B28" s="8">
        <f>B27+(B31-B21)/(A31-A21)</f>
        <v>13.860000000000001</v>
      </c>
      <c r="C28" s="8">
        <f>C27+(C31-C21)/(A31-A21)</f>
        <v>19.230000000000004</v>
      </c>
      <c r="D28" s="1">
        <f t="shared" si="0"/>
        <v>1.155</v>
      </c>
      <c r="E28" s="13">
        <f t="shared" si="2"/>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4.12</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1"/>
        <v>13</v>
      </c>
      <c r="B29" s="8">
        <f>B28+(B31-B21)/(A31-A21)</f>
        <v>15.840000000000002</v>
      </c>
      <c r="C29" s="8">
        <f>C28+(C31-C21)/(A31-A21)</f>
        <v>20.620000000000005</v>
      </c>
      <c r="D29" s="1">
        <f t="shared" si="0"/>
        <v>1.2184615384615385</v>
      </c>
      <c r="E29" s="13">
        <f t="shared" si="2"/>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4.08</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1"/>
        <v>14</v>
      </c>
      <c r="B30" s="8">
        <f>B29+(B31-B21)/(A31-A21)</f>
        <v>17.82</v>
      </c>
      <c r="C30" s="8">
        <f>C29+(C31-C21)/(A31-A21)</f>
        <v>22.010000000000005</v>
      </c>
      <c r="D30" s="1">
        <f t="shared" si="0"/>
        <v>1.2728571428571429</v>
      </c>
      <c r="E30" s="13">
        <f t="shared" si="2"/>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4.04</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19.8</v>
      </c>
      <c r="C31" s="9">
        <f>VLOOKUP(CONCATENATE($A$1,A31),'Smith et al 2006'!$A$2:$S$780,9,FALSE)</f>
        <v>23.4</v>
      </c>
      <c r="D31" s="1">
        <f t="shared" si="0"/>
        <v>1.32</v>
      </c>
      <c r="E31" s="13">
        <f t="shared" si="2"/>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34.79</v>
      </c>
      <c r="C32" s="8">
        <f>C31+(C41-C31)/(A41-A31)</f>
        <v>29.519999999999996</v>
      </c>
      <c r="D32" s="1">
        <f t="shared" si="0"/>
        <v>2.1743749999999999</v>
      </c>
      <c r="E32" s="13">
        <f t="shared" si="2"/>
        <v>0.75707070707070701</v>
      </c>
      <c r="F32" s="21">
        <f>IF('Inputs and Results'!$C$20="Conservation Easement (Perpetual)",(C32-C31),IF(AND('Inputs and Results'!$C$20="Government (Secured)",A32&lt;=$B$6),C32-C31,IF(A32&lt;=$B$6,(C32-C31)*0.01*($B$6-A32+1),0)))</f>
        <v>0</v>
      </c>
      <c r="G32" s="22">
        <f>IF(A32&lt;='Inputs and Results'!$C$12,(C32-C31)*0.01*('Inputs and Results'!$C$12-A32+1),0)</f>
        <v>0</v>
      </c>
      <c r="H32" s="8">
        <f>H31+(H41-H31)/($A41-$A31)</f>
        <v>3.95</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49.78</v>
      </c>
      <c r="C33" s="8">
        <f>C32+(C41-C31)/(A41-A31)</f>
        <v>35.639999999999993</v>
      </c>
      <c r="D33" s="1">
        <f t="shared" si="0"/>
        <v>2.928235294117647</v>
      </c>
      <c r="E33" s="13">
        <f t="shared" si="2"/>
        <v>0.43087093992526593</v>
      </c>
      <c r="F33" s="21">
        <f>IF('Inputs and Results'!$C$20="Conservation Easement (Perpetual)",(C33-C32),IF(AND('Inputs and Results'!$C$20="Government (Secured)",A33&lt;=$B$6),C33-C32,IF(A33&lt;=$B$6,(C33-C32)*0.01*($B$6-A33+1),0)))</f>
        <v>0</v>
      </c>
      <c r="G33" s="22">
        <f>IF(A33&lt;='Inputs and Results'!$C$12,(C33-C32)*0.01*('Inputs and Results'!$C$12-A33+1),0)</f>
        <v>0</v>
      </c>
      <c r="H33" s="8">
        <f>H32+(H41-H31)/($A41-$A31)</f>
        <v>3.9000000000000004</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64.77</v>
      </c>
      <c r="C34" s="8">
        <f>C33+(C41-C31)/(A41-A31)</f>
        <v>41.759999999999991</v>
      </c>
      <c r="D34" s="1">
        <f t="shared" si="0"/>
        <v>3.5983333333333332</v>
      </c>
      <c r="E34" s="13">
        <f t="shared" si="2"/>
        <v>0.3011249497790276</v>
      </c>
      <c r="F34" s="21">
        <f>IF('Inputs and Results'!$C$20="Conservation Easement (Perpetual)",(C34-C33),IF(AND('Inputs and Results'!$C$20="Government (Secured)",A34&lt;=$B$6),C34-C33,IF(A34&lt;=$B$6,(C34-C33)*0.01*($B$6-A34+1),0)))</f>
        <v>0</v>
      </c>
      <c r="G34" s="22">
        <f>IF(A34&lt;='Inputs and Results'!$C$12,(C34-C33)*0.01*('Inputs and Results'!$C$12-A34+1),0)</f>
        <v>0</v>
      </c>
      <c r="H34" s="8">
        <f>H33+(H41-H31)/($A41-$A31)</f>
        <v>3.8500000000000005</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79.759999999999991</v>
      </c>
      <c r="C35" s="8">
        <f>C34+(C41-C31)/(A41-A31)</f>
        <v>47.879999999999988</v>
      </c>
      <c r="D35" s="1">
        <f t="shared" si="0"/>
        <v>4.1978947368421045</v>
      </c>
      <c r="E35" s="13">
        <f t="shared" si="2"/>
        <v>0.23143430600586679</v>
      </c>
      <c r="F35" s="21">
        <f>IF('Inputs and Results'!$C$20="Conservation Easement (Perpetual)",(C35-C34),IF(AND('Inputs and Results'!$C$20="Government (Secured)",A35&lt;=$B$6),C35-C34,IF(A35&lt;=$B$6,(C35-C34)*0.01*($B$6-A35+1),0)))</f>
        <v>0</v>
      </c>
      <c r="G35" s="22">
        <f>IF(A35&lt;='Inputs and Results'!$C$12,(C35-C34)*0.01*('Inputs and Results'!$C$12-A35+1),0)</f>
        <v>0</v>
      </c>
      <c r="H35" s="8">
        <f>H34+(H41-H31)/($A41-$A31)</f>
        <v>3.8000000000000007</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94.749999999999986</v>
      </c>
      <c r="C36" s="8">
        <f>C35+(C41-C31)/(A41-A31)</f>
        <v>53.999999999999986</v>
      </c>
      <c r="D36" s="1">
        <f t="shared" si="0"/>
        <v>4.7374999999999989</v>
      </c>
      <c r="E36" s="13">
        <f t="shared" si="2"/>
        <v>0.18793881644934807</v>
      </c>
      <c r="F36" s="21">
        <f>IF('Inputs and Results'!$C$20="Conservation Easement (Perpetual)",(C36-C35),IF(AND('Inputs and Results'!$C$20="Government (Secured)",A36&lt;=$B$6),C36-C35,IF(A36&lt;=$B$6,(C36-C35)*0.01*($B$6-A36+1),0)))</f>
        <v>0</v>
      </c>
      <c r="G36" s="22">
        <f>IF(A36&lt;='Inputs and Results'!$C$12,(C36-C35)*0.01*('Inputs and Results'!$C$12-A36+1),0)</f>
        <v>0</v>
      </c>
      <c r="H36" s="8">
        <f>H35+(H41-H31)/($A41-$A31)</f>
        <v>3.7500000000000009</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109.73999999999998</v>
      </c>
      <c r="C37" s="8">
        <f>C36+(C41-C31)/(A41-A31)</f>
        <v>60.119999999999983</v>
      </c>
      <c r="D37" s="1">
        <f t="shared" si="0"/>
        <v>5.2257142857142851</v>
      </c>
      <c r="E37" s="13">
        <f t="shared" si="2"/>
        <v>0.15820580474934043</v>
      </c>
      <c r="F37" s="21">
        <f>IF('Inputs and Results'!$C$20="Conservation Easement (Perpetual)",(C37-C36),IF(AND('Inputs and Results'!$C$20="Government (Secured)",A37&lt;=$B$6),C37-C36,IF(A37&lt;=$B$6,(C37-C36)*0.01*($B$6-A37+1),0)))</f>
        <v>0</v>
      </c>
      <c r="G37" s="22">
        <f>IF(A37&lt;='Inputs and Results'!$C$12,(C37-C36)*0.01*('Inputs and Results'!$C$12-A37+1),0)</f>
        <v>0</v>
      </c>
      <c r="H37" s="8">
        <f>H36+(H41-H31)/($A41-$A31)</f>
        <v>3.7000000000000011</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124.72999999999998</v>
      </c>
      <c r="C38" s="8">
        <f>C37+(C41-C31)/(A41-A31)</f>
        <v>66.239999999999981</v>
      </c>
      <c r="D38" s="1">
        <f t="shared" si="0"/>
        <v>5.6695454545454531</v>
      </c>
      <c r="E38" s="13">
        <f t="shared" si="2"/>
        <v>0.13659558957535989</v>
      </c>
      <c r="F38" s="21">
        <f>IF('Inputs and Results'!$C$20="Conservation Easement (Perpetual)",(C38-C37),IF(AND('Inputs and Results'!$C$20="Government (Secured)",A38&lt;=$B$6),C38-C37,IF(A38&lt;=$B$6,(C38-C37)*0.01*($B$6-A38+1),0)))</f>
        <v>0</v>
      </c>
      <c r="G38" s="22">
        <f>IF(A38&lt;='Inputs and Results'!$C$12,(C38-C37)*0.01*('Inputs and Results'!$C$12-A38+1),0)</f>
        <v>0</v>
      </c>
      <c r="H38" s="8">
        <f>H37+(H41-H31)/($A41-$A31)</f>
        <v>3.6500000000000012</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139.71999999999997</v>
      </c>
      <c r="C39" s="8">
        <f>C38+(C41-C31)/(A41-A31)</f>
        <v>72.359999999999985</v>
      </c>
      <c r="D39" s="1">
        <f t="shared" si="0"/>
        <v>6.0747826086956511</v>
      </c>
      <c r="E39" s="13">
        <f t="shared" si="2"/>
        <v>0.12017958790988525</v>
      </c>
      <c r="F39" s="21">
        <f>IF('Inputs and Results'!$C$20="Conservation Easement (Perpetual)",(C39-C38),IF(AND('Inputs and Results'!$C$20="Government (Secured)",A39&lt;=$B$6),C39-C38,IF(A39&lt;=$B$6,(C39-C38)*0.01*($B$6-A39+1),0)))</f>
        <v>0</v>
      </c>
      <c r="G39" s="22">
        <f>IF(A39&lt;='Inputs and Results'!$C$12,(C39-C38)*0.01*('Inputs and Results'!$C$12-A39+1),0)</f>
        <v>0</v>
      </c>
      <c r="H39" s="8">
        <f>H38+(H41-H31)/($A41-$A31)</f>
        <v>3.6000000000000014</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154.70999999999998</v>
      </c>
      <c r="C40" s="8">
        <f>C39+(C41-C31)/(A41-A31)</f>
        <v>78.47999999999999</v>
      </c>
      <c r="D40" s="1">
        <f>B40/A40</f>
        <v>6.4462499999999991</v>
      </c>
      <c r="E40" s="13">
        <f>(B40/B39)-1</f>
        <v>0.10728600057257376</v>
      </c>
      <c r="F40" s="21">
        <f>IF('Inputs and Results'!$C$20="Conservation Easement (Perpetual)",(C40-C39),IF(AND('Inputs and Results'!$C$20="Government (Secured)",A40&lt;=$B$6),C40-C39,IF(A40&lt;=$B$6,(C40-C39)*0.01*($B$6-A40+1),0)))</f>
        <v>0</v>
      </c>
      <c r="G40" s="22">
        <f>IF(A40&lt;='Inputs and Results'!$C$12,(C40-C39)*0.01*('Inputs and Results'!$C$12-A40+1),0)</f>
        <v>0</v>
      </c>
      <c r="H40" s="8">
        <f>H39+(H41-H31)/($A41-$A31)</f>
        <v>3.5500000000000016</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169.7</v>
      </c>
      <c r="C41" s="9">
        <f>VLOOKUP(CONCATENATE($A$1,A41),'Smith et al 2006'!$A$2:$S$780,9,FALSE)</f>
        <v>84.6</v>
      </c>
      <c r="D41" s="1">
        <f t="shared" ref="D41:D104" si="4">B41/A41</f>
        <v>6.7879999999999994</v>
      </c>
      <c r="E41" s="13">
        <f t="shared" ref="E41:E104" si="5">(B41/B40)-1</f>
        <v>9.689095727490149E-2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3.5</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197.29999999999998</v>
      </c>
      <c r="C42" s="8">
        <f>C41+(C51-C41)/(A51-A41)</f>
        <v>94.88</v>
      </c>
      <c r="D42" s="1">
        <f t="shared" si="4"/>
        <v>7.5884615384615381</v>
      </c>
      <c r="E42" s="13">
        <f t="shared" si="5"/>
        <v>0.16263995285798472</v>
      </c>
      <c r="F42" s="21">
        <f>IF('Inputs and Results'!$C$20="Conservation Easement (Perpetual)",(C42-C41),IF(AND('Inputs and Results'!$C$20="Government (Secured)",A42&lt;=$B$6),C42-C41,IF(A42&lt;=$B$6,(C42-C41)*0.01*($B$6-A42+1),0)))</f>
        <v>0</v>
      </c>
      <c r="G42" s="22">
        <f>IF(A42&lt;='Inputs and Results'!$C$12,(C42-C41)*0.01*('Inputs and Results'!$C$12-A42+1),0)</f>
        <v>0</v>
      </c>
      <c r="H42" s="8">
        <f>H41+(H51-H41)/($A51-$A41)</f>
        <v>3.47</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224.89999999999998</v>
      </c>
      <c r="C43" s="8">
        <f>C42+(C51-C41)/(A51-A41)</f>
        <v>105.16</v>
      </c>
      <c r="D43" s="1">
        <f t="shared" si="4"/>
        <v>8.3296296296296291</v>
      </c>
      <c r="E43" s="13">
        <f t="shared" si="5"/>
        <v>0.13988849467815512</v>
      </c>
      <c r="F43" s="21">
        <f>IF('Inputs and Results'!$C$20="Conservation Easement (Perpetual)",(C43-C42),IF(AND('Inputs and Results'!$C$20="Government (Secured)",A43&lt;=$B$6),C43-C42,IF(A43&lt;=$B$6,(C43-C42)*0.01*($B$6-A43+1),0)))</f>
        <v>0</v>
      </c>
      <c r="G43" s="22">
        <f>IF(A43&lt;='Inputs and Results'!$C$12,(C43-C42)*0.01*('Inputs and Results'!$C$12-A43+1),0)</f>
        <v>0</v>
      </c>
      <c r="H43" s="8">
        <f>H42+(H51-H41)/($A51-$A41)</f>
        <v>3.4400000000000004</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252.49999999999997</v>
      </c>
      <c r="C44" s="8">
        <f>C43+(C51-C41)/(A51-A41)</f>
        <v>115.44</v>
      </c>
      <c r="D44" s="1">
        <f t="shared" si="4"/>
        <v>9.0178571428571423</v>
      </c>
      <c r="E44" s="13">
        <f t="shared" si="5"/>
        <v>0.12272120942641163</v>
      </c>
      <c r="F44" s="21">
        <f>IF('Inputs and Results'!$C$20="Conservation Easement (Perpetual)",(C44-C43),IF(AND('Inputs and Results'!$C$20="Government (Secured)",A44&lt;=$B$6),C44-C43,IF(A44&lt;=$B$6,(C44-C43)*0.01*($B$6-A44+1),0)))</f>
        <v>0</v>
      </c>
      <c r="G44" s="22">
        <f>IF(A44&lt;='Inputs and Results'!$C$12,(C44-C43)*0.01*('Inputs and Results'!$C$12-A44+1),0)</f>
        <v>0</v>
      </c>
      <c r="H44" s="8">
        <f>H43+(H51-H41)/($A51-$A41)</f>
        <v>3.4100000000000006</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280.09999999999997</v>
      </c>
      <c r="C45" s="8">
        <f>C44+(C51-C41)/(A51-A41)</f>
        <v>125.72</v>
      </c>
      <c r="D45" s="1">
        <f t="shared" si="4"/>
        <v>9.6586206896551712</v>
      </c>
      <c r="E45" s="13">
        <f t="shared" si="5"/>
        <v>0.1093069306930694</v>
      </c>
      <c r="F45" s="21">
        <f>IF('Inputs and Results'!$C$20="Conservation Easement (Perpetual)",(C45-C44),IF(AND('Inputs and Results'!$C$20="Government (Secured)",A45&lt;=$B$6),C45-C44,IF(A45&lt;=$B$6,(C45-C44)*0.01*($B$6-A45+1),0)))</f>
        <v>0</v>
      </c>
      <c r="G45" s="22">
        <f>IF(A45&lt;='Inputs and Results'!$C$12,(C45-C44)*0.01*('Inputs and Results'!$C$12-A45+1),0)</f>
        <v>0</v>
      </c>
      <c r="H45" s="8">
        <f>H44+(H51-H41)/($A51-$A41)</f>
        <v>3.3800000000000008</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307.7</v>
      </c>
      <c r="C46" s="8">
        <f>C45+(C51-C41)/(A51-A41)</f>
        <v>136</v>
      </c>
      <c r="D46" s="1">
        <f t="shared" si="4"/>
        <v>10.256666666666666</v>
      </c>
      <c r="E46" s="13">
        <f t="shared" si="5"/>
        <v>9.8536237058193699E-2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3.350000000000001</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335.3</v>
      </c>
      <c r="C47" s="8">
        <f>C46+(C51-C41)/(A51-A41)</f>
        <v>146.28</v>
      </c>
      <c r="D47" s="1">
        <f t="shared" si="4"/>
        <v>10.816129032258065</v>
      </c>
      <c r="E47" s="13">
        <f t="shared" si="5"/>
        <v>8.9697757556061131E-2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3.3200000000000012</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362.90000000000003</v>
      </c>
      <c r="C48" s="8">
        <f>C47+(C51-C41)/(A51-A41)</f>
        <v>156.56</v>
      </c>
      <c r="D48" s="1">
        <f t="shared" si="4"/>
        <v>11.340625000000001</v>
      </c>
      <c r="E48" s="13">
        <f t="shared" si="5"/>
        <v>8.231434536236204E-2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3.2900000000000014</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390.50000000000006</v>
      </c>
      <c r="C49" s="8">
        <f>C48+(C51-C41)/(A51-A41)</f>
        <v>166.84</v>
      </c>
      <c r="D49" s="1">
        <f t="shared" si="4"/>
        <v>11.833333333333336</v>
      </c>
      <c r="E49" s="13">
        <f t="shared" si="5"/>
        <v>7.6054009368972331E-2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3.2600000000000016</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418.10000000000008</v>
      </c>
      <c r="C50" s="8">
        <f>C49+(C51-C41)/(A51-A41)</f>
        <v>177.12</v>
      </c>
      <c r="D50" s="1">
        <f t="shared" si="4"/>
        <v>12.297058823529413</v>
      </c>
      <c r="E50" s="13">
        <f t="shared" si="5"/>
        <v>7.0678617157490464E-2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3.2300000000000018</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445.7</v>
      </c>
      <c r="C51" s="9">
        <f>VLOOKUP(CONCATENATE($A$1,A51),'Smith et al 2006'!$A$2:$S$780,9,FALSE)</f>
        <v>187.4</v>
      </c>
      <c r="D51" s="1">
        <f t="shared" si="4"/>
        <v>12.734285714285713</v>
      </c>
      <c r="E51" s="13">
        <f t="shared" si="5"/>
        <v>6.6012915570437425E-2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3.2</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473.01</v>
      </c>
      <c r="C52" s="8">
        <f>C51+(C61-C51)/(A61-A51)</f>
        <v>197.28</v>
      </c>
      <c r="D52" s="1">
        <f t="shared" si="4"/>
        <v>13.139166666666666</v>
      </c>
      <c r="E52" s="13">
        <f t="shared" si="5"/>
        <v>6.1274399820506975E-2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3.18</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500.32</v>
      </c>
      <c r="C53" s="8">
        <f>C52+(C61-C51)/(A61-A51)</f>
        <v>207.16</v>
      </c>
      <c r="D53" s="1">
        <f t="shared" si="4"/>
        <v>13.522162162162163</v>
      </c>
      <c r="E53" s="13">
        <f t="shared" si="5"/>
        <v>5.773662290437831E-2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3.16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527.63</v>
      </c>
      <c r="C54" s="8">
        <f>C53+(C61-C51)/(A61-A51)</f>
        <v>217.04</v>
      </c>
      <c r="D54" s="1">
        <f t="shared" si="4"/>
        <v>13.885</v>
      </c>
      <c r="E54" s="13">
        <f t="shared" si="5"/>
        <v>5.4585065558042878E-2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3.14</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554.93999999999994</v>
      </c>
      <c r="C55" s="8">
        <f>C54+(C61-C51)/(A61-A51)</f>
        <v>226.92</v>
      </c>
      <c r="D55" s="1">
        <f t="shared" si="4"/>
        <v>14.229230769230767</v>
      </c>
      <c r="E55" s="13">
        <f t="shared" si="5"/>
        <v>5.1759755889543735E-2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3.12</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582.24999999999989</v>
      </c>
      <c r="C56" s="8">
        <f>C55+(C61-C51)/(A61-A51)</f>
        <v>236.79999999999998</v>
      </c>
      <c r="D56" s="1">
        <f t="shared" si="4"/>
        <v>14.556249999999997</v>
      </c>
      <c r="E56" s="13">
        <f t="shared" si="5"/>
        <v>4.9212527480448243E-2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3.1</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609.55999999999983</v>
      </c>
      <c r="C57" s="8">
        <f>C56+(C61-C51)/(A61-A51)</f>
        <v>246.67999999999998</v>
      </c>
      <c r="D57" s="1">
        <f t="shared" si="4"/>
        <v>14.867317073170728</v>
      </c>
      <c r="E57" s="13">
        <f t="shared" si="5"/>
        <v>4.690425075139526E-2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3.08</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636.86999999999978</v>
      </c>
      <c r="C58" s="8">
        <f>C57+(C61-C51)/(A61-A51)</f>
        <v>256.56</v>
      </c>
      <c r="D58" s="1">
        <f t="shared" si="4"/>
        <v>15.163571428571423</v>
      </c>
      <c r="E58" s="13">
        <f t="shared" si="5"/>
        <v>4.4802808583240372E-2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3.06</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664.17999999999972</v>
      </c>
      <c r="C59" s="8">
        <f>C58+(C61-C51)/(A61-A51)</f>
        <v>266.44</v>
      </c>
      <c r="D59" s="1">
        <f t="shared" si="4"/>
        <v>15.4460465116279</v>
      </c>
      <c r="E59" s="13">
        <f t="shared" si="5"/>
        <v>4.2881592789737244E-2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3.04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691.48999999999967</v>
      </c>
      <c r="C60" s="8">
        <f>C59+(C61-C51)/(A61-A51)</f>
        <v>276.32</v>
      </c>
      <c r="D60" s="1">
        <f t="shared" si="4"/>
        <v>15.71568181818181</v>
      </c>
      <c r="E60" s="13">
        <f t="shared" si="5"/>
        <v>4.1118371525791231E-2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3.02</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718.8</v>
      </c>
      <c r="C61" s="9">
        <f>VLOOKUP(CONCATENATE($A$1,A61),'Smith et al 2006'!$A$2:$S$780,9,FALSE)</f>
        <v>286.2</v>
      </c>
      <c r="D61" s="1">
        <f t="shared" si="4"/>
        <v>15.973333333333333</v>
      </c>
      <c r="E61" s="13">
        <f t="shared" si="5"/>
        <v>3.9494425082069684E-2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3</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739.32999999999993</v>
      </c>
      <c r="C62" s="8">
        <f>C61+(C71-C61)/(A71-A61)</f>
        <v>293.52</v>
      </c>
      <c r="D62" s="1">
        <f t="shared" si="4"/>
        <v>16.072391304347825</v>
      </c>
      <c r="E62" s="13">
        <f t="shared" si="5"/>
        <v>2.8561491374513137E-2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3</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759.8599999999999</v>
      </c>
      <c r="C63" s="8">
        <f>C62+(C71-C61)/(A71-A61)</f>
        <v>300.83999999999997</v>
      </c>
      <c r="D63" s="1">
        <f t="shared" si="4"/>
        <v>16.16723404255319</v>
      </c>
      <c r="E63" s="13">
        <f t="shared" si="5"/>
        <v>2.7768384889021114E-2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3</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780.38999999999987</v>
      </c>
      <c r="C64" s="8">
        <f>C63+(C71-C61)/(A71-A61)</f>
        <v>308.15999999999997</v>
      </c>
      <c r="D64" s="1">
        <f t="shared" si="4"/>
        <v>16.258124999999996</v>
      </c>
      <c r="E64" s="13">
        <f t="shared" si="5"/>
        <v>2.7018134919590375E-2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3</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800.91999999999985</v>
      </c>
      <c r="C65" s="8">
        <f>C64+(C71-C61)/(A71-A61)</f>
        <v>315.47999999999996</v>
      </c>
      <c r="D65" s="1">
        <f t="shared" si="4"/>
        <v>16.345306122448978</v>
      </c>
      <c r="E65" s="13">
        <f t="shared" si="5"/>
        <v>2.6307359140942399E-2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3</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821.44999999999982</v>
      </c>
      <c r="C66" s="8">
        <f>C65+(C71-C61)/(A71-A61)</f>
        <v>322.79999999999995</v>
      </c>
      <c r="D66" s="1">
        <f t="shared" si="4"/>
        <v>16.428999999999995</v>
      </c>
      <c r="E66" s="13">
        <f t="shared" si="5"/>
        <v>2.5633022024671659E-2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3</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841.97999999999979</v>
      </c>
      <c r="C67" s="8">
        <f>C66+(C71-C61)/(A71-A61)</f>
        <v>330.11999999999995</v>
      </c>
      <c r="D67" s="1">
        <f t="shared" si="4"/>
        <v>16.509411764705877</v>
      </c>
      <c r="E67" s="13">
        <f t="shared" si="5"/>
        <v>2.499239150283028E-2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3</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862.50999999999976</v>
      </c>
      <c r="C68" s="8">
        <f>C67+(C71-C61)/(A71-A61)</f>
        <v>337.43999999999994</v>
      </c>
      <c r="D68" s="1">
        <f t="shared" si="4"/>
        <v>16.586730769230766</v>
      </c>
      <c r="E68" s="13">
        <f t="shared" si="5"/>
        <v>2.4383001971543194E-2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3</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883.03999999999974</v>
      </c>
      <c r="C69" s="8">
        <f>C68+(C71-C61)/(A71-A61)</f>
        <v>344.75999999999993</v>
      </c>
      <c r="D69" s="1">
        <f t="shared" si="4"/>
        <v>16.661132075471691</v>
      </c>
      <c r="E69" s="13">
        <f t="shared" si="5"/>
        <v>2.3802622578289023E-2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3</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903.56999999999971</v>
      </c>
      <c r="C70" s="8">
        <f>C69+(C71-C61)/(A71-A61)</f>
        <v>352.07999999999993</v>
      </c>
      <c r="D70" s="1">
        <f t="shared" si="4"/>
        <v>16.732777777777773</v>
      </c>
      <c r="E70" s="13">
        <f t="shared" si="5"/>
        <v>2.3249229932958748E-2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3</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924.1</v>
      </c>
      <c r="C71" s="9">
        <f>VLOOKUP(CONCATENATE($A$1,A71),'Smith et al 2006'!$A$2:$S$780,9,FALSE)</f>
        <v>359.4</v>
      </c>
      <c r="D71" s="1">
        <f t="shared" si="4"/>
        <v>16.801818181818181</v>
      </c>
      <c r="E71" s="13">
        <f t="shared" si="5"/>
        <v>2.2720984539106315E-2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3</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940.34</v>
      </c>
      <c r="C72" s="8">
        <f>C71+(C81-C71)/(A81-A71)</f>
        <v>365.13</v>
      </c>
      <c r="D72" s="1">
        <f t="shared" si="4"/>
        <v>16.791785714285716</v>
      </c>
      <c r="E72" s="13">
        <f t="shared" si="5"/>
        <v>1.7573855643328695E-2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2.99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956.58</v>
      </c>
      <c r="C73" s="8">
        <f>C72+(C81-C71)/(A81-A71)</f>
        <v>370.86</v>
      </c>
      <c r="D73" s="1">
        <f t="shared" si="4"/>
        <v>16.782105263157895</v>
      </c>
      <c r="E73" s="13">
        <f t="shared" si="5"/>
        <v>1.7270349022693976E-2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2.9800000000000004</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972.82</v>
      </c>
      <c r="C74" s="8">
        <f>C73+(C81-C71)/(A81-A71)</f>
        <v>376.59000000000003</v>
      </c>
      <c r="D74" s="1">
        <f t="shared" si="4"/>
        <v>16.772758620689658</v>
      </c>
      <c r="E74" s="13">
        <f t="shared" si="5"/>
        <v>1.6977147755545818E-2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2.9700000000000006</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989.06000000000006</v>
      </c>
      <c r="C75" s="8">
        <f>C74+(C81-C71)/(A81-A71)</f>
        <v>382.32000000000005</v>
      </c>
      <c r="D75" s="1">
        <f t="shared" si="4"/>
        <v>16.763728813559322</v>
      </c>
      <c r="E75" s="13">
        <f t="shared" si="5"/>
        <v>1.6693735737340898E-2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2.9600000000000009</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1005.3000000000001</v>
      </c>
      <c r="C76" s="8">
        <f>C75+(C81-C71)/(A81-A71)</f>
        <v>388.05000000000007</v>
      </c>
      <c r="D76" s="1">
        <f t="shared" si="4"/>
        <v>16.755000000000003</v>
      </c>
      <c r="E76" s="13">
        <f t="shared" si="5"/>
        <v>1.6419630760519999E-2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2.9500000000000011</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1021.5400000000001</v>
      </c>
      <c r="C77" s="8">
        <f>C76+(C81-C71)/(A81-A71)</f>
        <v>393.78000000000009</v>
      </c>
      <c r="D77" s="1">
        <f t="shared" si="4"/>
        <v>16.746557377049182</v>
      </c>
      <c r="E77" s="13">
        <f t="shared" si="5"/>
        <v>1.6154381776584126E-2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2.9400000000000013</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1037.78</v>
      </c>
      <c r="C78" s="8">
        <f>C77+(C81-C71)/(A81-A71)</f>
        <v>399.5100000000001</v>
      </c>
      <c r="D78" s="1">
        <f t="shared" si="4"/>
        <v>16.738387096774193</v>
      </c>
      <c r="E78" s="13">
        <f t="shared" si="5"/>
        <v>1.5897566419327491E-2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2.9300000000000015</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1054.02</v>
      </c>
      <c r="C79" s="8">
        <f>C78+(C81-C71)/(A81-A71)</f>
        <v>405.24000000000012</v>
      </c>
      <c r="D79" s="1">
        <f t="shared" si="4"/>
        <v>16.730476190476189</v>
      </c>
      <c r="E79" s="13">
        <f t="shared" si="5"/>
        <v>1.5648788760623589E-2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2.9200000000000017</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1070.26</v>
      </c>
      <c r="C80" s="8">
        <f>C79+(C81-C71)/(A81-A71)</f>
        <v>410.97000000000014</v>
      </c>
      <c r="D80" s="1">
        <f t="shared" si="4"/>
        <v>16.7228125</v>
      </c>
      <c r="E80" s="13">
        <f t="shared" si="5"/>
        <v>1.5407677273675979E-2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2.9100000000000019</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1086.5</v>
      </c>
      <c r="C81" s="9">
        <f>VLOOKUP(CONCATENATE($A$1,A81),'Smith et al 2006'!$A$2:$S$780,9,FALSE)</f>
        <v>416.7</v>
      </c>
      <c r="D81" s="1">
        <f t="shared" si="4"/>
        <v>16.715384615384615</v>
      </c>
      <c r="E81" s="13">
        <f t="shared" si="5"/>
        <v>1.5173882981705411E-2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2.9</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1100.43</v>
      </c>
      <c r="C82" s="8">
        <f>C81+(C91-C81)/(A91-A81)</f>
        <v>421.59</v>
      </c>
      <c r="D82" s="1">
        <f t="shared" si="4"/>
        <v>16.673181818181821</v>
      </c>
      <c r="E82" s="13">
        <f t="shared" si="5"/>
        <v>1.2820984813621816E-2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2.9</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1114.3600000000001</v>
      </c>
      <c r="C83" s="8">
        <f>C82+(C91-C81)/(A91-A81)</f>
        <v>426.47999999999996</v>
      </c>
      <c r="D83" s="1">
        <f t="shared" si="4"/>
        <v>16.63223880597015</v>
      </c>
      <c r="E83" s="13">
        <f t="shared" si="5"/>
        <v>1.2658687967431081E-2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2.9</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1128.2900000000002</v>
      </c>
      <c r="C84" s="8">
        <f>C83+(C91-C81)/(A91-A81)</f>
        <v>431.36999999999995</v>
      </c>
      <c r="D84" s="1">
        <f t="shared" si="4"/>
        <v>16.592500000000001</v>
      </c>
      <c r="E84" s="13">
        <f t="shared" si="5"/>
        <v>1.2500448688036236E-2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2.9</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1142.2200000000003</v>
      </c>
      <c r="C85" s="8">
        <f>C84+(C91-C81)/(A91-A81)</f>
        <v>436.25999999999993</v>
      </c>
      <c r="D85" s="1">
        <f t="shared" si="4"/>
        <v>16.553913043478264</v>
      </c>
      <c r="E85" s="13">
        <f t="shared" si="5"/>
        <v>1.2346116689858189E-2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2.9</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1156.1500000000003</v>
      </c>
      <c r="C86" s="8">
        <f>C85+(C91-C81)/(A91-A81)</f>
        <v>441.14999999999992</v>
      </c>
      <c r="D86" s="1">
        <f t="shared" si="4"/>
        <v>16.516428571428577</v>
      </c>
      <c r="E86" s="13">
        <f t="shared" si="5"/>
        <v>1.2195549018577889E-2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2.9</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1170.0800000000004</v>
      </c>
      <c r="C87" s="8">
        <f>C86+(C91-C81)/(A91-A81)</f>
        <v>446.03999999999991</v>
      </c>
      <c r="D87" s="1">
        <f t="shared" si="4"/>
        <v>16.480000000000004</v>
      </c>
      <c r="E87" s="13">
        <f t="shared" si="5"/>
        <v>1.2048609609479843E-2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2.9</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1184.0100000000004</v>
      </c>
      <c r="C88" s="8">
        <f>C87+(C91-C81)/(A91-A81)</f>
        <v>450.92999999999989</v>
      </c>
      <c r="D88" s="1">
        <f t="shared" si="4"/>
        <v>16.444583333333341</v>
      </c>
      <c r="E88" s="13">
        <f t="shared" si="5"/>
        <v>1.1905168877341721E-2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2.9</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1197.9400000000005</v>
      </c>
      <c r="C89" s="8">
        <f>C88+(C91-C81)/(A91-A81)</f>
        <v>455.81999999999988</v>
      </c>
      <c r="D89" s="1">
        <f t="shared" si="4"/>
        <v>16.410136986301378</v>
      </c>
      <c r="E89" s="13">
        <f t="shared" si="5"/>
        <v>1.1765103335275917E-2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2.9</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1211.8700000000006</v>
      </c>
      <c r="C90" s="8">
        <f>C89+(C91-C81)/(A91-A81)</f>
        <v>460.70999999999987</v>
      </c>
      <c r="D90" s="1">
        <f t="shared" si="4"/>
        <v>16.376621621621631</v>
      </c>
      <c r="E90" s="13">
        <f t="shared" si="5"/>
        <v>1.162829524016229E-2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2.9</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1225.8</v>
      </c>
      <c r="C91" s="9">
        <f>VLOOKUP(CONCATENATE($A$1,A91),'Smith et al 2006'!$A$2:$S$780,9,FALSE)</f>
        <v>465.6</v>
      </c>
      <c r="D91" s="1">
        <f t="shared" si="4"/>
        <v>16.343999999999998</v>
      </c>
      <c r="E91" s="13">
        <f t="shared" si="5"/>
        <v>1.1494632262535998E-2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2.9</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1237.8999999999999</v>
      </c>
      <c r="C92" s="8">
        <f>C91+(C101-C91)/(A101-A91)</f>
        <v>469.82000000000005</v>
      </c>
      <c r="D92" s="1">
        <f t="shared" si="4"/>
        <v>16.288157894736841</v>
      </c>
      <c r="E92" s="13">
        <f t="shared" si="5"/>
        <v>9.8711045847608148E-3</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1249.9999999999998</v>
      </c>
      <c r="C93" s="8">
        <f>C92+(C101-C91)/(A101-A91)</f>
        <v>474.04000000000008</v>
      </c>
      <c r="D93" s="1">
        <f t="shared" si="4"/>
        <v>16.233766233766232</v>
      </c>
      <c r="E93" s="13">
        <f t="shared" si="5"/>
        <v>9.7746183051941049E-3</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2.9</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1262.0999999999997</v>
      </c>
      <c r="C94" s="8">
        <f>C93+(C101-C91)/(A101-A91)</f>
        <v>478.2600000000001</v>
      </c>
      <c r="D94" s="1">
        <f t="shared" si="4"/>
        <v>16.180769230769226</v>
      </c>
      <c r="E94" s="13">
        <f t="shared" si="5"/>
        <v>9.6799999999999109E-3</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2.9</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1274.1999999999996</v>
      </c>
      <c r="C95" s="8">
        <f>C94+(C101-C91)/(A101-A91)</f>
        <v>482.48000000000013</v>
      </c>
      <c r="D95" s="1">
        <f t="shared" si="4"/>
        <v>16.129113924050628</v>
      </c>
      <c r="E95" s="13">
        <f t="shared" si="5"/>
        <v>9.5871959432691778E-3</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2.9</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1286.2999999999995</v>
      </c>
      <c r="C96" s="8">
        <f>C95+(C101-C91)/(A101-A91)</f>
        <v>486.70000000000016</v>
      </c>
      <c r="D96" s="1">
        <f t="shared" si="4"/>
        <v>16.078749999999992</v>
      </c>
      <c r="E96" s="13">
        <f t="shared" si="5"/>
        <v>9.4961544498508577E-3</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2.9</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1298.3999999999994</v>
      </c>
      <c r="C97" s="8">
        <f>C96+(C101-C91)/(A101-A91)</f>
        <v>490.92000000000019</v>
      </c>
      <c r="D97" s="1">
        <f t="shared" si="4"/>
        <v>16.029629629629621</v>
      </c>
      <c r="E97" s="13">
        <f t="shared" si="5"/>
        <v>9.4068257793671339E-3</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2.9</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1310.4999999999993</v>
      </c>
      <c r="C98" s="8">
        <f>C97+(C101-C91)/(A101-A91)</f>
        <v>495.14000000000021</v>
      </c>
      <c r="D98" s="1">
        <f t="shared" si="4"/>
        <v>15.981707317073162</v>
      </c>
      <c r="E98" s="13">
        <f t="shared" si="5"/>
        <v>9.3191620455945756E-3</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2.9</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1322.5999999999992</v>
      </c>
      <c r="C99" s="8">
        <f>C98+(C101-C91)/(A101-A91)</f>
        <v>499.36000000000024</v>
      </c>
      <c r="D99" s="1">
        <f t="shared" si="4"/>
        <v>15.934939759036135</v>
      </c>
      <c r="E99" s="13">
        <f t="shared" si="5"/>
        <v>9.2331171308659421E-3</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2.9</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1334.6999999999991</v>
      </c>
      <c r="C100" s="8">
        <f>C99+(C101-C91)/(A101-A91)</f>
        <v>503.58000000000027</v>
      </c>
      <c r="D100" s="1">
        <f t="shared" si="4"/>
        <v>15.889285714285704</v>
      </c>
      <c r="E100" s="13">
        <f t="shared" si="5"/>
        <v>9.148646605171562E-3</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2.9</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1346.8</v>
      </c>
      <c r="C101" s="9">
        <f>VLOOKUP(CONCATENATE($A$1,A101),'Smith et al 2006'!$A$2:$S$780,9,FALSE)</f>
        <v>507.8</v>
      </c>
      <c r="D101" s="1">
        <f t="shared" si="4"/>
        <v>15.84470588235294</v>
      </c>
      <c r="E101" s="13">
        <f t="shared" si="5"/>
        <v>9.0657076496596378E-3</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2.9</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1357.36</v>
      </c>
      <c r="C102" s="8">
        <f>C101+(C111-C101)/(A111-A101)</f>
        <v>511.48</v>
      </c>
      <c r="D102" s="1">
        <f t="shared" si="4"/>
        <v>15.783255813953486</v>
      </c>
      <c r="E102" s="13">
        <f t="shared" si="5"/>
        <v>7.840807840807873E-3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2.8899999999999997</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1367.9199999999998</v>
      </c>
      <c r="C103" s="8">
        <f>C102+(C111-C101)/(A111-A101)</f>
        <v>515.16</v>
      </c>
      <c r="D103" s="1">
        <f t="shared" si="4"/>
        <v>15.723218390804595</v>
      </c>
      <c r="E103" s="13">
        <f t="shared" si="5"/>
        <v>7.7798078623210198E-3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2.88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1378.4799999999998</v>
      </c>
      <c r="C104" s="8">
        <f>C103+(C111-C101)/(A111-A101)</f>
        <v>518.83999999999992</v>
      </c>
      <c r="D104" s="1">
        <f t="shared" si="4"/>
        <v>15.664545454545452</v>
      </c>
      <c r="E104" s="13">
        <f t="shared" si="5"/>
        <v>7.7197496929644061E-3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2.87</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1389.0399999999997</v>
      </c>
      <c r="C105" s="8">
        <f>C104+(C111-C101)/(A111-A101)</f>
        <v>522.51999999999987</v>
      </c>
      <c r="D105" s="1">
        <f t="shared" ref="D105:D141" si="14">B105/A105</f>
        <v>15.607191011235953</v>
      </c>
      <c r="E105" s="13">
        <f t="shared" ref="E105:E141" si="15">(B105/B104)-1</f>
        <v>7.6606116882362851E-3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2.8600000000000003</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1399.5999999999997</v>
      </c>
      <c r="C106" s="8">
        <f>C105+(C111-C101)/(A111-A101)</f>
        <v>526.19999999999982</v>
      </c>
      <c r="D106" s="1">
        <f t="shared" si="14"/>
        <v>15.551111111111108</v>
      </c>
      <c r="E106" s="13">
        <f t="shared" si="15"/>
        <v>7.6023728618326292E-3</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2.8500000000000005</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1410.1599999999996</v>
      </c>
      <c r="C107" s="8">
        <f>C106+(C111-C101)/(A111-A101)</f>
        <v>529.87999999999977</v>
      </c>
      <c r="D107" s="1">
        <f t="shared" si="14"/>
        <v>15.496263736263732</v>
      </c>
      <c r="E107" s="13">
        <f t="shared" si="15"/>
        <v>7.5450128608174349E-3</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2.8400000000000007</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1420.7199999999996</v>
      </c>
      <c r="C108" s="8">
        <f>C107+(C111-C101)/(A111-A101)</f>
        <v>533.55999999999972</v>
      </c>
      <c r="D108" s="1">
        <f t="shared" si="14"/>
        <v>15.442608695652169</v>
      </c>
      <c r="E108" s="13">
        <f t="shared" si="15"/>
        <v>7.4885119419072499E-3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2.830000000000001</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1431.2799999999995</v>
      </c>
      <c r="C109" s="8">
        <f>C108+(C111-C101)/(A111-A101)</f>
        <v>537.23999999999967</v>
      </c>
      <c r="D109" s="1">
        <f t="shared" si="14"/>
        <v>15.390107526881716</v>
      </c>
      <c r="E109" s="13">
        <f t="shared" si="15"/>
        <v>7.4328509488146288E-3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2.8200000000000012</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1441.8399999999995</v>
      </c>
      <c r="C110" s="8">
        <f>C109+(C111-C101)/(A111-A101)</f>
        <v>540.91999999999962</v>
      </c>
      <c r="D110" s="1">
        <f t="shared" si="14"/>
        <v>15.338723404255314</v>
      </c>
      <c r="E110" s="13">
        <f t="shared" si="15"/>
        <v>7.3780112905930118E-3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2.8100000000000014</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1452.4</v>
      </c>
      <c r="C111" s="9">
        <f>VLOOKUP(CONCATENATE($A$1,A111),'Smith et al 2006'!$A$2:$S$780,9,FALSE)</f>
        <v>544.6</v>
      </c>
      <c r="D111" s="1">
        <f t="shared" si="14"/>
        <v>15.28842105263158</v>
      </c>
      <c r="E111" s="13">
        <f t="shared" si="15"/>
        <v>7.3239749209348393E-3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2.8</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1461.6000000000001</v>
      </c>
      <c r="C112" s="8">
        <f>C111+(C121-C111)/(A121-A111)</f>
        <v>547.79</v>
      </c>
      <c r="D112" s="1">
        <f t="shared" si="14"/>
        <v>15.225000000000001</v>
      </c>
      <c r="E112" s="13">
        <f t="shared" si="15"/>
        <v>6.3343431561553309E-3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2.8099999999999996</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1470.8000000000002</v>
      </c>
      <c r="C113" s="8">
        <f>C112+(C121-C111)/(A121-A111)</f>
        <v>550.98</v>
      </c>
      <c r="D113" s="1">
        <f t="shared" si="14"/>
        <v>15.162886597938146</v>
      </c>
      <c r="E113" s="13">
        <f t="shared" si="15"/>
        <v>6.2944718117132759E-3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2.8199999999999994</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1480.0000000000002</v>
      </c>
      <c r="C114" s="8">
        <f>C113+(C121-C111)/(A121-A111)</f>
        <v>554.17000000000007</v>
      </c>
      <c r="D114" s="1">
        <f t="shared" si="14"/>
        <v>15.102040816326532</v>
      </c>
      <c r="E114" s="13">
        <f t="shared" si="15"/>
        <v>6.2550992657057769E-3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2.8299999999999992</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1489.2000000000003</v>
      </c>
      <c r="C115" s="8">
        <f>C114+(C121-C111)/(A121-A111)</f>
        <v>557.36000000000013</v>
      </c>
      <c r="D115" s="1">
        <f t="shared" si="14"/>
        <v>15.042424242424245</v>
      </c>
      <c r="E115" s="13">
        <f t="shared" si="15"/>
        <v>6.2162162162162637E-3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2.839999999999999</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1498.4000000000003</v>
      </c>
      <c r="C116" s="8">
        <f>C115+(C121-C111)/(A121-A111)</f>
        <v>560.55000000000018</v>
      </c>
      <c r="D116" s="1">
        <f t="shared" si="14"/>
        <v>14.984000000000004</v>
      </c>
      <c r="E116" s="13">
        <f t="shared" si="15"/>
        <v>6.1778135911898513E-3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2.8499999999999988</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1507.6000000000004</v>
      </c>
      <c r="C117" s="8">
        <f>C116+(C121-C111)/(A121-A111)</f>
        <v>563.74000000000024</v>
      </c>
      <c r="D117" s="1">
        <f t="shared" si="14"/>
        <v>14.926732673267331</v>
      </c>
      <c r="E117" s="13">
        <f t="shared" si="15"/>
        <v>6.1398825413774283E-3</v>
      </c>
      <c r="F117" s="20"/>
      <c r="G117" s="20"/>
      <c r="H117" s="8">
        <f>H116+(H121-H111)/($A121-$A111)</f>
        <v>2.8599999999999985</v>
      </c>
    </row>
    <row r="118" spans="1:108" x14ac:dyDescent="0.2">
      <c r="A118" s="8">
        <f t="shared" si="16"/>
        <v>102</v>
      </c>
      <c r="B118" s="8">
        <f>B117+(B121-B111)/(A121-A111)</f>
        <v>1516.8000000000004</v>
      </c>
      <c r="C118" s="8">
        <f>C117+(C121-C111)/(A121-A111)</f>
        <v>566.93000000000029</v>
      </c>
      <c r="D118" s="1">
        <f t="shared" si="14"/>
        <v>14.870588235294122</v>
      </c>
      <c r="E118" s="13">
        <f t="shared" si="15"/>
        <v>6.1024144335368735E-3</v>
      </c>
      <c r="F118" s="20"/>
      <c r="G118" s="20"/>
      <c r="H118" s="8">
        <f>H117+(H121-H111)/($A121-$A111)</f>
        <v>2.8699999999999983</v>
      </c>
    </row>
    <row r="119" spans="1:108" x14ac:dyDescent="0.2">
      <c r="A119" s="8">
        <f t="shared" si="16"/>
        <v>103</v>
      </c>
      <c r="B119" s="8">
        <f>B118+(B121-B111)/(A121-A111)</f>
        <v>1526.0000000000005</v>
      </c>
      <c r="C119" s="8">
        <f>C118+(C121-C111)/(A121-A111)</f>
        <v>570.12000000000035</v>
      </c>
      <c r="D119" s="1">
        <f t="shared" si="14"/>
        <v>14.815533980582529</v>
      </c>
      <c r="E119" s="13">
        <f t="shared" si="15"/>
        <v>6.0654008438818519E-3</v>
      </c>
      <c r="F119" s="20"/>
      <c r="G119" s="20"/>
      <c r="H119" s="8">
        <f>H118+(H121-H111)/($A121-$A111)</f>
        <v>2.8799999999999981</v>
      </c>
    </row>
    <row r="120" spans="1:108" x14ac:dyDescent="0.2">
      <c r="A120" s="8">
        <f t="shared" si="16"/>
        <v>104</v>
      </c>
      <c r="B120" s="8">
        <f>B119+(B121-B111)/(A121-A111)</f>
        <v>1535.2000000000005</v>
      </c>
      <c r="C120" s="8">
        <f>C119+(C121-C111)/(A121-A111)</f>
        <v>573.3100000000004</v>
      </c>
      <c r="D120" s="1">
        <f t="shared" si="14"/>
        <v>14.761538461538466</v>
      </c>
      <c r="E120" s="13">
        <f t="shared" si="15"/>
        <v>6.0288335517693081E-3</v>
      </c>
      <c r="F120" s="20"/>
      <c r="G120" s="20"/>
      <c r="H120" s="8">
        <f>H119+(H121-H111)/($A121-$A111)</f>
        <v>2.8899999999999979</v>
      </c>
    </row>
    <row r="121" spans="1:108" x14ac:dyDescent="0.2">
      <c r="A121" s="9">
        <v>105</v>
      </c>
      <c r="B121" s="9">
        <f>VLOOKUP(CONCATENATE($A$1,A121),'Smith et al 2006'!$A$2:$S$780,8,FALSE)</f>
        <v>1544.4</v>
      </c>
      <c r="C121" s="9">
        <f>VLOOKUP(CONCATENATE($A$1,A121),'Smith et al 2006'!$A$2:$S$780,9,FALSE)</f>
        <v>576.5</v>
      </c>
      <c r="D121" s="1">
        <f t="shared" si="14"/>
        <v>14.70857142857143</v>
      </c>
      <c r="E121" s="13">
        <f t="shared" si="15"/>
        <v>5.9927045336110041E-3</v>
      </c>
      <c r="F121" s="20"/>
      <c r="G121" s="20"/>
      <c r="H121" s="9">
        <f>VLOOKUP(CONCATENATE($A$1,$A121),'Smith et al 2006'!$A$2:$S$780,11,FALSE)</f>
        <v>2.9</v>
      </c>
    </row>
    <row r="122" spans="1:108" x14ac:dyDescent="0.2">
      <c r="A122" s="8">
        <f t="shared" ref="A122:A130" si="17">A121+1</f>
        <v>106</v>
      </c>
      <c r="B122" s="8">
        <f>B121+(B131-B121)/(A131-A121)</f>
        <v>1544.4</v>
      </c>
      <c r="C122" s="8">
        <f>C121+(C131-C121)/(A131-A121)</f>
        <v>576.5</v>
      </c>
      <c r="D122" s="1">
        <f t="shared" si="14"/>
        <v>14.569811320754718</v>
      </c>
      <c r="E122" s="13">
        <f t="shared" si="15"/>
        <v>0</v>
      </c>
      <c r="F122" s="20"/>
      <c r="G122" s="20"/>
      <c r="H122" s="8">
        <f>H121+(H131-H121)/($A131-$A121)</f>
        <v>2.9</v>
      </c>
    </row>
    <row r="123" spans="1:108" x14ac:dyDescent="0.2">
      <c r="A123" s="8">
        <f t="shared" si="17"/>
        <v>107</v>
      </c>
      <c r="B123" s="8">
        <f>B122+(B131-B121)/(A131-A121)</f>
        <v>1544.4</v>
      </c>
      <c r="C123" s="8">
        <f>C122+(C131-C121)/(A131-A121)</f>
        <v>576.5</v>
      </c>
      <c r="D123" s="1">
        <f t="shared" si="14"/>
        <v>14.433644859813086</v>
      </c>
      <c r="E123" s="13">
        <f t="shared" si="15"/>
        <v>0</v>
      </c>
      <c r="F123" s="20"/>
      <c r="G123" s="20"/>
      <c r="H123" s="8">
        <f>H122+(H131-H121)/($A131-$A121)</f>
        <v>2.9</v>
      </c>
    </row>
    <row r="124" spans="1:108" x14ac:dyDescent="0.2">
      <c r="A124" s="8">
        <f t="shared" si="17"/>
        <v>108</v>
      </c>
      <c r="B124" s="8">
        <f>B123+(B131-B121)/(A131-A121)</f>
        <v>1544.4</v>
      </c>
      <c r="C124" s="8">
        <f>C123+(C131-C121)/(A131-A121)</f>
        <v>576.5</v>
      </c>
      <c r="D124" s="1">
        <f t="shared" si="14"/>
        <v>14.3</v>
      </c>
      <c r="E124" s="13">
        <f t="shared" si="15"/>
        <v>0</v>
      </c>
      <c r="F124" s="20"/>
      <c r="G124" s="20"/>
      <c r="H124" s="8">
        <f>H123+(H131-H121)/($A131-$A121)</f>
        <v>2.9</v>
      </c>
    </row>
    <row r="125" spans="1:108" x14ac:dyDescent="0.2">
      <c r="A125" s="8">
        <f t="shared" si="17"/>
        <v>109</v>
      </c>
      <c r="B125" s="8">
        <f>B124+(B131-B121)/(A131-A121)</f>
        <v>1544.4</v>
      </c>
      <c r="C125" s="8">
        <f>C124+(C131-C121)/(A131-A121)</f>
        <v>576.5</v>
      </c>
      <c r="D125" s="1">
        <f t="shared" si="14"/>
        <v>14.168807339449542</v>
      </c>
      <c r="E125" s="13">
        <f t="shared" si="15"/>
        <v>0</v>
      </c>
      <c r="F125" s="20"/>
      <c r="G125" s="20"/>
      <c r="H125" s="8">
        <f>H124+(H131-H121)/($A131-$A121)</f>
        <v>2.9</v>
      </c>
    </row>
    <row r="126" spans="1:108" x14ac:dyDescent="0.2">
      <c r="A126" s="8">
        <f t="shared" si="17"/>
        <v>110</v>
      </c>
      <c r="B126" s="8">
        <f>B125+(B131-B121)/(A131-A121)</f>
        <v>1544.4</v>
      </c>
      <c r="C126" s="8">
        <f>C125+(C131-C121)/(A131-A121)</f>
        <v>576.5</v>
      </c>
      <c r="D126" s="1">
        <f t="shared" si="14"/>
        <v>14.040000000000001</v>
      </c>
      <c r="E126" s="13">
        <f t="shared" si="15"/>
        <v>0</v>
      </c>
      <c r="F126" s="20"/>
      <c r="G126" s="20"/>
      <c r="H126" s="8">
        <f>H125+(H131-H121)/($A131-$A121)</f>
        <v>2.9</v>
      </c>
    </row>
    <row r="127" spans="1:108" x14ac:dyDescent="0.2">
      <c r="A127" s="8">
        <f t="shared" si="17"/>
        <v>111</v>
      </c>
      <c r="B127" s="8">
        <f>B126+(B131-B121)/(A131-A121)</f>
        <v>1544.4</v>
      </c>
      <c r="C127" s="8">
        <f>C126+(C131-C121)/(A131-A121)</f>
        <v>576.5</v>
      </c>
      <c r="D127" s="1">
        <f t="shared" si="14"/>
        <v>13.913513513513514</v>
      </c>
      <c r="E127" s="13">
        <f t="shared" si="15"/>
        <v>0</v>
      </c>
      <c r="F127" s="20"/>
      <c r="G127" s="20"/>
      <c r="H127" s="8">
        <f>H126+(H131-H121)/($A131-$A121)</f>
        <v>2.9</v>
      </c>
    </row>
    <row r="128" spans="1:108" x14ac:dyDescent="0.2">
      <c r="A128" s="8">
        <f t="shared" si="17"/>
        <v>112</v>
      </c>
      <c r="B128" s="8">
        <f>B127+(B131-B121)/(A131-A121)</f>
        <v>1544.4</v>
      </c>
      <c r="C128" s="8">
        <f>C127+(C131-C121)/(A131-A121)</f>
        <v>576.5</v>
      </c>
      <c r="D128" s="1">
        <f t="shared" si="14"/>
        <v>13.789285714285715</v>
      </c>
      <c r="E128" s="13">
        <f t="shared" si="15"/>
        <v>0</v>
      </c>
      <c r="F128" s="20"/>
      <c r="G128" s="20"/>
      <c r="H128" s="8">
        <f>H127+(H131-H121)/($A131-$A121)</f>
        <v>2.9</v>
      </c>
    </row>
    <row r="129" spans="1:8" x14ac:dyDescent="0.2">
      <c r="A129" s="8">
        <f t="shared" si="17"/>
        <v>113</v>
      </c>
      <c r="B129" s="8">
        <f>B128+(B131-B121)/(A131-A121)</f>
        <v>1544.4</v>
      </c>
      <c r="C129" s="8">
        <f>C128+(C131-C121)/(A131-A121)</f>
        <v>576.5</v>
      </c>
      <c r="D129" s="1">
        <f t="shared" si="14"/>
        <v>13.667256637168142</v>
      </c>
      <c r="E129" s="13">
        <f t="shared" si="15"/>
        <v>0</v>
      </c>
      <c r="F129" s="20"/>
      <c r="G129" s="20"/>
      <c r="H129" s="8">
        <f>H128+(H131-H121)/($A131-$A121)</f>
        <v>2.9</v>
      </c>
    </row>
    <row r="130" spans="1:8" x14ac:dyDescent="0.2">
      <c r="A130" s="8">
        <f t="shared" si="17"/>
        <v>114</v>
      </c>
      <c r="B130" s="8">
        <f>B129+(B131-B121)/(A131-A121)</f>
        <v>1544.4</v>
      </c>
      <c r="C130" s="8">
        <f>C129+(C131-C121)/(A131-A121)</f>
        <v>576.5</v>
      </c>
      <c r="D130" s="1">
        <f t="shared" si="14"/>
        <v>13.547368421052632</v>
      </c>
      <c r="E130" s="13">
        <f t="shared" si="15"/>
        <v>0</v>
      </c>
      <c r="F130" s="20"/>
      <c r="G130" s="20"/>
      <c r="H130" s="8">
        <f>H129+(H131-H121)/($A131-$A121)</f>
        <v>2.9</v>
      </c>
    </row>
    <row r="131" spans="1:8" x14ac:dyDescent="0.2">
      <c r="A131" s="9">
        <v>115</v>
      </c>
      <c r="B131" s="9">
        <f>VLOOKUP(CONCATENATE($A$1,A131),'Smith et al 2006'!$A$2:$S$780,8,FALSE)</f>
        <v>1544.4</v>
      </c>
      <c r="C131" s="9">
        <f>VLOOKUP(CONCATENATE($A$1,A131),'Smith et al 2006'!$A$2:$S$780,9,FALSE)</f>
        <v>576.5</v>
      </c>
      <c r="D131" s="1">
        <f t="shared" si="14"/>
        <v>13.429565217391305</v>
      </c>
      <c r="E131" s="13">
        <f t="shared" si="15"/>
        <v>0</v>
      </c>
      <c r="F131" s="20"/>
      <c r="G131" s="20"/>
      <c r="H131" s="9">
        <f>VLOOKUP(CONCATENATE($A$1,$A131),'Smith et al 2006'!$A$2:$S$780,11,FALSE)</f>
        <v>2.9</v>
      </c>
    </row>
    <row r="132" spans="1:8" x14ac:dyDescent="0.2">
      <c r="A132" s="8">
        <f t="shared" ref="A132:A140" si="18">A131+1</f>
        <v>116</v>
      </c>
      <c r="B132" s="8">
        <f>B131+(B141-B131)/(A141-A131)</f>
        <v>1544.4</v>
      </c>
      <c r="C132" s="8">
        <f>C131+(C141-C131)/(A141-A131)</f>
        <v>576.5</v>
      </c>
      <c r="D132" s="1">
        <f t="shared" si="14"/>
        <v>13.313793103448276</v>
      </c>
      <c r="E132" s="13">
        <f t="shared" si="15"/>
        <v>0</v>
      </c>
      <c r="F132" s="20"/>
      <c r="G132" s="20"/>
      <c r="H132" s="8">
        <f>H131+(H141-H131)/($A141-$A131)</f>
        <v>2.9</v>
      </c>
    </row>
    <row r="133" spans="1:8" x14ac:dyDescent="0.2">
      <c r="A133" s="8">
        <f t="shared" si="18"/>
        <v>117</v>
      </c>
      <c r="B133" s="8">
        <f>B132+(B141-B131)/(A141-A131)</f>
        <v>1544.4</v>
      </c>
      <c r="C133" s="8">
        <f>C132+(C141-C131)/(A141-A131)</f>
        <v>576.5</v>
      </c>
      <c r="D133" s="1">
        <f t="shared" si="14"/>
        <v>13.200000000000001</v>
      </c>
      <c r="E133" s="13">
        <f t="shared" si="15"/>
        <v>0</v>
      </c>
      <c r="F133" s="20"/>
      <c r="G133" s="20"/>
      <c r="H133" s="8">
        <f>H132+(H141-H131)/($A141-$A131)</f>
        <v>2.9</v>
      </c>
    </row>
    <row r="134" spans="1:8" x14ac:dyDescent="0.2">
      <c r="A134" s="8">
        <f t="shared" si="18"/>
        <v>118</v>
      </c>
      <c r="B134" s="8">
        <f>B133+(B141-B131)/(A141-A131)</f>
        <v>1544.4</v>
      </c>
      <c r="C134" s="8">
        <f>C133+(C141-C131)/(A141-A131)</f>
        <v>576.5</v>
      </c>
      <c r="D134" s="1">
        <f t="shared" si="14"/>
        <v>13.08813559322034</v>
      </c>
      <c r="E134" s="13">
        <f t="shared" si="15"/>
        <v>0</v>
      </c>
      <c r="F134" s="20"/>
      <c r="G134" s="20"/>
      <c r="H134" s="8">
        <f>H133+(H141-H131)/($A141-$A131)</f>
        <v>2.9</v>
      </c>
    </row>
    <row r="135" spans="1:8" x14ac:dyDescent="0.2">
      <c r="A135" s="8">
        <f t="shared" si="18"/>
        <v>119</v>
      </c>
      <c r="B135" s="8">
        <f>B134+(B141-B131)/(A141-A131)</f>
        <v>1544.4</v>
      </c>
      <c r="C135" s="8">
        <f>C134+(C141-C131)/(A141-A131)</f>
        <v>576.5</v>
      </c>
      <c r="D135" s="1">
        <f t="shared" si="14"/>
        <v>12.978151260504202</v>
      </c>
      <c r="E135" s="13">
        <f t="shared" si="15"/>
        <v>0</v>
      </c>
      <c r="F135" s="20"/>
      <c r="G135" s="20"/>
      <c r="H135" s="8">
        <f>H134+(H141-H131)/($A141-$A131)</f>
        <v>2.9</v>
      </c>
    </row>
    <row r="136" spans="1:8" x14ac:dyDescent="0.2">
      <c r="A136" s="8">
        <f t="shared" si="18"/>
        <v>120</v>
      </c>
      <c r="B136" s="8">
        <f>B135+(B141-B131)/(A141-A131)</f>
        <v>1544.4</v>
      </c>
      <c r="C136" s="8">
        <f>C135+(C141-C131)/(A141-A131)</f>
        <v>576.5</v>
      </c>
      <c r="D136" s="1">
        <f t="shared" si="14"/>
        <v>12.870000000000001</v>
      </c>
      <c r="E136" s="13">
        <f t="shared" si="15"/>
        <v>0</v>
      </c>
      <c r="F136" s="20"/>
      <c r="G136" s="20"/>
      <c r="H136" s="8">
        <f>H135+(H141-H131)/($A141-$A131)</f>
        <v>2.9</v>
      </c>
    </row>
    <row r="137" spans="1:8" x14ac:dyDescent="0.2">
      <c r="A137" s="8">
        <f t="shared" si="18"/>
        <v>121</v>
      </c>
      <c r="B137" s="8">
        <f>B136+(B141-B131)/(A141-A131)</f>
        <v>1544.4</v>
      </c>
      <c r="C137" s="8">
        <f>C136+(C141-C131)/(A141-A131)</f>
        <v>576.5</v>
      </c>
      <c r="D137" s="1">
        <f t="shared" si="14"/>
        <v>12.763636363636364</v>
      </c>
      <c r="E137" s="13">
        <f t="shared" si="15"/>
        <v>0</v>
      </c>
      <c r="F137" s="20"/>
      <c r="G137" s="20"/>
      <c r="H137" s="8">
        <f>H136+(H141-H131)/($A141-$A131)</f>
        <v>2.9</v>
      </c>
    </row>
    <row r="138" spans="1:8" x14ac:dyDescent="0.2">
      <c r="A138" s="8">
        <f t="shared" si="18"/>
        <v>122</v>
      </c>
      <c r="B138" s="8">
        <f>B137+(B141-B131)/(A141-A131)</f>
        <v>1544.4</v>
      </c>
      <c r="C138" s="8">
        <f>C137+(C141-C131)/(A141-A131)</f>
        <v>576.5</v>
      </c>
      <c r="D138" s="1">
        <f t="shared" si="14"/>
        <v>12.659016393442624</v>
      </c>
      <c r="E138" s="13">
        <f t="shared" si="15"/>
        <v>0</v>
      </c>
      <c r="F138" s="20"/>
      <c r="G138" s="20"/>
      <c r="H138" s="8">
        <f>H137+(H141-H131)/($A141-$A131)</f>
        <v>2.9</v>
      </c>
    </row>
    <row r="139" spans="1:8" x14ac:dyDescent="0.2">
      <c r="A139" s="8">
        <f t="shared" si="18"/>
        <v>123</v>
      </c>
      <c r="B139" s="8">
        <f>B138+(B141-B131)/(A141-A131)</f>
        <v>1544.4</v>
      </c>
      <c r="C139" s="8">
        <f>C138+(C141-C131)/(A141-A131)</f>
        <v>576.5</v>
      </c>
      <c r="D139" s="1">
        <f t="shared" si="14"/>
        <v>12.55609756097561</v>
      </c>
      <c r="E139" s="13">
        <f t="shared" si="15"/>
        <v>0</v>
      </c>
      <c r="F139" s="20"/>
      <c r="G139" s="20"/>
      <c r="H139" s="8">
        <f>H138+(H141-H131)/($A141-$A131)</f>
        <v>2.9</v>
      </c>
    </row>
    <row r="140" spans="1:8" x14ac:dyDescent="0.2">
      <c r="A140" s="8">
        <f t="shared" si="18"/>
        <v>124</v>
      </c>
      <c r="B140" s="8">
        <f>B139+(B141-B131)/(A141-A131)</f>
        <v>1544.4</v>
      </c>
      <c r="C140" s="8">
        <f>C139+(C141-C131)/(A141-A131)</f>
        <v>576.5</v>
      </c>
      <c r="D140" s="1">
        <f t="shared" si="14"/>
        <v>12.45483870967742</v>
      </c>
      <c r="E140" s="13">
        <f t="shared" si="15"/>
        <v>0</v>
      </c>
      <c r="F140" s="20"/>
      <c r="G140" s="20"/>
      <c r="H140" s="8">
        <f>H139+(H141-H131)/($A141-$A131)</f>
        <v>2.9</v>
      </c>
    </row>
    <row r="141" spans="1:8" x14ac:dyDescent="0.2">
      <c r="A141" s="9">
        <v>125</v>
      </c>
      <c r="B141" s="9">
        <f>VLOOKUP(CONCATENATE($A$1,A141),'Smith et al 2006'!$A$2:$S$780,8,FALSE)</f>
        <v>1544.4</v>
      </c>
      <c r="C141" s="9">
        <f>VLOOKUP(CONCATENATE($A$1,A141),'Smith et al 2006'!$A$2:$S$780,9,FALSE)</f>
        <v>576.5</v>
      </c>
      <c r="D141" s="1">
        <f t="shared" si="14"/>
        <v>12.3552</v>
      </c>
      <c r="E141" s="13">
        <f t="shared" si="15"/>
        <v>0</v>
      </c>
      <c r="F141" s="20"/>
      <c r="G141" s="20"/>
      <c r="H141" s="9">
        <f>VLOOKUP(CONCATENATE($A$1,$A141),'Smith et al 2006'!$A$2:$S$780,11,FALSE)</f>
        <v>2.9</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nc9FzGe5F56D969oF5Mp3H6d47kAzpa5nIj6ELsTRNjMmRl0tHD8g9J/aVdwwz+Shu3tfh40nYeRFYEd+1Pd3Q==" saltValue="k0of3pWnX1YzIDojThNhrw==" spinCount="100000" sheet="1" objects="1" scenarios="1"/>
  <mergeCells count="3">
    <mergeCell ref="D14:E14"/>
    <mergeCell ref="F13:K13"/>
    <mergeCell ref="I14:K14"/>
  </mergeCells>
  <conditionalFormatting sqref="D17:D141">
    <cfRule type="top10" dxfId="42" priority="1" stopIfTrue="1" rank="1"/>
  </conditionalFormatting>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133</v>
      </c>
    </row>
    <row r="2" spans="1:108" x14ac:dyDescent="0.2">
      <c r="A2" s="1" t="s">
        <v>206</v>
      </c>
      <c r="B2" s="1" t="s">
        <v>207</v>
      </c>
    </row>
    <row r="3" spans="1:108" x14ac:dyDescent="0.2">
      <c r="A3" s="1" t="s">
        <v>114</v>
      </c>
      <c r="B3" s="1">
        <f>_xlfn.MAXIFS(A16:A141,D16:D141,B4)</f>
        <v>125</v>
      </c>
    </row>
    <row r="4" spans="1:108" x14ac:dyDescent="0.2">
      <c r="A4" s="1" t="s">
        <v>208</v>
      </c>
      <c r="B4" s="1">
        <f>MAX(D17:D141)</f>
        <v>1.1135999999999999</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0.78</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0.38</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1.56</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0.76</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2.34</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1.1400000000000001</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3.12</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1.52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3.9</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1.9</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0.24</v>
      </c>
      <c r="C22" s="8">
        <f>C21+(C31-C21)/(A31-A21)</f>
        <v>4.54</v>
      </c>
      <c r="D22" s="1">
        <f t="shared" si="0"/>
        <v>0.04</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1.9</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0.48</v>
      </c>
      <c r="C23" s="8">
        <f>C22+(C31-C21)/(A31-A21)</f>
        <v>5.18</v>
      </c>
      <c r="D23" s="1">
        <f t="shared" si="0"/>
        <v>6.8571428571428575E-2</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1.9</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0.72</v>
      </c>
      <c r="C24" s="8">
        <f>C23+(C31-C21)/(A31-A21)</f>
        <v>5.8199999999999994</v>
      </c>
      <c r="D24" s="1">
        <f t="shared" si="0"/>
        <v>0.09</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1.9</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0.96</v>
      </c>
      <c r="C25" s="8">
        <f>C24+(C31-C21)/(A31-A21)</f>
        <v>6.4599999999999991</v>
      </c>
      <c r="D25" s="1">
        <f t="shared" si="0"/>
        <v>0.10666666666666666</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1.9</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1.2</v>
      </c>
      <c r="C26" s="8">
        <f>C25+(C31-C21)/(A31-A21)</f>
        <v>7.0999999999999988</v>
      </c>
      <c r="D26" s="1">
        <f t="shared" si="0"/>
        <v>0.12</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1.9</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1.44</v>
      </c>
      <c r="C27" s="8">
        <f>C26+(C31-C21)/(A31-A21)</f>
        <v>7.7399999999999984</v>
      </c>
      <c r="D27" s="1">
        <f t="shared" si="0"/>
        <v>0.13090909090909089</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1.9</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1.68</v>
      </c>
      <c r="C28" s="8">
        <f>C27+(C31-C21)/(A31-A21)</f>
        <v>8.379999999999999</v>
      </c>
      <c r="D28" s="1">
        <f t="shared" si="0"/>
        <v>0.13999999999999999</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1.9</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1.92</v>
      </c>
      <c r="C29" s="8">
        <f>C28+(C31-C21)/(A31-A21)</f>
        <v>9.02</v>
      </c>
      <c r="D29" s="1">
        <f t="shared" si="0"/>
        <v>0.14769230769230768</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1.9</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2.16</v>
      </c>
      <c r="C30" s="8">
        <f>C29+(C31-C21)/(A31-A21)</f>
        <v>9.66</v>
      </c>
      <c r="D30" s="1">
        <f t="shared" si="0"/>
        <v>0.1542857142857143</v>
      </c>
      <c r="E30" s="13">
        <f t="shared" si="1"/>
        <v>0.12500000000000022</v>
      </c>
      <c r="F30" s="21">
        <f>IF('Inputs and Results'!$C$20="Conservation Easement (Perpetual)",(C30-C29),IF(AND('Inputs and Results'!$C$20="Government (Secured)",A30&lt;=$B$6),C30-C29,IF(A30&lt;=$B$6,(C30-C29)*0.01*($B$6-A30+1),0)))</f>
        <v>0</v>
      </c>
      <c r="G30" s="22">
        <f>IF(A30&lt;='Inputs and Results'!$C$12,(C30-C29)*0.01*('Inputs and Results'!$C$12-A30+1),0)</f>
        <v>0</v>
      </c>
      <c r="H30" s="8">
        <f>H29+(H31-H21)/($A31-$A21)</f>
        <v>1.9</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2.4</v>
      </c>
      <c r="C31" s="9">
        <f>VLOOKUP(CONCATENATE($A$1,A31),'Smith et al 2006'!$A$2:$S$780,9,FALSE)</f>
        <v>10.3</v>
      </c>
      <c r="D31" s="1">
        <f t="shared" si="0"/>
        <v>0.16</v>
      </c>
      <c r="E31" s="13">
        <f t="shared" si="1"/>
        <v>0.11111111111111094</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1.9</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3.4799999999999995</v>
      </c>
      <c r="C32" s="8">
        <f>C31+(C41-C31)/(A41-A31)</f>
        <v>11.280000000000001</v>
      </c>
      <c r="D32" s="1">
        <f t="shared" si="0"/>
        <v>0.21749999999999997</v>
      </c>
      <c r="E32" s="13">
        <f t="shared" si="1"/>
        <v>0.44999999999999996</v>
      </c>
      <c r="F32" s="21">
        <f>IF('Inputs and Results'!$C$20="Conservation Easement (Perpetual)",(C32-C31),IF(AND('Inputs and Results'!$C$20="Government (Secured)",A32&lt;=$B$6),C32-C31,IF(A32&lt;=$B$6,(C32-C31)*0.01*($B$6-A32+1),0)))</f>
        <v>0</v>
      </c>
      <c r="G32" s="22">
        <f>IF(A32&lt;='Inputs and Results'!$C$12,(C32-C31)*0.01*('Inputs and Results'!$C$12-A32+1),0)</f>
        <v>0</v>
      </c>
      <c r="H32" s="8">
        <f>H31+(H41-H31)/($A41-$A31)</f>
        <v>1.9</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4.5599999999999996</v>
      </c>
      <c r="C33" s="8">
        <f>C32+(C41-C31)/(A41-A31)</f>
        <v>12.260000000000002</v>
      </c>
      <c r="D33" s="1">
        <f t="shared" si="0"/>
        <v>0.26823529411764702</v>
      </c>
      <c r="E33" s="13">
        <f t="shared" si="1"/>
        <v>0.31034482758620685</v>
      </c>
      <c r="F33" s="21">
        <f>IF('Inputs and Results'!$C$20="Conservation Easement (Perpetual)",(C33-C32),IF(AND('Inputs and Results'!$C$20="Government (Secured)",A33&lt;=$B$6),C33-C32,IF(A33&lt;=$B$6,(C33-C32)*0.01*($B$6-A33+1),0)))</f>
        <v>0</v>
      </c>
      <c r="G33" s="22">
        <f>IF(A33&lt;='Inputs and Results'!$C$12,(C33-C32)*0.01*('Inputs and Results'!$C$12-A33+1),0)</f>
        <v>0</v>
      </c>
      <c r="H33" s="8">
        <f>H32+(H41-H31)/($A41-$A31)</f>
        <v>1.9</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5.64</v>
      </c>
      <c r="C34" s="8">
        <f>C33+(C41-C31)/(A41-A31)</f>
        <v>13.240000000000002</v>
      </c>
      <c r="D34" s="1">
        <f t="shared" si="0"/>
        <v>0.3133333333333333</v>
      </c>
      <c r="E34" s="13">
        <f t="shared" si="1"/>
        <v>0.23684210526315796</v>
      </c>
      <c r="F34" s="21">
        <f>IF('Inputs and Results'!$C$20="Conservation Easement (Perpetual)",(C34-C33),IF(AND('Inputs and Results'!$C$20="Government (Secured)",A34&lt;=$B$6),C34-C33,IF(A34&lt;=$B$6,(C34-C33)*0.01*($B$6-A34+1),0)))</f>
        <v>0</v>
      </c>
      <c r="G34" s="22">
        <f>IF(A34&lt;='Inputs and Results'!$C$12,(C34-C33)*0.01*('Inputs and Results'!$C$12-A34+1),0)</f>
        <v>0</v>
      </c>
      <c r="H34" s="8">
        <f>H33+(H41-H31)/($A41-$A31)</f>
        <v>1.9</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6.72</v>
      </c>
      <c r="C35" s="8">
        <f>C34+(C41-C31)/(A41-A31)</f>
        <v>14.220000000000002</v>
      </c>
      <c r="D35" s="1">
        <f t="shared" si="0"/>
        <v>0.35368421052631577</v>
      </c>
      <c r="E35" s="13">
        <f t="shared" si="1"/>
        <v>0.1914893617021276</v>
      </c>
      <c r="F35" s="21">
        <f>IF('Inputs and Results'!$C$20="Conservation Easement (Perpetual)",(C35-C34),IF(AND('Inputs and Results'!$C$20="Government (Secured)",A35&lt;=$B$6),C35-C34,IF(A35&lt;=$B$6,(C35-C34)*0.01*($B$6-A35+1),0)))</f>
        <v>0</v>
      </c>
      <c r="G35" s="22">
        <f>IF(A35&lt;='Inputs and Results'!$C$12,(C35-C34)*0.01*('Inputs and Results'!$C$12-A35+1),0)</f>
        <v>0</v>
      </c>
      <c r="H35" s="8">
        <f>H34+(H41-H31)/($A41-$A31)</f>
        <v>1.9</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7.8</v>
      </c>
      <c r="C36" s="8">
        <f>C35+(C41-C31)/(A41-A31)</f>
        <v>15.200000000000003</v>
      </c>
      <c r="D36" s="1">
        <f t="shared" si="0"/>
        <v>0.39</v>
      </c>
      <c r="E36" s="13">
        <f t="shared" si="1"/>
        <v>0.16071428571428581</v>
      </c>
      <c r="F36" s="21">
        <f>IF('Inputs and Results'!$C$20="Conservation Easement (Perpetual)",(C36-C35),IF(AND('Inputs and Results'!$C$20="Government (Secured)",A36&lt;=$B$6),C36-C35,IF(A36&lt;=$B$6,(C36-C35)*0.01*($B$6-A36+1),0)))</f>
        <v>0</v>
      </c>
      <c r="G36" s="22">
        <f>IF(A36&lt;='Inputs and Results'!$C$12,(C36-C35)*0.01*('Inputs and Results'!$C$12-A36+1),0)</f>
        <v>0</v>
      </c>
      <c r="H36" s="8">
        <f>H35+(H41-H31)/($A41-$A31)</f>
        <v>1.9</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8.879999999999999</v>
      </c>
      <c r="C37" s="8">
        <f>C36+(C41-C31)/(A41-A31)</f>
        <v>16.180000000000003</v>
      </c>
      <c r="D37" s="1">
        <f t="shared" si="0"/>
        <v>0.42285714285714282</v>
      </c>
      <c r="E37" s="13">
        <f t="shared" si="1"/>
        <v>0.13846153846153841</v>
      </c>
      <c r="F37" s="21">
        <f>IF('Inputs and Results'!$C$20="Conservation Easement (Perpetual)",(C37-C36),IF(AND('Inputs and Results'!$C$20="Government (Secured)",A37&lt;=$B$6),C37-C36,IF(A37&lt;=$B$6,(C37-C36)*0.01*($B$6-A37+1),0)))</f>
        <v>0</v>
      </c>
      <c r="G37" s="22">
        <f>IF(A37&lt;='Inputs and Results'!$C$12,(C37-C36)*0.01*('Inputs and Results'!$C$12-A37+1),0)</f>
        <v>0</v>
      </c>
      <c r="H37" s="8">
        <f>H36+(H41-H31)/($A41-$A31)</f>
        <v>1.9</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9.9599999999999991</v>
      </c>
      <c r="C38" s="8">
        <f>C37+(C41-C31)/(A41-A31)</f>
        <v>17.160000000000004</v>
      </c>
      <c r="D38" s="1">
        <f t="shared" si="0"/>
        <v>0.4527272727272727</v>
      </c>
      <c r="E38" s="13">
        <f t="shared" si="1"/>
        <v>0.12162162162162171</v>
      </c>
      <c r="F38" s="21">
        <f>IF('Inputs and Results'!$C$20="Conservation Easement (Perpetual)",(C38-C37),IF(AND('Inputs and Results'!$C$20="Government (Secured)",A38&lt;=$B$6),C38-C37,IF(A38&lt;=$B$6,(C38-C37)*0.01*($B$6-A38+1),0)))</f>
        <v>0</v>
      </c>
      <c r="G38" s="22">
        <f>IF(A38&lt;='Inputs and Results'!$C$12,(C38-C37)*0.01*('Inputs and Results'!$C$12-A38+1),0)</f>
        <v>0</v>
      </c>
      <c r="H38" s="8">
        <f>H37+(H41-H31)/($A41-$A31)</f>
        <v>1.9</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11.04</v>
      </c>
      <c r="C39" s="8">
        <f>C38+(C41-C31)/(A41-A31)</f>
        <v>18.140000000000004</v>
      </c>
      <c r="D39" s="1">
        <f t="shared" si="0"/>
        <v>0.48</v>
      </c>
      <c r="E39" s="13">
        <f t="shared" si="1"/>
        <v>0.10843373493975905</v>
      </c>
      <c r="F39" s="21">
        <f>IF('Inputs and Results'!$C$20="Conservation Easement (Perpetual)",(C39-C38),IF(AND('Inputs and Results'!$C$20="Government (Secured)",A39&lt;=$B$6),C39-C38,IF(A39&lt;=$B$6,(C39-C38)*0.01*($B$6-A39+1),0)))</f>
        <v>0</v>
      </c>
      <c r="G39" s="22">
        <f>IF(A39&lt;='Inputs and Results'!$C$12,(C39-C38)*0.01*('Inputs and Results'!$C$12-A39+1),0)</f>
        <v>0</v>
      </c>
      <c r="H39" s="8">
        <f>H38+(H41-H31)/($A41-$A31)</f>
        <v>1.9</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12.12</v>
      </c>
      <c r="C40" s="8">
        <f>C39+(C41-C31)/(A41-A31)</f>
        <v>19.120000000000005</v>
      </c>
      <c r="D40" s="1">
        <f>B40/A40</f>
        <v>0.505</v>
      </c>
      <c r="E40" s="13">
        <f>(B40/B39)-1</f>
        <v>9.7826086956521729E-2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1.9</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13.2</v>
      </c>
      <c r="C41" s="9">
        <f>VLOOKUP(CONCATENATE($A$1,A41),'Smith et al 2006'!$A$2:$S$780,9,FALSE)</f>
        <v>20.100000000000001</v>
      </c>
      <c r="D41" s="1">
        <f t="shared" ref="D41:D104" si="4">B41/A41</f>
        <v>0.52800000000000002</v>
      </c>
      <c r="E41" s="13">
        <f t="shared" ref="E41:E104" si="5">(B41/B40)-1</f>
        <v>8.9108910891089188E-2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1.9</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14.399999999999999</v>
      </c>
      <c r="C42" s="8">
        <f>C41+(C51-C41)/(A51-A41)</f>
        <v>21.07</v>
      </c>
      <c r="D42" s="1">
        <f t="shared" si="4"/>
        <v>0.55384615384615377</v>
      </c>
      <c r="E42" s="13">
        <f t="shared" si="5"/>
        <v>9.0909090909090828E-2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1.9</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15.599999999999998</v>
      </c>
      <c r="C43" s="8">
        <f>C42+(C51-C41)/(A51-A41)</f>
        <v>22.04</v>
      </c>
      <c r="D43" s="1">
        <f t="shared" si="4"/>
        <v>0.57777777777777772</v>
      </c>
      <c r="E43" s="13">
        <f t="shared" si="5"/>
        <v>8.3333333333333259E-2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1.9</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16.799999999999997</v>
      </c>
      <c r="C44" s="8">
        <f>C43+(C51-C41)/(A51-A41)</f>
        <v>23.009999999999998</v>
      </c>
      <c r="D44" s="1">
        <f t="shared" si="4"/>
        <v>0.59999999999999987</v>
      </c>
      <c r="E44" s="13">
        <f t="shared" si="5"/>
        <v>7.6923076923076872E-2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1.9</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17.999999999999996</v>
      </c>
      <c r="C45" s="8">
        <f>C44+(C51-C41)/(A51-A41)</f>
        <v>23.979999999999997</v>
      </c>
      <c r="D45" s="1">
        <f t="shared" si="4"/>
        <v>0.6206896551724137</v>
      </c>
      <c r="E45" s="13">
        <f t="shared" si="5"/>
        <v>7.1428571428571397E-2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1.9</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19.199999999999996</v>
      </c>
      <c r="C46" s="8">
        <f>C45+(C51-C41)/(A51-A41)</f>
        <v>24.949999999999996</v>
      </c>
      <c r="D46" s="1">
        <f t="shared" si="4"/>
        <v>0.6399999999999999</v>
      </c>
      <c r="E46" s="13">
        <f t="shared" si="5"/>
        <v>6.6666666666666652E-2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1.9</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20.399999999999995</v>
      </c>
      <c r="C47" s="8">
        <f>C46+(C51-C41)/(A51-A41)</f>
        <v>25.919999999999995</v>
      </c>
      <c r="D47" s="1">
        <f t="shared" si="4"/>
        <v>0.65806451612903205</v>
      </c>
      <c r="E47" s="13">
        <f t="shared" si="5"/>
        <v>6.25E-2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1.9</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21.599999999999994</v>
      </c>
      <c r="C48" s="8">
        <f>C47+(C51-C41)/(A51-A41)</f>
        <v>26.889999999999993</v>
      </c>
      <c r="D48" s="1">
        <f t="shared" si="4"/>
        <v>0.67499999999999982</v>
      </c>
      <c r="E48" s="13">
        <f t="shared" si="5"/>
        <v>5.8823529411764719E-2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1.9</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22.799999999999994</v>
      </c>
      <c r="C49" s="8">
        <f>C48+(C51-C41)/(A51-A41)</f>
        <v>27.859999999999992</v>
      </c>
      <c r="D49" s="1">
        <f t="shared" si="4"/>
        <v>0.6909090909090907</v>
      </c>
      <c r="E49" s="13">
        <f t="shared" si="5"/>
        <v>5.555555555555558E-2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1.9</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23.999999999999993</v>
      </c>
      <c r="C50" s="8">
        <f>C49+(C51-C41)/(A51-A41)</f>
        <v>28.829999999999991</v>
      </c>
      <c r="D50" s="1">
        <f t="shared" si="4"/>
        <v>0.70588235294117629</v>
      </c>
      <c r="E50" s="13">
        <f t="shared" si="5"/>
        <v>5.2631578947368363E-2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1.9</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25.2</v>
      </c>
      <c r="C51" s="9">
        <f>VLOOKUP(CONCATENATE($A$1,A51),'Smith et al 2006'!$A$2:$S$780,9,FALSE)</f>
        <v>29.8</v>
      </c>
      <c r="D51" s="1">
        <f t="shared" si="4"/>
        <v>0.72</v>
      </c>
      <c r="E51" s="13">
        <f t="shared" si="5"/>
        <v>5.0000000000000266E-2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1.9</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26.419999999999998</v>
      </c>
      <c r="C52" s="8">
        <f>C51+(C61-C51)/(A61-A51)</f>
        <v>30.69</v>
      </c>
      <c r="D52" s="1">
        <f t="shared" si="4"/>
        <v>0.73388888888888881</v>
      </c>
      <c r="E52" s="13">
        <f t="shared" si="5"/>
        <v>4.8412698412698463E-2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1.9</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27.639999999999997</v>
      </c>
      <c r="C53" s="8">
        <f>C52+(C61-C51)/(A61-A51)</f>
        <v>31.580000000000002</v>
      </c>
      <c r="D53" s="1">
        <f t="shared" si="4"/>
        <v>0.74702702702702695</v>
      </c>
      <c r="E53" s="13">
        <f t="shared" si="5"/>
        <v>4.6177138531415585E-2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1.9</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28.859999999999996</v>
      </c>
      <c r="C54" s="8">
        <f>C53+(C61-C51)/(A61-A51)</f>
        <v>32.47</v>
      </c>
      <c r="D54" s="1">
        <f t="shared" si="4"/>
        <v>0.75947368421052619</v>
      </c>
      <c r="E54" s="13">
        <f t="shared" si="5"/>
        <v>4.4138929088277878E-2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1.9</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30.079999999999995</v>
      </c>
      <c r="C55" s="8">
        <f>C54+(C61-C51)/(A61-A51)</f>
        <v>33.36</v>
      </c>
      <c r="D55" s="1">
        <f t="shared" si="4"/>
        <v>0.77128205128205118</v>
      </c>
      <c r="E55" s="13">
        <f t="shared" si="5"/>
        <v>4.2273042273042183E-2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1.9</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31.299999999999994</v>
      </c>
      <c r="C56" s="8">
        <f>C55+(C61-C51)/(A61-A51)</f>
        <v>34.25</v>
      </c>
      <c r="D56" s="1">
        <f t="shared" si="4"/>
        <v>0.78249999999999986</v>
      </c>
      <c r="E56" s="13">
        <f t="shared" si="5"/>
        <v>4.055851063829774E-2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1.9</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32.519999999999996</v>
      </c>
      <c r="C57" s="8">
        <f>C56+(C61-C51)/(A61-A51)</f>
        <v>35.14</v>
      </c>
      <c r="D57" s="1">
        <f t="shared" si="4"/>
        <v>0.793170731707317</v>
      </c>
      <c r="E57" s="13">
        <f t="shared" si="5"/>
        <v>3.8977635782747599E-2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1.9</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33.739999999999995</v>
      </c>
      <c r="C58" s="8">
        <f>C57+(C61-C51)/(A61-A51)</f>
        <v>36.03</v>
      </c>
      <c r="D58" s="1">
        <f t="shared" si="4"/>
        <v>0.80333333333333323</v>
      </c>
      <c r="E58" s="13">
        <f t="shared" si="5"/>
        <v>3.7515375153751584E-2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1.9</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34.959999999999994</v>
      </c>
      <c r="C59" s="8">
        <f>C58+(C61-C51)/(A61-A51)</f>
        <v>36.92</v>
      </c>
      <c r="D59" s="1">
        <f t="shared" si="4"/>
        <v>0.81302325581395329</v>
      </c>
      <c r="E59" s="13">
        <f t="shared" si="5"/>
        <v>3.6158861885002835E-2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1.9</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36.179999999999993</v>
      </c>
      <c r="C60" s="8">
        <f>C59+(C61-C51)/(A61-A51)</f>
        <v>37.81</v>
      </c>
      <c r="D60" s="1">
        <f t="shared" si="4"/>
        <v>0.82227272727272716</v>
      </c>
      <c r="E60" s="13">
        <f t="shared" si="5"/>
        <v>3.489702517162474E-2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1.9</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37.4</v>
      </c>
      <c r="C61" s="9">
        <f>VLOOKUP(CONCATENATE($A$1,A61),'Smith et al 2006'!$A$2:$S$780,9,FALSE)</f>
        <v>38.700000000000003</v>
      </c>
      <c r="D61" s="1">
        <f t="shared" si="4"/>
        <v>0.83111111111111113</v>
      </c>
      <c r="E61" s="13">
        <f t="shared" si="5"/>
        <v>3.3720287451630915E-2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1.9</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38.64</v>
      </c>
      <c r="C62" s="8">
        <f>C61+(C71-C61)/(A71-A61)</f>
        <v>39.540000000000006</v>
      </c>
      <c r="D62" s="1">
        <f t="shared" si="4"/>
        <v>0.84</v>
      </c>
      <c r="E62" s="13">
        <f t="shared" si="5"/>
        <v>3.3155080213903787E-2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1.9</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39.880000000000003</v>
      </c>
      <c r="C63" s="8">
        <f>C62+(C71-C61)/(A71-A61)</f>
        <v>40.38000000000001</v>
      </c>
      <c r="D63" s="1">
        <f t="shared" si="4"/>
        <v>0.84851063829787243</v>
      </c>
      <c r="E63" s="13">
        <f t="shared" si="5"/>
        <v>3.2091097308488692E-2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1.9</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41.120000000000005</v>
      </c>
      <c r="C64" s="8">
        <f>C63+(C71-C61)/(A71-A61)</f>
        <v>41.220000000000013</v>
      </c>
      <c r="D64" s="1">
        <f t="shared" si="4"/>
        <v>0.8566666666666668</v>
      </c>
      <c r="E64" s="13">
        <f t="shared" si="5"/>
        <v>3.1093279839518706E-2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1.9</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42.360000000000007</v>
      </c>
      <c r="C65" s="8">
        <f>C64+(C71-C61)/(A71-A61)</f>
        <v>42.060000000000016</v>
      </c>
      <c r="D65" s="1">
        <f t="shared" si="4"/>
        <v>0.8644897959183675</v>
      </c>
      <c r="E65" s="13">
        <f t="shared" si="5"/>
        <v>3.0155642023346418E-2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1.9</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43.600000000000009</v>
      </c>
      <c r="C66" s="8">
        <f>C65+(C71-C61)/(A71-A61)</f>
        <v>42.90000000000002</v>
      </c>
      <c r="D66" s="1">
        <f t="shared" si="4"/>
        <v>0.87200000000000022</v>
      </c>
      <c r="E66" s="13">
        <f t="shared" si="5"/>
        <v>2.9272898961284266E-2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1.9</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44.840000000000011</v>
      </c>
      <c r="C67" s="8">
        <f>C66+(C71-C61)/(A71-A61)</f>
        <v>43.740000000000023</v>
      </c>
      <c r="D67" s="1">
        <f t="shared" si="4"/>
        <v>0.87921568627450997</v>
      </c>
      <c r="E67" s="13">
        <f t="shared" si="5"/>
        <v>2.8440366972477094E-2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1.9</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46.080000000000013</v>
      </c>
      <c r="C68" s="8">
        <f>C67+(C71-C61)/(A71-A61)</f>
        <v>44.580000000000027</v>
      </c>
      <c r="D68" s="1">
        <f t="shared" si="4"/>
        <v>0.8861538461538464</v>
      </c>
      <c r="E68" s="13">
        <f t="shared" si="5"/>
        <v>2.7653880463871516E-2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1.9</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47.320000000000014</v>
      </c>
      <c r="C69" s="8">
        <f>C68+(C71-C61)/(A71-A61)</f>
        <v>45.42000000000003</v>
      </c>
      <c r="D69" s="1">
        <f t="shared" si="4"/>
        <v>0.89283018867924557</v>
      </c>
      <c r="E69" s="13">
        <f t="shared" si="5"/>
        <v>2.6909722222222321E-2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1.9</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48.560000000000016</v>
      </c>
      <c r="C70" s="8">
        <f>C69+(C71-C61)/(A71-A61)</f>
        <v>46.260000000000034</v>
      </c>
      <c r="D70" s="1">
        <f t="shared" si="4"/>
        <v>0.89925925925925954</v>
      </c>
      <c r="E70" s="13">
        <f t="shared" si="5"/>
        <v>2.6204564666103103E-2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1.9</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49.8</v>
      </c>
      <c r="C71" s="9">
        <f>VLOOKUP(CONCATENATE($A$1,A71),'Smith et al 2006'!$A$2:$S$780,9,FALSE)</f>
        <v>47.1</v>
      </c>
      <c r="D71" s="1">
        <f t="shared" si="4"/>
        <v>0.9054545454545454</v>
      </c>
      <c r="E71" s="13">
        <f t="shared" si="5"/>
        <v>2.5535420098846462E-2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1.9</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51.05</v>
      </c>
      <c r="C72" s="8">
        <f>C71+(C81-C71)/(A81-A71)</f>
        <v>47.95</v>
      </c>
      <c r="D72" s="1">
        <f t="shared" si="4"/>
        <v>0.91160714285714284</v>
      </c>
      <c r="E72" s="13">
        <f t="shared" si="5"/>
        <v>2.5100401606425793E-2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52.3</v>
      </c>
      <c r="C73" s="8">
        <f>C72+(C81-C71)/(A81-A71)</f>
        <v>48.800000000000004</v>
      </c>
      <c r="D73" s="1">
        <f t="shared" si="4"/>
        <v>0.91754385964912277</v>
      </c>
      <c r="E73" s="13">
        <f t="shared" si="5"/>
        <v>2.4485798237022571E-2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1.9</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53.55</v>
      </c>
      <c r="C74" s="8">
        <f>C73+(C81-C71)/(A81-A71)</f>
        <v>49.650000000000006</v>
      </c>
      <c r="D74" s="1">
        <f t="shared" si="4"/>
        <v>0.9232758620689655</v>
      </c>
      <c r="E74" s="13">
        <f t="shared" si="5"/>
        <v>2.390057361376674E-2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1.9</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54.8</v>
      </c>
      <c r="C75" s="8">
        <f>C74+(C81-C71)/(A81-A71)</f>
        <v>50.500000000000007</v>
      </c>
      <c r="D75" s="1">
        <f t="shared" si="4"/>
        <v>0.9288135593220338</v>
      </c>
      <c r="E75" s="13">
        <f t="shared" si="5"/>
        <v>2.3342670401493848E-2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1.9</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56.05</v>
      </c>
      <c r="C76" s="8">
        <f>C75+(C81-C71)/(A81-A71)</f>
        <v>51.350000000000009</v>
      </c>
      <c r="D76" s="1">
        <f t="shared" si="4"/>
        <v>0.93416666666666659</v>
      </c>
      <c r="E76" s="13">
        <f t="shared" si="5"/>
        <v>2.2810218978102093E-2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1.9</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57.3</v>
      </c>
      <c r="C77" s="8">
        <f>C76+(C81-C71)/(A81-A71)</f>
        <v>52.20000000000001</v>
      </c>
      <c r="D77" s="1">
        <f t="shared" si="4"/>
        <v>0.93934426229508194</v>
      </c>
      <c r="E77" s="13">
        <f t="shared" si="5"/>
        <v>2.2301516503122176E-2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1.9</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58.55</v>
      </c>
      <c r="C78" s="8">
        <f>C77+(C81-C71)/(A81-A71)</f>
        <v>53.050000000000011</v>
      </c>
      <c r="D78" s="1">
        <f t="shared" si="4"/>
        <v>0.9443548387096774</v>
      </c>
      <c r="E78" s="13">
        <f t="shared" si="5"/>
        <v>2.1815008726003393E-2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1.9</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59.8</v>
      </c>
      <c r="C79" s="8">
        <f>C78+(C81-C71)/(A81-A71)</f>
        <v>53.900000000000013</v>
      </c>
      <c r="D79" s="1">
        <f t="shared" si="4"/>
        <v>0.94920634920634916</v>
      </c>
      <c r="E79" s="13">
        <f t="shared" si="5"/>
        <v>2.1349274124679685E-2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1.9</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61.05</v>
      </c>
      <c r="C80" s="8">
        <f>C79+(C81-C71)/(A81-A71)</f>
        <v>54.750000000000014</v>
      </c>
      <c r="D80" s="1">
        <f t="shared" si="4"/>
        <v>0.95390624999999996</v>
      </c>
      <c r="E80" s="13">
        <f t="shared" si="5"/>
        <v>2.0903010033444858E-2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1.9</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62.3</v>
      </c>
      <c r="C81" s="9">
        <f>VLOOKUP(CONCATENATE($A$1,A81),'Smith et al 2006'!$A$2:$S$780,9,FALSE)</f>
        <v>55.6</v>
      </c>
      <c r="D81" s="1">
        <f t="shared" si="4"/>
        <v>0.95846153846153836</v>
      </c>
      <c r="E81" s="13">
        <f t="shared" si="5"/>
        <v>2.0475020475020367E-2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1.9</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63.559999999999995</v>
      </c>
      <c r="C82" s="8">
        <f>C81+(C91-C81)/(A91-A81)</f>
        <v>56.32</v>
      </c>
      <c r="D82" s="1">
        <f t="shared" si="4"/>
        <v>0.9630303030303029</v>
      </c>
      <c r="E82" s="13">
        <f t="shared" si="5"/>
        <v>2.0224719101123556E-2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1.9</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64.819999999999993</v>
      </c>
      <c r="C83" s="8">
        <f>C82+(C91-C81)/(A91-A81)</f>
        <v>57.04</v>
      </c>
      <c r="D83" s="1">
        <f t="shared" si="4"/>
        <v>0.96746268656716405</v>
      </c>
      <c r="E83" s="13">
        <f t="shared" si="5"/>
        <v>1.982378854625555E-2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1.9</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66.08</v>
      </c>
      <c r="C84" s="8">
        <f>C83+(C91-C81)/(A91-A81)</f>
        <v>57.76</v>
      </c>
      <c r="D84" s="1">
        <f t="shared" si="4"/>
        <v>0.97176470588235286</v>
      </c>
      <c r="E84" s="13">
        <f t="shared" si="5"/>
        <v>1.9438444924406051E-2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1.9</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67.34</v>
      </c>
      <c r="C85" s="8">
        <f>C84+(C91-C81)/(A91-A81)</f>
        <v>58.48</v>
      </c>
      <c r="D85" s="1">
        <f t="shared" si="4"/>
        <v>0.9759420289855073</v>
      </c>
      <c r="E85" s="13">
        <f t="shared" si="5"/>
        <v>1.9067796610169552E-2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1.9</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68.600000000000009</v>
      </c>
      <c r="C86" s="8">
        <f>C85+(C91-C81)/(A91-A81)</f>
        <v>59.199999999999996</v>
      </c>
      <c r="D86" s="1">
        <f t="shared" si="4"/>
        <v>0.98000000000000009</v>
      </c>
      <c r="E86" s="13">
        <f t="shared" si="5"/>
        <v>1.8711018711018879E-2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1.9</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69.860000000000014</v>
      </c>
      <c r="C87" s="8">
        <f>C86+(C91-C81)/(A91-A81)</f>
        <v>59.919999999999995</v>
      </c>
      <c r="D87" s="1">
        <f t="shared" si="4"/>
        <v>0.98394366197183114</v>
      </c>
      <c r="E87" s="13">
        <f t="shared" si="5"/>
        <v>1.8367346938775508E-2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1.9</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71.120000000000019</v>
      </c>
      <c r="C88" s="8">
        <f>C87+(C91-C81)/(A91-A81)</f>
        <v>60.639999999999993</v>
      </c>
      <c r="D88" s="1">
        <f t="shared" si="4"/>
        <v>0.98777777777777809</v>
      </c>
      <c r="E88" s="13">
        <f t="shared" si="5"/>
        <v>1.8036072144288706E-2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1.9</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72.380000000000024</v>
      </c>
      <c r="C89" s="8">
        <f>C88+(C91-C81)/(A91-A81)</f>
        <v>61.359999999999992</v>
      </c>
      <c r="D89" s="1">
        <f t="shared" si="4"/>
        <v>0.99150684931506883</v>
      </c>
      <c r="E89" s="13">
        <f t="shared" si="5"/>
        <v>1.7716535433070835E-2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1.9</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73.640000000000029</v>
      </c>
      <c r="C90" s="8">
        <f>C89+(C91-C81)/(A91-A81)</f>
        <v>62.079999999999991</v>
      </c>
      <c r="D90" s="1">
        <f t="shared" si="4"/>
        <v>0.99513513513513552</v>
      </c>
      <c r="E90" s="13">
        <f t="shared" si="5"/>
        <v>1.740812379110257E-2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1.9</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74.900000000000006</v>
      </c>
      <c r="C91" s="9">
        <f>VLOOKUP(CONCATENATE($A$1,A91),'Smith et al 2006'!$A$2:$S$780,9,FALSE)</f>
        <v>62.8</v>
      </c>
      <c r="D91" s="1">
        <f t="shared" si="4"/>
        <v>0.9986666666666667</v>
      </c>
      <c r="E91" s="13">
        <f t="shared" si="5"/>
        <v>1.7110266159695575E-2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1.9</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76.160000000000011</v>
      </c>
      <c r="C92" s="8">
        <f>C91+(C101-C91)/(A101-A91)</f>
        <v>63.51</v>
      </c>
      <c r="D92" s="1">
        <f t="shared" si="4"/>
        <v>1.0021052631578948</v>
      </c>
      <c r="E92" s="13">
        <f t="shared" si="5"/>
        <v>1.6822429906542036E-2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77.420000000000016</v>
      </c>
      <c r="C93" s="8">
        <f>C92+(C101-C91)/(A101-A91)</f>
        <v>64.22</v>
      </c>
      <c r="D93" s="1">
        <f t="shared" si="4"/>
        <v>1.0054545454545456</v>
      </c>
      <c r="E93" s="13">
        <f t="shared" si="5"/>
        <v>1.6544117647058876E-2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1.9</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78.680000000000021</v>
      </c>
      <c r="C94" s="8">
        <f>C93+(C101-C91)/(A101-A91)</f>
        <v>64.930000000000007</v>
      </c>
      <c r="D94" s="1">
        <f t="shared" si="4"/>
        <v>1.008717948717949</v>
      </c>
      <c r="E94" s="13">
        <f t="shared" si="5"/>
        <v>1.6274864376130349E-2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1.9</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79.940000000000026</v>
      </c>
      <c r="C95" s="8">
        <f>C94+(C101-C91)/(A101-A91)</f>
        <v>65.640000000000015</v>
      </c>
      <c r="D95" s="1">
        <f t="shared" si="4"/>
        <v>1.0118987341772154</v>
      </c>
      <c r="E95" s="13">
        <f t="shared" si="5"/>
        <v>1.6014234875444844E-2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1.9</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81.200000000000031</v>
      </c>
      <c r="C96" s="8">
        <f>C95+(C101-C91)/(A101-A91)</f>
        <v>66.350000000000023</v>
      </c>
      <c r="D96" s="1">
        <f t="shared" si="4"/>
        <v>1.0150000000000003</v>
      </c>
      <c r="E96" s="13">
        <f t="shared" si="5"/>
        <v>1.5761821366024664E-2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1.9</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82.460000000000036</v>
      </c>
      <c r="C97" s="8">
        <f>C96+(C101-C91)/(A101-A91)</f>
        <v>67.060000000000031</v>
      </c>
      <c r="D97" s="1">
        <f t="shared" si="4"/>
        <v>1.0180246913580251</v>
      </c>
      <c r="E97" s="13">
        <f t="shared" si="5"/>
        <v>1.551724137931032E-2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1.9</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83.720000000000041</v>
      </c>
      <c r="C98" s="8">
        <f>C97+(C101-C91)/(A101-A91)</f>
        <v>67.770000000000039</v>
      </c>
      <c r="D98" s="1">
        <f t="shared" si="4"/>
        <v>1.020975609756098</v>
      </c>
      <c r="E98" s="13">
        <f t="shared" si="5"/>
        <v>1.5280135823429575E-2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1.9</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84.980000000000047</v>
      </c>
      <c r="C99" s="8">
        <f>C98+(C101-C91)/(A101-A91)</f>
        <v>68.480000000000047</v>
      </c>
      <c r="D99" s="1">
        <f t="shared" si="4"/>
        <v>1.0238554216867475</v>
      </c>
      <c r="E99" s="13">
        <f t="shared" si="5"/>
        <v>1.5050167224080369E-2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1.9</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86.240000000000052</v>
      </c>
      <c r="C100" s="8">
        <f>C99+(C101-C91)/(A101-A91)</f>
        <v>69.190000000000055</v>
      </c>
      <c r="D100" s="1">
        <f t="shared" si="4"/>
        <v>1.0266666666666673</v>
      </c>
      <c r="E100" s="13">
        <f t="shared" si="5"/>
        <v>1.4827018121911006E-2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1.9</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87.5</v>
      </c>
      <c r="C101" s="9">
        <f>VLOOKUP(CONCATENATE($A$1,A101),'Smith et al 2006'!$A$2:$S$780,9,FALSE)</f>
        <v>69.900000000000006</v>
      </c>
      <c r="D101" s="1">
        <f t="shared" si="4"/>
        <v>1.0294117647058822</v>
      </c>
      <c r="E101" s="13">
        <f t="shared" si="5"/>
        <v>1.4610389610389074E-2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1.9</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88.76</v>
      </c>
      <c r="C102" s="8">
        <f>C101+(C111-C101)/(A111-A101)</f>
        <v>70.59</v>
      </c>
      <c r="D102" s="1">
        <f t="shared" si="4"/>
        <v>1.0320930232558141</v>
      </c>
      <c r="E102" s="13">
        <f t="shared" si="5"/>
        <v>1.4399999999999968E-2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90.02000000000001</v>
      </c>
      <c r="C103" s="8">
        <f>C102+(C111-C101)/(A111-A101)</f>
        <v>71.28</v>
      </c>
      <c r="D103" s="1">
        <f t="shared" si="4"/>
        <v>1.0347126436781611</v>
      </c>
      <c r="E103" s="13">
        <f t="shared" si="5"/>
        <v>1.4195583596214645E-2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1.9</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91.280000000000015</v>
      </c>
      <c r="C104" s="8">
        <f>C103+(C111-C101)/(A111-A101)</f>
        <v>71.97</v>
      </c>
      <c r="D104" s="1">
        <f t="shared" si="4"/>
        <v>1.0372727272727273</v>
      </c>
      <c r="E104" s="13">
        <f t="shared" si="5"/>
        <v>1.3996889580093264E-2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1.9</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92.54000000000002</v>
      </c>
      <c r="C105" s="8">
        <f>C104+(C111-C101)/(A111-A101)</f>
        <v>72.66</v>
      </c>
      <c r="D105" s="1">
        <f t="shared" ref="D105:D141" si="14">B105/A105</f>
        <v>1.0397752808988767</v>
      </c>
      <c r="E105" s="13">
        <f t="shared" ref="E105:E141" si="15">(B105/B104)-1</f>
        <v>1.3803680981595123E-2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1.9</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93.800000000000026</v>
      </c>
      <c r="C106" s="8">
        <f>C105+(C111-C101)/(A111-A101)</f>
        <v>73.349999999999994</v>
      </c>
      <c r="D106" s="1">
        <f t="shared" si="14"/>
        <v>1.0422222222222226</v>
      </c>
      <c r="E106" s="13">
        <f t="shared" si="15"/>
        <v>1.3615733736762614E-2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1.9</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95.060000000000031</v>
      </c>
      <c r="C107" s="8">
        <f>C106+(C111-C101)/(A111-A101)</f>
        <v>74.039999999999992</v>
      </c>
      <c r="D107" s="1">
        <f t="shared" si="14"/>
        <v>1.0446153846153849</v>
      </c>
      <c r="E107" s="13">
        <f t="shared" si="15"/>
        <v>1.3432835820895495E-2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1.9</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96.320000000000036</v>
      </c>
      <c r="C108" s="8">
        <f>C107+(C111-C101)/(A111-A101)</f>
        <v>74.72999999999999</v>
      </c>
      <c r="D108" s="1">
        <f t="shared" si="14"/>
        <v>1.0469565217391308</v>
      </c>
      <c r="E108" s="13">
        <f t="shared" si="15"/>
        <v>1.3254786450662692E-2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1.9</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97.580000000000041</v>
      </c>
      <c r="C109" s="8">
        <f>C108+(C111-C101)/(A111-A101)</f>
        <v>75.419999999999987</v>
      </c>
      <c r="D109" s="1">
        <f t="shared" si="14"/>
        <v>1.0492473118279575</v>
      </c>
      <c r="E109" s="13">
        <f t="shared" si="15"/>
        <v>1.3081395348837344E-2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1.9</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98.840000000000046</v>
      </c>
      <c r="C110" s="8">
        <f>C109+(C111-C101)/(A111-A101)</f>
        <v>76.109999999999985</v>
      </c>
      <c r="D110" s="1">
        <f t="shared" si="14"/>
        <v>1.0514893617021281</v>
      </c>
      <c r="E110" s="13">
        <f t="shared" si="15"/>
        <v>1.2912482065997155E-2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1.9</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100.1</v>
      </c>
      <c r="C111" s="9">
        <f>VLOOKUP(CONCATENATE($A$1,A111),'Smith et al 2006'!$A$2:$S$780,9,FALSE)</f>
        <v>76.8</v>
      </c>
      <c r="D111" s="1">
        <f t="shared" si="14"/>
        <v>1.0536842105263158</v>
      </c>
      <c r="E111" s="13">
        <f t="shared" si="15"/>
        <v>1.2747875354107041E-2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1.9</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101.38</v>
      </c>
      <c r="C112" s="8">
        <f>C111+(C121-C111)/(A121-A111)</f>
        <v>77.47999999999999</v>
      </c>
      <c r="D112" s="1">
        <f t="shared" si="14"/>
        <v>1.0560416666666665</v>
      </c>
      <c r="E112" s="13">
        <f t="shared" si="15"/>
        <v>1.2787212787212843E-2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1.9</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102.66</v>
      </c>
      <c r="C113" s="8">
        <f>C112+(C121-C111)/(A121-A111)</f>
        <v>78.16</v>
      </c>
      <c r="D113" s="1">
        <f t="shared" si="14"/>
        <v>1.0583505154639175</v>
      </c>
      <c r="E113" s="13">
        <f t="shared" si="15"/>
        <v>1.2625764450582055E-2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1.9</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103.94</v>
      </c>
      <c r="C114" s="8">
        <f>C113+(C121-C111)/(A121-A111)</f>
        <v>78.84</v>
      </c>
      <c r="D114" s="1">
        <f t="shared" si="14"/>
        <v>1.0606122448979591</v>
      </c>
      <c r="E114" s="13">
        <f t="shared" si="15"/>
        <v>1.2468342100136365E-2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1.9</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105.22</v>
      </c>
      <c r="C115" s="8">
        <f>C114+(C121-C111)/(A121-A111)</f>
        <v>79.52000000000001</v>
      </c>
      <c r="D115" s="1">
        <f t="shared" si="14"/>
        <v>1.0628282828282829</v>
      </c>
      <c r="E115" s="13">
        <f t="shared" si="15"/>
        <v>1.2314796998268207E-2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1.9</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106.5</v>
      </c>
      <c r="C116" s="8">
        <f>C115+(C121-C111)/(A121-A111)</f>
        <v>80.200000000000017</v>
      </c>
      <c r="D116" s="1">
        <f t="shared" si="14"/>
        <v>1.0649999999999999</v>
      </c>
      <c r="E116" s="13">
        <f t="shared" si="15"/>
        <v>1.2164987644934344E-2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1.9</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107.78</v>
      </c>
      <c r="C117" s="8">
        <f>C116+(C121-C111)/(A121-A111)</f>
        <v>80.880000000000024</v>
      </c>
      <c r="D117" s="1">
        <f t="shared" si="14"/>
        <v>1.0671287128712872</v>
      </c>
      <c r="E117" s="13">
        <f t="shared" si="15"/>
        <v>1.2018779342723107E-2</v>
      </c>
      <c r="F117" s="20"/>
      <c r="G117" s="20"/>
      <c r="H117" s="8">
        <f>H116+(H121-H111)/($A121-$A111)</f>
        <v>1.9</v>
      </c>
    </row>
    <row r="118" spans="1:108" x14ac:dyDescent="0.2">
      <c r="A118" s="8">
        <f t="shared" si="16"/>
        <v>102</v>
      </c>
      <c r="B118" s="8">
        <f>B117+(B121-B111)/(A121-A111)</f>
        <v>109.06</v>
      </c>
      <c r="C118" s="8">
        <f>C117+(C121-C111)/(A121-A111)</f>
        <v>81.560000000000031</v>
      </c>
      <c r="D118" s="1">
        <f t="shared" si="14"/>
        <v>1.0692156862745099</v>
      </c>
      <c r="E118" s="13">
        <f t="shared" si="15"/>
        <v>1.1876043792911517E-2</v>
      </c>
      <c r="F118" s="20"/>
      <c r="G118" s="20"/>
      <c r="H118" s="8">
        <f>H117+(H121-H111)/($A121-$A111)</f>
        <v>1.9</v>
      </c>
    </row>
    <row r="119" spans="1:108" x14ac:dyDescent="0.2">
      <c r="A119" s="8">
        <f t="shared" si="16"/>
        <v>103</v>
      </c>
      <c r="B119" s="8">
        <f>B118+(B121-B111)/(A121-A111)</f>
        <v>110.34</v>
      </c>
      <c r="C119" s="8">
        <f>C118+(C121-C111)/(A121-A111)</f>
        <v>82.240000000000038</v>
      </c>
      <c r="D119" s="1">
        <f t="shared" si="14"/>
        <v>1.0712621359223302</v>
      </c>
      <c r="E119" s="13">
        <f t="shared" si="15"/>
        <v>1.1736658719970761E-2</v>
      </c>
      <c r="F119" s="20"/>
      <c r="G119" s="20"/>
      <c r="H119" s="8">
        <f>H118+(H121-H111)/($A121-$A111)</f>
        <v>1.9</v>
      </c>
    </row>
    <row r="120" spans="1:108" x14ac:dyDescent="0.2">
      <c r="A120" s="8">
        <f t="shared" si="16"/>
        <v>104</v>
      </c>
      <c r="B120" s="8">
        <f>B119+(B121-B111)/(A121-A111)</f>
        <v>111.62</v>
      </c>
      <c r="C120" s="8">
        <f>C119+(C121-C111)/(A121-A111)</f>
        <v>82.920000000000044</v>
      </c>
      <c r="D120" s="1">
        <f t="shared" si="14"/>
        <v>1.0732692307692309</v>
      </c>
      <c r="E120" s="13">
        <f t="shared" si="15"/>
        <v>1.1600507522204095E-2</v>
      </c>
      <c r="F120" s="20"/>
      <c r="G120" s="20"/>
      <c r="H120" s="8">
        <f>H119+(H121-H111)/($A121-$A111)</f>
        <v>1.9</v>
      </c>
    </row>
    <row r="121" spans="1:108" x14ac:dyDescent="0.2">
      <c r="A121" s="9">
        <v>105</v>
      </c>
      <c r="B121" s="9">
        <f>VLOOKUP(CONCATENATE($A$1,A121),'Smith et al 2006'!$A$2:$S$780,8,FALSE)</f>
        <v>112.9</v>
      </c>
      <c r="C121" s="9">
        <f>VLOOKUP(CONCATENATE($A$1,A121),'Smith et al 2006'!$A$2:$S$780,9,FALSE)</f>
        <v>83.6</v>
      </c>
      <c r="D121" s="1">
        <f t="shared" si="14"/>
        <v>1.0752380952380953</v>
      </c>
      <c r="E121" s="13">
        <f t="shared" si="15"/>
        <v>1.1467478946425302E-2</v>
      </c>
      <c r="F121" s="20"/>
      <c r="G121" s="20"/>
      <c r="H121" s="9">
        <f>VLOOKUP(CONCATENATE($A$1,$A121),'Smith et al 2006'!$A$2:$S$780,11,FALSE)</f>
        <v>1.9</v>
      </c>
    </row>
    <row r="122" spans="1:108" x14ac:dyDescent="0.2">
      <c r="A122" s="8">
        <f t="shared" ref="A122:A130" si="17">A121+1</f>
        <v>106</v>
      </c>
      <c r="B122" s="8">
        <f>B121+(B131-B121)/(A131-A121)</f>
        <v>114.19</v>
      </c>
      <c r="C122" s="8">
        <f>C121+(C131-C121)/(A131-A121)</f>
        <v>84.28</v>
      </c>
      <c r="D122" s="1">
        <f t="shared" si="14"/>
        <v>1.0772641509433962</v>
      </c>
      <c r="E122" s="13">
        <f t="shared" si="15"/>
        <v>1.1426040744021204E-2</v>
      </c>
      <c r="F122" s="20"/>
      <c r="G122" s="20"/>
      <c r="H122" s="8">
        <f>H121+(H131-H121)/($A131-$A121)</f>
        <v>1.9</v>
      </c>
    </row>
    <row r="123" spans="1:108" x14ac:dyDescent="0.2">
      <c r="A123" s="8">
        <f t="shared" si="17"/>
        <v>107</v>
      </c>
      <c r="B123" s="8">
        <f>B122+(B131-B121)/(A131-A121)</f>
        <v>115.47999999999999</v>
      </c>
      <c r="C123" s="8">
        <f>C122+(C131-C121)/(A131-A121)</f>
        <v>84.960000000000008</v>
      </c>
      <c r="D123" s="1">
        <f t="shared" si="14"/>
        <v>1.079252336448598</v>
      </c>
      <c r="E123" s="13">
        <f t="shared" si="15"/>
        <v>1.1296961205009115E-2</v>
      </c>
      <c r="F123" s="20"/>
      <c r="G123" s="20"/>
      <c r="H123" s="8">
        <f>H122+(H131-H121)/($A131-$A121)</f>
        <v>1.9</v>
      </c>
    </row>
    <row r="124" spans="1:108" x14ac:dyDescent="0.2">
      <c r="A124" s="8">
        <f t="shared" si="17"/>
        <v>108</v>
      </c>
      <c r="B124" s="8">
        <f>B123+(B131-B121)/(A131-A121)</f>
        <v>116.76999999999998</v>
      </c>
      <c r="C124" s="8">
        <f>C123+(C131-C121)/(A131-A121)</f>
        <v>85.640000000000015</v>
      </c>
      <c r="D124" s="1">
        <f t="shared" si="14"/>
        <v>1.0812037037037034</v>
      </c>
      <c r="E124" s="13">
        <f t="shared" si="15"/>
        <v>1.1170765500519542E-2</v>
      </c>
      <c r="F124" s="20"/>
      <c r="G124" s="20"/>
      <c r="H124" s="8">
        <f>H123+(H131-H121)/($A131-$A121)</f>
        <v>1.9</v>
      </c>
    </row>
    <row r="125" spans="1:108" x14ac:dyDescent="0.2">
      <c r="A125" s="8">
        <f t="shared" si="17"/>
        <v>109</v>
      </c>
      <c r="B125" s="8">
        <f>B124+(B131-B121)/(A131-A121)</f>
        <v>118.05999999999997</v>
      </c>
      <c r="C125" s="8">
        <f>C124+(C131-C121)/(A131-A121)</f>
        <v>86.320000000000022</v>
      </c>
      <c r="D125" s="1">
        <f t="shared" si="14"/>
        <v>1.0831192660550457</v>
      </c>
      <c r="E125" s="13">
        <f t="shared" si="15"/>
        <v>1.1047358054294687E-2</v>
      </c>
      <c r="F125" s="20"/>
      <c r="G125" s="20"/>
      <c r="H125" s="8">
        <f>H124+(H131-H121)/($A131-$A121)</f>
        <v>1.9</v>
      </c>
    </row>
    <row r="126" spans="1:108" x14ac:dyDescent="0.2">
      <c r="A126" s="8">
        <f t="shared" si="17"/>
        <v>110</v>
      </c>
      <c r="B126" s="8">
        <f>B125+(B131-B121)/(A131-A121)</f>
        <v>119.34999999999997</v>
      </c>
      <c r="C126" s="8">
        <f>C125+(C131-C121)/(A131-A121)</f>
        <v>87.000000000000028</v>
      </c>
      <c r="D126" s="1">
        <f t="shared" si="14"/>
        <v>1.0849999999999997</v>
      </c>
      <c r="E126" s="13">
        <f t="shared" si="15"/>
        <v>1.0926647467389472E-2</v>
      </c>
      <c r="F126" s="20"/>
      <c r="G126" s="20"/>
      <c r="H126" s="8">
        <f>H125+(H131-H121)/($A131-$A121)</f>
        <v>1.9</v>
      </c>
    </row>
    <row r="127" spans="1:108" x14ac:dyDescent="0.2">
      <c r="A127" s="8">
        <f t="shared" si="17"/>
        <v>111</v>
      </c>
      <c r="B127" s="8">
        <f>B126+(B131-B121)/(A131-A121)</f>
        <v>120.63999999999996</v>
      </c>
      <c r="C127" s="8">
        <f>C126+(C131-C121)/(A131-A121)</f>
        <v>87.680000000000035</v>
      </c>
      <c r="D127" s="1">
        <f t="shared" si="14"/>
        <v>1.0868468468468464</v>
      </c>
      <c r="E127" s="13">
        <f t="shared" si="15"/>
        <v>1.0808546292417232E-2</v>
      </c>
      <c r="F127" s="20"/>
      <c r="G127" s="20"/>
      <c r="H127" s="8">
        <f>H126+(H131-H121)/($A131-$A121)</f>
        <v>1.9</v>
      </c>
    </row>
    <row r="128" spans="1:108" x14ac:dyDescent="0.2">
      <c r="A128" s="8">
        <f t="shared" si="17"/>
        <v>112</v>
      </c>
      <c r="B128" s="8">
        <f>B127+(B131-B121)/(A131-A121)</f>
        <v>121.92999999999995</v>
      </c>
      <c r="C128" s="8">
        <f>C127+(C131-C121)/(A131-A121)</f>
        <v>88.360000000000042</v>
      </c>
      <c r="D128" s="1">
        <f t="shared" si="14"/>
        <v>1.0886607142857139</v>
      </c>
      <c r="E128" s="13">
        <f t="shared" si="15"/>
        <v>1.0692970822281156E-2</v>
      </c>
      <c r="F128" s="20"/>
      <c r="G128" s="20"/>
      <c r="H128" s="8">
        <f>H127+(H131-H121)/($A131-$A121)</f>
        <v>1.9</v>
      </c>
    </row>
    <row r="129" spans="1:8" x14ac:dyDescent="0.2">
      <c r="A129" s="8">
        <f t="shared" si="17"/>
        <v>113</v>
      </c>
      <c r="B129" s="8">
        <f>B128+(B131-B121)/(A131-A121)</f>
        <v>123.21999999999994</v>
      </c>
      <c r="C129" s="8">
        <f>C128+(C131-C121)/(A131-A121)</f>
        <v>89.040000000000049</v>
      </c>
      <c r="D129" s="1">
        <f t="shared" si="14"/>
        <v>1.0904424778761057</v>
      </c>
      <c r="E129" s="13">
        <f t="shared" si="15"/>
        <v>1.0579840892315229E-2</v>
      </c>
      <c r="F129" s="20"/>
      <c r="G129" s="20"/>
      <c r="H129" s="8">
        <f>H128+(H131-H121)/($A131-$A121)</f>
        <v>1.9</v>
      </c>
    </row>
    <row r="130" spans="1:8" x14ac:dyDescent="0.2">
      <c r="A130" s="8">
        <f t="shared" si="17"/>
        <v>114</v>
      </c>
      <c r="B130" s="8">
        <f>B129+(B131-B121)/(A131-A121)</f>
        <v>124.50999999999993</v>
      </c>
      <c r="C130" s="8">
        <f>C129+(C131-C121)/(A131-A121)</f>
        <v>89.720000000000056</v>
      </c>
      <c r="D130" s="1">
        <f t="shared" si="14"/>
        <v>1.0921929824561398</v>
      </c>
      <c r="E130" s="13">
        <f t="shared" si="15"/>
        <v>1.0469079694854777E-2</v>
      </c>
      <c r="F130" s="20"/>
      <c r="G130" s="20"/>
      <c r="H130" s="8">
        <f>H129+(H131-H121)/($A131-$A121)</f>
        <v>1.9</v>
      </c>
    </row>
    <row r="131" spans="1:8" x14ac:dyDescent="0.2">
      <c r="A131" s="9">
        <v>115</v>
      </c>
      <c r="B131" s="9">
        <f>VLOOKUP(CONCATENATE($A$1,A131),'Smith et al 2006'!$A$2:$S$780,8,FALSE)</f>
        <v>125.8</v>
      </c>
      <c r="C131" s="9">
        <f>VLOOKUP(CONCATENATE($A$1,A131),'Smith et al 2006'!$A$2:$S$780,9,FALSE)</f>
        <v>90.4</v>
      </c>
      <c r="D131" s="1">
        <f t="shared" si="14"/>
        <v>1.0939130434782609</v>
      </c>
      <c r="E131" s="13">
        <f t="shared" si="15"/>
        <v>1.0360613605333358E-2</v>
      </c>
      <c r="F131" s="20"/>
      <c r="G131" s="20"/>
      <c r="H131" s="9">
        <f>VLOOKUP(CONCATENATE($A$1,$A131),'Smith et al 2006'!$A$2:$S$780,11,FALSE)</f>
        <v>1.9</v>
      </c>
    </row>
    <row r="132" spans="1:8" x14ac:dyDescent="0.2">
      <c r="A132" s="8">
        <f t="shared" ref="A132:A140" si="18">A131+1</f>
        <v>116</v>
      </c>
      <c r="B132" s="8">
        <f>B131+(B141-B131)/(A141-A131)</f>
        <v>127.14</v>
      </c>
      <c r="C132" s="8">
        <f>C131+(C141-C131)/(A141-A131)</f>
        <v>91.100000000000009</v>
      </c>
      <c r="D132" s="1">
        <f t="shared" si="14"/>
        <v>1.0960344827586206</v>
      </c>
      <c r="E132" s="13">
        <f t="shared" si="15"/>
        <v>1.0651828298887223E-2</v>
      </c>
      <c r="F132" s="20"/>
      <c r="G132" s="20"/>
      <c r="H132" s="8">
        <f>H131+(H141-H131)/($A141-$A131)</f>
        <v>1.9</v>
      </c>
    </row>
    <row r="133" spans="1:8" x14ac:dyDescent="0.2">
      <c r="A133" s="8">
        <f t="shared" si="18"/>
        <v>117</v>
      </c>
      <c r="B133" s="8">
        <f>B132+(B141-B131)/(A141-A131)</f>
        <v>128.47999999999999</v>
      </c>
      <c r="C133" s="8">
        <f>C132+(C141-C131)/(A141-A131)</f>
        <v>91.800000000000011</v>
      </c>
      <c r="D133" s="1">
        <f t="shared" si="14"/>
        <v>1.0981196581196579</v>
      </c>
      <c r="E133" s="13">
        <f t="shared" si="15"/>
        <v>1.0539562686801895E-2</v>
      </c>
      <c r="F133" s="20"/>
      <c r="G133" s="20"/>
      <c r="H133" s="8">
        <f>H132+(H141-H131)/($A141-$A131)</f>
        <v>1.9</v>
      </c>
    </row>
    <row r="134" spans="1:8" x14ac:dyDescent="0.2">
      <c r="A134" s="8">
        <f t="shared" si="18"/>
        <v>118</v>
      </c>
      <c r="B134" s="8">
        <f>B133+(B141-B131)/(A141-A131)</f>
        <v>129.82</v>
      </c>
      <c r="C134" s="8">
        <f>C133+(C141-C131)/(A141-A131)</f>
        <v>92.500000000000014</v>
      </c>
      <c r="D134" s="1">
        <f t="shared" si="14"/>
        <v>1.1001694915254236</v>
      </c>
      <c r="E134" s="13">
        <f t="shared" si="15"/>
        <v>1.0429638854296375E-2</v>
      </c>
      <c r="F134" s="20"/>
      <c r="G134" s="20"/>
      <c r="H134" s="8">
        <f>H133+(H141-H131)/($A141-$A131)</f>
        <v>1.9</v>
      </c>
    </row>
    <row r="135" spans="1:8" x14ac:dyDescent="0.2">
      <c r="A135" s="8">
        <f t="shared" si="18"/>
        <v>119</v>
      </c>
      <c r="B135" s="8">
        <f>B134+(B141-B131)/(A141-A131)</f>
        <v>131.16</v>
      </c>
      <c r="C135" s="8">
        <f>C134+(C141-C131)/(A141-A131)</f>
        <v>93.200000000000017</v>
      </c>
      <c r="D135" s="1">
        <f t="shared" si="14"/>
        <v>1.1021848739495799</v>
      </c>
      <c r="E135" s="13">
        <f t="shared" si="15"/>
        <v>1.0321984285934338E-2</v>
      </c>
      <c r="F135" s="20"/>
      <c r="G135" s="20"/>
      <c r="H135" s="8">
        <f>H134+(H141-H131)/($A141-$A131)</f>
        <v>1.9</v>
      </c>
    </row>
    <row r="136" spans="1:8" x14ac:dyDescent="0.2">
      <c r="A136" s="8">
        <f t="shared" si="18"/>
        <v>120</v>
      </c>
      <c r="B136" s="8">
        <f>B135+(B141-B131)/(A141-A131)</f>
        <v>132.5</v>
      </c>
      <c r="C136" s="8">
        <f>C135+(C141-C131)/(A141-A131)</f>
        <v>93.90000000000002</v>
      </c>
      <c r="D136" s="1">
        <f t="shared" si="14"/>
        <v>1.1041666666666667</v>
      </c>
      <c r="E136" s="13">
        <f t="shared" si="15"/>
        <v>1.0216529429704302E-2</v>
      </c>
      <c r="F136" s="20"/>
      <c r="G136" s="20"/>
      <c r="H136" s="8">
        <f>H135+(H141-H131)/($A141-$A131)</f>
        <v>1.9</v>
      </c>
    </row>
    <row r="137" spans="1:8" x14ac:dyDescent="0.2">
      <c r="A137" s="8">
        <f t="shared" si="18"/>
        <v>121</v>
      </c>
      <c r="B137" s="8">
        <f>B136+(B141-B131)/(A141-A131)</f>
        <v>133.84</v>
      </c>
      <c r="C137" s="8">
        <f>C136+(C141-C131)/(A141-A131)</f>
        <v>94.600000000000023</v>
      </c>
      <c r="D137" s="1">
        <f t="shared" si="14"/>
        <v>1.1061157024793389</v>
      </c>
      <c r="E137" s="13">
        <f t="shared" si="15"/>
        <v>1.0113207547169933E-2</v>
      </c>
      <c r="F137" s="20"/>
      <c r="G137" s="20"/>
      <c r="H137" s="8">
        <f>H136+(H141-H131)/($A141-$A131)</f>
        <v>1.9</v>
      </c>
    </row>
    <row r="138" spans="1:8" x14ac:dyDescent="0.2">
      <c r="A138" s="8">
        <f t="shared" si="18"/>
        <v>122</v>
      </c>
      <c r="B138" s="8">
        <f>B137+(B141-B131)/(A141-A131)</f>
        <v>135.18</v>
      </c>
      <c r="C138" s="8">
        <f>C137+(C141-C131)/(A141-A131)</f>
        <v>95.300000000000026</v>
      </c>
      <c r="D138" s="1">
        <f t="shared" si="14"/>
        <v>1.108032786885246</v>
      </c>
      <c r="E138" s="13">
        <f t="shared" si="15"/>
        <v>1.0011954572624049E-2</v>
      </c>
      <c r="F138" s="20"/>
      <c r="G138" s="20"/>
      <c r="H138" s="8">
        <f>H137+(H141-H131)/($A141-$A131)</f>
        <v>1.9</v>
      </c>
    </row>
    <row r="139" spans="1:8" x14ac:dyDescent="0.2">
      <c r="A139" s="8">
        <f t="shared" si="18"/>
        <v>123</v>
      </c>
      <c r="B139" s="8">
        <f>B138+(B141-B131)/(A141-A131)</f>
        <v>136.52000000000001</v>
      </c>
      <c r="C139" s="8">
        <f>C138+(C141-C131)/(A141-A131)</f>
        <v>96.000000000000028</v>
      </c>
      <c r="D139" s="1">
        <f t="shared" si="14"/>
        <v>1.109918699186992</v>
      </c>
      <c r="E139" s="13">
        <f t="shared" si="15"/>
        <v>9.9127089806183566E-3</v>
      </c>
      <c r="F139" s="20"/>
      <c r="G139" s="20"/>
      <c r="H139" s="8">
        <f>H138+(H141-H131)/($A141-$A131)</f>
        <v>1.9</v>
      </c>
    </row>
    <row r="140" spans="1:8" x14ac:dyDescent="0.2">
      <c r="A140" s="8">
        <f t="shared" si="18"/>
        <v>124</v>
      </c>
      <c r="B140" s="8">
        <f>B139+(B141-B131)/(A141-A131)</f>
        <v>137.86000000000001</v>
      </c>
      <c r="C140" s="8">
        <f>C139+(C141-C131)/(A141-A131)</f>
        <v>96.700000000000031</v>
      </c>
      <c r="D140" s="1">
        <f t="shared" si="14"/>
        <v>1.1117741935483871</v>
      </c>
      <c r="E140" s="13">
        <f t="shared" si="15"/>
        <v>9.8154116612951814E-3</v>
      </c>
      <c r="F140" s="20"/>
      <c r="G140" s="20"/>
      <c r="H140" s="8">
        <f>H139+(H141-H131)/($A141-$A131)</f>
        <v>1.9</v>
      </c>
    </row>
    <row r="141" spans="1:8" x14ac:dyDescent="0.2">
      <c r="A141" s="9">
        <v>125</v>
      </c>
      <c r="B141" s="9">
        <f>VLOOKUP(CONCATENATE($A$1,A141),'Smith et al 2006'!$A$2:$S$780,8,FALSE)</f>
        <v>139.19999999999999</v>
      </c>
      <c r="C141" s="9">
        <f>VLOOKUP(CONCATENATE($A$1,A141),'Smith et al 2006'!$A$2:$S$780,9,FALSE)</f>
        <v>97.4</v>
      </c>
      <c r="D141" s="1">
        <f t="shared" si="14"/>
        <v>1.1135999999999999</v>
      </c>
      <c r="E141" s="13">
        <f t="shared" si="15"/>
        <v>9.720005802988263E-3</v>
      </c>
      <c r="F141" s="20"/>
      <c r="G141" s="20"/>
      <c r="H141" s="9">
        <f>VLOOKUP(CONCATENATE($A$1,$A141),'Smith et al 2006'!$A$2:$S$780,11,FALSE)</f>
        <v>1.9</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sEzL8LEkm4LPVux6RkZy/T8MmMJPtY+frH+GsLJIzpcsdCeE8ZZisyJiEfZ8RxVsQFiMvmSj9+Dsk7b41nxGgA==" saltValue="JYaqgFuU40kIzseCUAAR2w==" spinCount="100000" sheet="1" objects="1" scenarios="1"/>
  <mergeCells count="3">
    <mergeCell ref="D14:E14"/>
    <mergeCell ref="F13:K13"/>
    <mergeCell ref="I14:K14"/>
  </mergeCells>
  <conditionalFormatting sqref="D17:D141">
    <cfRule type="top10" dxfId="41" priority="1" stopIfTrue="1" rank="1"/>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134</v>
      </c>
    </row>
    <row r="2" spans="1:108" x14ac:dyDescent="0.2">
      <c r="A2" s="1" t="s">
        <v>206</v>
      </c>
      <c r="B2" s="1" t="s">
        <v>207</v>
      </c>
    </row>
    <row r="3" spans="1:108" x14ac:dyDescent="0.2">
      <c r="A3" s="1" t="s">
        <v>114</v>
      </c>
      <c r="B3" s="1">
        <f>_xlfn.MAXIFS(A16:A141,D16:D141,B4)</f>
        <v>125</v>
      </c>
    </row>
    <row r="4" spans="1:108" x14ac:dyDescent="0.2">
      <c r="A4" s="1" t="s">
        <v>208</v>
      </c>
      <c r="B4" s="1">
        <f>MAX(D17:D141)</f>
        <v>2.4688000000000003</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0.78</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0.42000000000000004</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1.56</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0.84000000000000008</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2.34</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1.2600000000000002</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3.12</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1.6800000000000002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3.9</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2.1</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0</v>
      </c>
      <c r="C22" s="8">
        <f>C21+(C31-C21)/(A31-A21)</f>
        <v>4.38</v>
      </c>
      <c r="D22" s="1">
        <f t="shared" si="0"/>
        <v>0</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2.16</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0</v>
      </c>
      <c r="C23" s="8">
        <f>C22+(C31-C21)/(A31-A21)</f>
        <v>4.8599999999999994</v>
      </c>
      <c r="D23" s="1">
        <f t="shared" si="0"/>
        <v>0</v>
      </c>
      <c r="E23" s="13" t="e">
        <f t="shared" si="1"/>
        <v>#DIV/0!</v>
      </c>
      <c r="F23" s="21">
        <f>IF('Inputs and Results'!$C$20="Conservation Easement (Perpetual)",(C23-C22),IF(AND('Inputs and Results'!$C$20="Government (Secured)",A23&lt;=$B$6),C23-C22,IF(A23&lt;=$B$6,(C23-C22)*0.01*($B$6-A23+1),0)))</f>
        <v>0</v>
      </c>
      <c r="G23" s="22">
        <f>IF(A23&lt;='Inputs and Results'!$C$12,(C23-C22)*0.01*('Inputs and Results'!$C$12-A23+1),0)</f>
        <v>0</v>
      </c>
      <c r="H23" s="8">
        <f>H22+(H31-H21)/($A31-$A21)</f>
        <v>2.2200000000000002</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0</v>
      </c>
      <c r="C24" s="8">
        <f>C23+(C31-C21)/(A31-A21)</f>
        <v>5.339999999999999</v>
      </c>
      <c r="D24" s="1">
        <f t="shared" si="0"/>
        <v>0</v>
      </c>
      <c r="E24" s="13" t="e">
        <f t="shared" si="1"/>
        <v>#DIV/0!</v>
      </c>
      <c r="F24" s="21">
        <f>IF('Inputs and Results'!$C$20="Conservation Easement (Perpetual)",(C24-C23),IF(AND('Inputs and Results'!$C$20="Government (Secured)",A24&lt;=$B$6),C24-C23,IF(A24&lt;=$B$6,(C24-C23)*0.01*($B$6-A24+1),0)))</f>
        <v>0</v>
      </c>
      <c r="G24" s="22">
        <f>IF(A24&lt;='Inputs and Results'!$C$12,(C24-C23)*0.01*('Inputs and Results'!$C$12-A24+1),0)</f>
        <v>0</v>
      </c>
      <c r="H24" s="8">
        <f>H23+(H31-H21)/($A31-$A21)</f>
        <v>2.2800000000000002</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0</v>
      </c>
      <c r="C25" s="8">
        <f>C24+(C31-C21)/(A31-A21)</f>
        <v>5.8199999999999985</v>
      </c>
      <c r="D25" s="1">
        <f t="shared" si="0"/>
        <v>0</v>
      </c>
      <c r="E25" s="13" t="e">
        <f t="shared" si="1"/>
        <v>#DIV/0!</v>
      </c>
      <c r="F25" s="21">
        <f>IF('Inputs and Results'!$C$20="Conservation Easement (Perpetual)",(C25-C24),IF(AND('Inputs and Results'!$C$20="Government (Secured)",A25&lt;=$B$6),C25-C24,IF(A25&lt;=$B$6,(C25-C24)*0.01*($B$6-A25+1),0)))</f>
        <v>0</v>
      </c>
      <c r="G25" s="22">
        <f>IF(A25&lt;='Inputs and Results'!$C$12,(C25-C24)*0.01*('Inputs and Results'!$C$12-A25+1),0)</f>
        <v>0</v>
      </c>
      <c r="H25" s="8">
        <f>H24+(H31-H21)/($A31-$A21)</f>
        <v>2.3400000000000003</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0</v>
      </c>
      <c r="C26" s="8">
        <f>C25+(C31-C21)/(A31-A21)</f>
        <v>6.299999999999998</v>
      </c>
      <c r="D26" s="1">
        <f t="shared" si="0"/>
        <v>0</v>
      </c>
      <c r="E26" s="13" t="e">
        <f t="shared" si="1"/>
        <v>#DIV/0!</v>
      </c>
      <c r="F26" s="21">
        <f>IF('Inputs and Results'!$C$20="Conservation Easement (Perpetual)",(C26-C25),IF(AND('Inputs and Results'!$C$20="Government (Secured)",A26&lt;=$B$6),C26-C25,IF(A26&lt;=$B$6,(C26-C25)*0.01*($B$6-A26+1),0)))</f>
        <v>0</v>
      </c>
      <c r="G26" s="22">
        <f>IF(A26&lt;='Inputs and Results'!$C$12,(C26-C25)*0.01*('Inputs and Results'!$C$12-A26+1),0)</f>
        <v>0</v>
      </c>
      <c r="H26" s="8">
        <f>H25+(H31-H21)/($A31-$A21)</f>
        <v>2.4000000000000004</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0</v>
      </c>
      <c r="C27" s="8">
        <f>C26+(C31-C21)/(A31-A21)</f>
        <v>6.7799999999999976</v>
      </c>
      <c r="D27" s="1">
        <f t="shared" si="0"/>
        <v>0</v>
      </c>
      <c r="E27" s="13" t="e">
        <f t="shared" si="1"/>
        <v>#DIV/0!</v>
      </c>
      <c r="F27" s="21">
        <f>IF('Inputs and Results'!$C$20="Conservation Easement (Perpetual)",(C27-C26),IF(AND('Inputs and Results'!$C$20="Government (Secured)",A27&lt;=$B$6),C27-C26,IF(A27&lt;=$B$6,(C27-C26)*0.01*($B$6-A27+1),0)))</f>
        <v>0</v>
      </c>
      <c r="G27" s="22">
        <f>IF(A27&lt;='Inputs and Results'!$C$12,(C27-C26)*0.01*('Inputs and Results'!$C$12-A27+1),0)</f>
        <v>0</v>
      </c>
      <c r="H27" s="8">
        <f>H26+(H31-H21)/($A31-$A21)</f>
        <v>2.4600000000000004</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0</v>
      </c>
      <c r="C28" s="8">
        <f>C27+(C31-C21)/(A31-A21)</f>
        <v>7.2599999999999971</v>
      </c>
      <c r="D28" s="1">
        <f t="shared" si="0"/>
        <v>0</v>
      </c>
      <c r="E28" s="13" t="e">
        <f t="shared" si="1"/>
        <v>#DIV/0!</v>
      </c>
      <c r="F28" s="21">
        <f>IF('Inputs and Results'!$C$20="Conservation Easement (Perpetual)",(C28-C27),IF(AND('Inputs and Results'!$C$20="Government (Secured)",A28&lt;=$B$6),C28-C27,IF(A28&lt;=$B$6,(C28-C27)*0.01*($B$6-A28+1),0)))</f>
        <v>0</v>
      </c>
      <c r="G28" s="22">
        <f>IF(A28&lt;='Inputs and Results'!$C$12,(C28-C27)*0.01*('Inputs and Results'!$C$12-A28+1),0)</f>
        <v>0</v>
      </c>
      <c r="H28" s="8">
        <f>H27+(H31-H21)/($A31-$A21)</f>
        <v>2.5200000000000005</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0</v>
      </c>
      <c r="C29" s="8">
        <f>C28+(C31-C21)/(A31-A21)</f>
        <v>7.7399999999999967</v>
      </c>
      <c r="D29" s="1">
        <f t="shared" si="0"/>
        <v>0</v>
      </c>
      <c r="E29" s="13" t="e">
        <f t="shared" si="1"/>
        <v>#DIV/0!</v>
      </c>
      <c r="F29" s="21">
        <f>IF('Inputs and Results'!$C$20="Conservation Easement (Perpetual)",(C29-C28),IF(AND('Inputs and Results'!$C$20="Government (Secured)",A29&lt;=$B$6),C29-C28,IF(A29&lt;=$B$6,(C29-C28)*0.01*($B$6-A29+1),0)))</f>
        <v>0</v>
      </c>
      <c r="G29" s="22">
        <f>IF(A29&lt;='Inputs and Results'!$C$12,(C29-C28)*0.01*('Inputs and Results'!$C$12-A29+1),0)</f>
        <v>0</v>
      </c>
      <c r="H29" s="8">
        <f>H28+(H31-H21)/($A31-$A21)</f>
        <v>2.5800000000000005</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0</v>
      </c>
      <c r="C30" s="8">
        <f>C29+(C31-C21)/(A31-A21)</f>
        <v>8.2199999999999971</v>
      </c>
      <c r="D30" s="1">
        <f t="shared" si="0"/>
        <v>0</v>
      </c>
      <c r="E30" s="13" t="e">
        <f t="shared" si="1"/>
        <v>#DIV/0!</v>
      </c>
      <c r="F30" s="21">
        <f>IF('Inputs and Results'!$C$20="Conservation Easement (Perpetual)",(C30-C29),IF(AND('Inputs and Results'!$C$20="Government (Secured)",A30&lt;=$B$6),C30-C29,IF(A30&lt;=$B$6,(C30-C29)*0.01*($B$6-A30+1),0)))</f>
        <v>0</v>
      </c>
      <c r="G30" s="22">
        <f>IF(A30&lt;='Inputs and Results'!$C$12,(C30-C29)*0.01*('Inputs and Results'!$C$12-A30+1),0)</f>
        <v>0</v>
      </c>
      <c r="H30" s="8">
        <f>H29+(H31-H21)/($A31-$A21)</f>
        <v>2.6400000000000006</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0</v>
      </c>
      <c r="C31" s="9">
        <f>VLOOKUP(CONCATENATE($A$1,A31),'Smith et al 2006'!$A$2:$S$780,9,FALSE)</f>
        <v>8.6999999999999993</v>
      </c>
      <c r="D31" s="1">
        <f t="shared" si="0"/>
        <v>0</v>
      </c>
      <c r="E31" s="13" t="e">
        <f t="shared" si="1"/>
        <v>#DIV/0!</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2.7</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0.57999999999999996</v>
      </c>
      <c r="C32" s="8">
        <f>C31+(C41-C31)/(A41-A31)</f>
        <v>9.379999999999999</v>
      </c>
      <c r="D32" s="1">
        <f t="shared" si="0"/>
        <v>3.6249999999999998E-2</v>
      </c>
      <c r="E32" s="13" t="e">
        <f t="shared" si="1"/>
        <v>#DIV/0!</v>
      </c>
      <c r="F32" s="21">
        <f>IF('Inputs and Results'!$C$20="Conservation Easement (Perpetual)",(C32-C31),IF(AND('Inputs and Results'!$C$20="Government (Secured)",A32&lt;=$B$6),C32-C31,IF(A32&lt;=$B$6,(C32-C31)*0.01*($B$6-A32+1),0)))</f>
        <v>0</v>
      </c>
      <c r="G32" s="22">
        <f>IF(A32&lt;='Inputs and Results'!$C$12,(C32-C31)*0.01*('Inputs and Results'!$C$12-A32+1),0)</f>
        <v>0</v>
      </c>
      <c r="H32" s="8">
        <f>H31+(H41-H31)/($A41-$A31)</f>
        <v>2.67</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1.1599999999999999</v>
      </c>
      <c r="C33" s="8">
        <f>C32+(C41-C31)/(A41-A31)</f>
        <v>10.059999999999999</v>
      </c>
      <c r="D33" s="1">
        <f t="shared" si="0"/>
        <v>6.8235294117647061E-2</v>
      </c>
      <c r="E33" s="13">
        <f t="shared" si="1"/>
        <v>1</v>
      </c>
      <c r="F33" s="21">
        <f>IF('Inputs and Results'!$C$20="Conservation Easement (Perpetual)",(C33-C32),IF(AND('Inputs and Results'!$C$20="Government (Secured)",A33&lt;=$B$6),C33-C32,IF(A33&lt;=$B$6,(C33-C32)*0.01*($B$6-A33+1),0)))</f>
        <v>0</v>
      </c>
      <c r="G33" s="22">
        <f>IF(A33&lt;='Inputs and Results'!$C$12,(C33-C32)*0.01*('Inputs and Results'!$C$12-A33+1),0)</f>
        <v>0</v>
      </c>
      <c r="H33" s="8">
        <f>H32+(H41-H31)/($A41-$A31)</f>
        <v>2.6399999999999997</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1.7399999999999998</v>
      </c>
      <c r="C34" s="8">
        <f>C33+(C41-C31)/(A41-A31)</f>
        <v>10.739999999999998</v>
      </c>
      <c r="D34" s="1">
        <f t="shared" si="0"/>
        <v>9.6666666666666651E-2</v>
      </c>
      <c r="E34" s="13">
        <f t="shared" si="1"/>
        <v>0.5</v>
      </c>
      <c r="F34" s="21">
        <f>IF('Inputs and Results'!$C$20="Conservation Easement (Perpetual)",(C34-C33),IF(AND('Inputs and Results'!$C$20="Government (Secured)",A34&lt;=$B$6),C34-C33,IF(A34&lt;=$B$6,(C34-C33)*0.01*($B$6-A34+1),0)))</f>
        <v>0</v>
      </c>
      <c r="G34" s="22">
        <f>IF(A34&lt;='Inputs and Results'!$C$12,(C34-C33)*0.01*('Inputs and Results'!$C$12-A34+1),0)</f>
        <v>0</v>
      </c>
      <c r="H34" s="8">
        <f>H33+(H41-H31)/($A41-$A31)</f>
        <v>2.6099999999999994</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2.3199999999999998</v>
      </c>
      <c r="C35" s="8">
        <f>C34+(C41-C31)/(A41-A31)</f>
        <v>11.419999999999998</v>
      </c>
      <c r="D35" s="1">
        <f t="shared" si="0"/>
        <v>0.12210526315789473</v>
      </c>
      <c r="E35" s="13">
        <f t="shared" si="1"/>
        <v>0.33333333333333348</v>
      </c>
      <c r="F35" s="21">
        <f>IF('Inputs and Results'!$C$20="Conservation Easement (Perpetual)",(C35-C34),IF(AND('Inputs and Results'!$C$20="Government (Secured)",A35&lt;=$B$6),C35-C34,IF(A35&lt;=$B$6,(C35-C34)*0.01*($B$6-A35+1),0)))</f>
        <v>0</v>
      </c>
      <c r="G35" s="22">
        <f>IF(A35&lt;='Inputs and Results'!$C$12,(C35-C34)*0.01*('Inputs and Results'!$C$12-A35+1),0)</f>
        <v>0</v>
      </c>
      <c r="H35" s="8">
        <f>H34+(H41-H31)/($A41-$A31)</f>
        <v>2.5799999999999992</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2.9</v>
      </c>
      <c r="C36" s="8">
        <f>C35+(C41-C31)/(A41-A31)</f>
        <v>12.099999999999998</v>
      </c>
      <c r="D36" s="1">
        <f t="shared" si="0"/>
        <v>0.14499999999999999</v>
      </c>
      <c r="E36" s="13">
        <f t="shared" si="1"/>
        <v>0.25</v>
      </c>
      <c r="F36" s="21">
        <f>IF('Inputs and Results'!$C$20="Conservation Easement (Perpetual)",(C36-C35),IF(AND('Inputs and Results'!$C$20="Government (Secured)",A36&lt;=$B$6),C36-C35,IF(A36&lt;=$B$6,(C36-C35)*0.01*($B$6-A36+1),0)))</f>
        <v>0</v>
      </c>
      <c r="G36" s="22">
        <f>IF(A36&lt;='Inputs and Results'!$C$12,(C36-C35)*0.01*('Inputs and Results'!$C$12-A36+1),0)</f>
        <v>0</v>
      </c>
      <c r="H36" s="8">
        <f>H35+(H41-H31)/($A41-$A31)</f>
        <v>2.5499999999999989</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3.48</v>
      </c>
      <c r="C37" s="8">
        <f>C36+(C41-C31)/(A41-A31)</f>
        <v>12.779999999999998</v>
      </c>
      <c r="D37" s="1">
        <f t="shared" si="0"/>
        <v>0.1657142857142857</v>
      </c>
      <c r="E37" s="13">
        <f t="shared" si="1"/>
        <v>0.19999999999999996</v>
      </c>
      <c r="F37" s="21">
        <f>IF('Inputs and Results'!$C$20="Conservation Easement (Perpetual)",(C37-C36),IF(AND('Inputs and Results'!$C$20="Government (Secured)",A37&lt;=$B$6),C37-C36,IF(A37&lt;=$B$6,(C37-C36)*0.01*($B$6-A37+1),0)))</f>
        <v>0</v>
      </c>
      <c r="G37" s="22">
        <f>IF(A37&lt;='Inputs and Results'!$C$12,(C37-C36)*0.01*('Inputs and Results'!$C$12-A37+1),0)</f>
        <v>0</v>
      </c>
      <c r="H37" s="8">
        <f>H36+(H41-H31)/($A41-$A31)</f>
        <v>2.5199999999999987</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4.0599999999999996</v>
      </c>
      <c r="C38" s="8">
        <f>C37+(C41-C31)/(A41-A31)</f>
        <v>13.459999999999997</v>
      </c>
      <c r="D38" s="1">
        <f t="shared" si="0"/>
        <v>0.18454545454545454</v>
      </c>
      <c r="E38" s="13">
        <f t="shared" si="1"/>
        <v>0.16666666666666652</v>
      </c>
      <c r="F38" s="21">
        <f>IF('Inputs and Results'!$C$20="Conservation Easement (Perpetual)",(C38-C37),IF(AND('Inputs and Results'!$C$20="Government (Secured)",A38&lt;=$B$6),C38-C37,IF(A38&lt;=$B$6,(C38-C37)*0.01*($B$6-A38+1),0)))</f>
        <v>0</v>
      </c>
      <c r="G38" s="22">
        <f>IF(A38&lt;='Inputs and Results'!$C$12,(C38-C37)*0.01*('Inputs and Results'!$C$12-A38+1),0)</f>
        <v>0</v>
      </c>
      <c r="H38" s="8">
        <f>H37+(H41-H31)/($A41-$A31)</f>
        <v>2.4899999999999984</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4.6399999999999997</v>
      </c>
      <c r="C39" s="8">
        <f>C38+(C41-C31)/(A41-A31)</f>
        <v>14.139999999999997</v>
      </c>
      <c r="D39" s="1">
        <f t="shared" si="0"/>
        <v>0.20173913043478259</v>
      </c>
      <c r="E39" s="13">
        <f t="shared" si="1"/>
        <v>0.14285714285714279</v>
      </c>
      <c r="F39" s="21">
        <f>IF('Inputs and Results'!$C$20="Conservation Easement (Perpetual)",(C39-C38),IF(AND('Inputs and Results'!$C$20="Government (Secured)",A39&lt;=$B$6),C39-C38,IF(A39&lt;=$B$6,(C39-C38)*0.01*($B$6-A39+1),0)))</f>
        <v>0</v>
      </c>
      <c r="G39" s="22">
        <f>IF(A39&lt;='Inputs and Results'!$C$12,(C39-C38)*0.01*('Inputs and Results'!$C$12-A39+1),0)</f>
        <v>0</v>
      </c>
      <c r="H39" s="8">
        <f>H38+(H41-H31)/($A41-$A31)</f>
        <v>2.4599999999999982</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5.22</v>
      </c>
      <c r="C40" s="8">
        <f>C39+(C41-C31)/(A41-A31)</f>
        <v>14.819999999999997</v>
      </c>
      <c r="D40" s="1">
        <f>B40/A40</f>
        <v>0.2175</v>
      </c>
      <c r="E40" s="13">
        <f>(B40/B39)-1</f>
        <v>0.125</v>
      </c>
      <c r="F40" s="21">
        <f>IF('Inputs and Results'!$C$20="Conservation Easement (Perpetual)",(C40-C39),IF(AND('Inputs and Results'!$C$20="Government (Secured)",A40&lt;=$B$6),C40-C39,IF(A40&lt;=$B$6,(C40-C39)*0.01*($B$6-A40+1),0)))</f>
        <v>0</v>
      </c>
      <c r="G40" s="22">
        <f>IF(A40&lt;='Inputs and Results'!$C$12,(C40-C39)*0.01*('Inputs and Results'!$C$12-A40+1),0)</f>
        <v>0</v>
      </c>
      <c r="H40" s="8">
        <f>H39+(H41-H31)/($A41-$A31)</f>
        <v>2.4299999999999979</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5.8</v>
      </c>
      <c r="C41" s="9">
        <f>VLOOKUP(CONCATENATE($A$1,A41),'Smith et al 2006'!$A$2:$S$780,9,FALSE)</f>
        <v>15.5</v>
      </c>
      <c r="D41" s="1">
        <f t="shared" ref="D41:D104" si="4">B41/A41</f>
        <v>0.23199999999999998</v>
      </c>
      <c r="E41" s="13">
        <f t="shared" ref="E41:E104" si="5">(B41/B40)-1</f>
        <v>0.11111111111111116</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2.4</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7.4</v>
      </c>
      <c r="C42" s="8">
        <f>C41+(C51-C41)/(A51-A41)</f>
        <v>16.72</v>
      </c>
      <c r="D42" s="1">
        <f t="shared" si="4"/>
        <v>0.2846153846153846</v>
      </c>
      <c r="E42" s="13">
        <f t="shared" si="5"/>
        <v>0.27586206896551735</v>
      </c>
      <c r="F42" s="21">
        <f>IF('Inputs and Results'!$C$20="Conservation Easement (Perpetual)",(C42-C41),IF(AND('Inputs and Results'!$C$20="Government (Secured)",A42&lt;=$B$6),C42-C41,IF(A42&lt;=$B$6,(C42-C41)*0.01*($B$6-A42+1),0)))</f>
        <v>0</v>
      </c>
      <c r="G42" s="22">
        <f>IF(A42&lt;='Inputs and Results'!$C$12,(C42-C41)*0.01*('Inputs and Results'!$C$12-A42+1),0)</f>
        <v>0</v>
      </c>
      <c r="H42" s="8">
        <f>H41+(H51-H41)/($A51-$A41)</f>
        <v>2.38</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9</v>
      </c>
      <c r="C43" s="8">
        <f>C42+(C51-C41)/(A51-A41)</f>
        <v>17.939999999999998</v>
      </c>
      <c r="D43" s="1">
        <f t="shared" si="4"/>
        <v>0.33333333333333331</v>
      </c>
      <c r="E43" s="13">
        <f t="shared" si="5"/>
        <v>0.21621621621621623</v>
      </c>
      <c r="F43" s="21">
        <f>IF('Inputs and Results'!$C$20="Conservation Easement (Perpetual)",(C43-C42),IF(AND('Inputs and Results'!$C$20="Government (Secured)",A43&lt;=$B$6),C43-C42,IF(A43&lt;=$B$6,(C43-C42)*0.01*($B$6-A43+1),0)))</f>
        <v>0</v>
      </c>
      <c r="G43" s="22">
        <f>IF(A43&lt;='Inputs and Results'!$C$12,(C43-C42)*0.01*('Inputs and Results'!$C$12-A43+1),0)</f>
        <v>0</v>
      </c>
      <c r="H43" s="8">
        <f>H42+(H51-H41)/($A51-$A41)</f>
        <v>2.36</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10.6</v>
      </c>
      <c r="C44" s="8">
        <f>C43+(C51-C41)/(A51-A41)</f>
        <v>19.159999999999997</v>
      </c>
      <c r="D44" s="1">
        <f t="shared" si="4"/>
        <v>0.37857142857142856</v>
      </c>
      <c r="E44" s="13">
        <f t="shared" si="5"/>
        <v>0.17777777777777781</v>
      </c>
      <c r="F44" s="21">
        <f>IF('Inputs and Results'!$C$20="Conservation Easement (Perpetual)",(C44-C43),IF(AND('Inputs and Results'!$C$20="Government (Secured)",A44&lt;=$B$6),C44-C43,IF(A44&lt;=$B$6,(C44-C43)*0.01*($B$6-A44+1),0)))</f>
        <v>0</v>
      </c>
      <c r="G44" s="22">
        <f>IF(A44&lt;='Inputs and Results'!$C$12,(C44-C43)*0.01*('Inputs and Results'!$C$12-A44+1),0)</f>
        <v>0</v>
      </c>
      <c r="H44" s="8">
        <f>H43+(H51-H41)/($A51-$A41)</f>
        <v>2.34</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12.2</v>
      </c>
      <c r="C45" s="8">
        <f>C44+(C51-C41)/(A51-A41)</f>
        <v>20.379999999999995</v>
      </c>
      <c r="D45" s="1">
        <f t="shared" si="4"/>
        <v>0.42068965517241375</v>
      </c>
      <c r="E45" s="13">
        <f t="shared" si="5"/>
        <v>0.15094339622641506</v>
      </c>
      <c r="F45" s="21">
        <f>IF('Inputs and Results'!$C$20="Conservation Easement (Perpetual)",(C45-C44),IF(AND('Inputs and Results'!$C$20="Government (Secured)",A45&lt;=$B$6),C45-C44,IF(A45&lt;=$B$6,(C45-C44)*0.01*($B$6-A45+1),0)))</f>
        <v>0</v>
      </c>
      <c r="G45" s="22">
        <f>IF(A45&lt;='Inputs and Results'!$C$12,(C45-C44)*0.01*('Inputs and Results'!$C$12-A45+1),0)</f>
        <v>0</v>
      </c>
      <c r="H45" s="8">
        <f>H44+(H51-H41)/($A51-$A41)</f>
        <v>2.3199999999999998</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13.799999999999999</v>
      </c>
      <c r="C46" s="8">
        <f>C45+(C51-C41)/(A51-A41)</f>
        <v>21.599999999999994</v>
      </c>
      <c r="D46" s="1">
        <f t="shared" si="4"/>
        <v>0.45999999999999996</v>
      </c>
      <c r="E46" s="13">
        <f t="shared" si="5"/>
        <v>0.13114754098360648</v>
      </c>
      <c r="F46" s="21">
        <f>IF('Inputs and Results'!$C$20="Conservation Easement (Perpetual)",(C46-C45),IF(AND('Inputs and Results'!$C$20="Government (Secured)",A46&lt;=$B$6),C46-C45,IF(A46&lt;=$B$6,(C46-C45)*0.01*($B$6-A46+1),0)))</f>
        <v>0</v>
      </c>
      <c r="G46" s="22">
        <f>IF(A46&lt;='Inputs and Results'!$C$12,(C46-C45)*0.01*('Inputs and Results'!$C$12-A46+1),0)</f>
        <v>0</v>
      </c>
      <c r="H46" s="8">
        <f>H45+(H51-H41)/($A51-$A41)</f>
        <v>2.2999999999999998</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15.399999999999999</v>
      </c>
      <c r="C47" s="8">
        <f>C46+(C51-C41)/(A51-A41)</f>
        <v>22.819999999999993</v>
      </c>
      <c r="D47" s="1">
        <f t="shared" si="4"/>
        <v>0.49677419354838703</v>
      </c>
      <c r="E47" s="13">
        <f t="shared" si="5"/>
        <v>0.11594202898550732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2.2799999999999998</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17</v>
      </c>
      <c r="C48" s="8">
        <f>C47+(C51-C41)/(A51-A41)</f>
        <v>24.039999999999992</v>
      </c>
      <c r="D48" s="1">
        <f t="shared" si="4"/>
        <v>0.53125</v>
      </c>
      <c r="E48" s="13">
        <f t="shared" si="5"/>
        <v>0.10389610389610393</v>
      </c>
      <c r="F48" s="21">
        <f>IF('Inputs and Results'!$C$20="Conservation Easement (Perpetual)",(C48-C47),IF(AND('Inputs and Results'!$C$20="Government (Secured)",A48&lt;=$B$6),C48-C47,IF(A48&lt;=$B$6,(C48-C47)*0.01*($B$6-A48+1),0)))</f>
        <v>0</v>
      </c>
      <c r="G48" s="22">
        <f>IF(A48&lt;='Inputs and Results'!$C$12,(C48-C47)*0.01*('Inputs and Results'!$C$12-A48+1),0)</f>
        <v>0</v>
      </c>
      <c r="H48" s="8">
        <f>H47+(H51-H41)/($A51-$A41)</f>
        <v>2.2599999999999998</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18.600000000000001</v>
      </c>
      <c r="C49" s="8">
        <f>C48+(C51-C41)/(A51-A41)</f>
        <v>25.259999999999991</v>
      </c>
      <c r="D49" s="1">
        <f t="shared" si="4"/>
        <v>0.56363636363636371</v>
      </c>
      <c r="E49" s="13">
        <f t="shared" si="5"/>
        <v>9.4117647058823639E-2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2.2399999999999998</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20.200000000000003</v>
      </c>
      <c r="C50" s="8">
        <f>C49+(C51-C41)/(A51-A41)</f>
        <v>26.47999999999999</v>
      </c>
      <c r="D50" s="1">
        <f t="shared" si="4"/>
        <v>0.59411764705882364</v>
      </c>
      <c r="E50" s="13">
        <f t="shared" si="5"/>
        <v>8.6021505376344232E-2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2.2199999999999998</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21.8</v>
      </c>
      <c r="C51" s="9">
        <f>VLOOKUP(CONCATENATE($A$1,A51),'Smith et al 2006'!$A$2:$S$780,9,FALSE)</f>
        <v>27.7</v>
      </c>
      <c r="D51" s="1">
        <f t="shared" si="4"/>
        <v>0.62285714285714289</v>
      </c>
      <c r="E51" s="13">
        <f t="shared" si="5"/>
        <v>7.9207920792079056E-2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2.2000000000000002</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24.130000000000003</v>
      </c>
      <c r="C52" s="8">
        <f>C51+(C61-C51)/(A61-A51)</f>
        <v>29.25</v>
      </c>
      <c r="D52" s="1">
        <f t="shared" si="4"/>
        <v>0.67027777777777786</v>
      </c>
      <c r="E52" s="13">
        <f t="shared" si="5"/>
        <v>0.10688073394495423</v>
      </c>
      <c r="F52" s="21">
        <f>IF('Inputs and Results'!$C$20="Conservation Easement (Perpetual)",(C52-C51),IF(AND('Inputs and Results'!$C$20="Government (Secured)",A52&lt;=$B$6),C52-C51,IF(A52&lt;=$B$6,(C52-C51)*0.01*($B$6-A52+1),0)))</f>
        <v>0</v>
      </c>
      <c r="G52" s="22">
        <f>IF(A52&lt;='Inputs and Results'!$C$12,(C52-C51)*0.01*('Inputs and Results'!$C$12-A52+1),0)</f>
        <v>0</v>
      </c>
      <c r="H52" s="8">
        <f>H51+(H61-H51)/($A61-$A51)</f>
        <v>2.1800000000000002</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26.46</v>
      </c>
      <c r="C53" s="8">
        <f>C52+(C61-C51)/(A61-A51)</f>
        <v>30.8</v>
      </c>
      <c r="D53" s="1">
        <f t="shared" si="4"/>
        <v>0.71513513513513516</v>
      </c>
      <c r="E53" s="13">
        <f t="shared" si="5"/>
        <v>9.6560298383754573E-2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2.16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28.79</v>
      </c>
      <c r="C54" s="8">
        <f>C53+(C61-C51)/(A61-A51)</f>
        <v>32.35</v>
      </c>
      <c r="D54" s="1">
        <f t="shared" si="4"/>
        <v>0.75763157894736843</v>
      </c>
      <c r="E54" s="13">
        <f t="shared" si="5"/>
        <v>8.8057445200302231E-2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2.14</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31.119999999999997</v>
      </c>
      <c r="C55" s="8">
        <f>C54+(C61-C51)/(A61-A51)</f>
        <v>33.9</v>
      </c>
      <c r="D55" s="1">
        <f t="shared" si="4"/>
        <v>0.79794871794871791</v>
      </c>
      <c r="E55" s="13">
        <f t="shared" si="5"/>
        <v>8.0930878777353277E-2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2.12</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33.449999999999996</v>
      </c>
      <c r="C56" s="8">
        <f>C55+(C61-C51)/(A61-A51)</f>
        <v>35.449999999999996</v>
      </c>
      <c r="D56" s="1">
        <f t="shared" si="4"/>
        <v>0.83624999999999994</v>
      </c>
      <c r="E56" s="13">
        <f t="shared" si="5"/>
        <v>7.4871465295629713E-2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2.1</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35.779999999999994</v>
      </c>
      <c r="C57" s="8">
        <f>C56+(C61-C51)/(A61-A51)</f>
        <v>36.999999999999993</v>
      </c>
      <c r="D57" s="1">
        <f t="shared" si="4"/>
        <v>0.87268292682926818</v>
      </c>
      <c r="E57" s="13">
        <f t="shared" si="5"/>
        <v>6.9656203288490204E-2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2.08</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38.109999999999992</v>
      </c>
      <c r="C58" s="8">
        <f>C57+(C61-C51)/(A61-A51)</f>
        <v>38.54999999999999</v>
      </c>
      <c r="D58" s="1">
        <f t="shared" si="4"/>
        <v>0.90738095238095218</v>
      </c>
      <c r="E58" s="13">
        <f t="shared" si="5"/>
        <v>6.512017887087751E-2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2.06</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40.439999999999991</v>
      </c>
      <c r="C59" s="8">
        <f>C58+(C61-C51)/(A61-A51)</f>
        <v>40.099999999999987</v>
      </c>
      <c r="D59" s="1">
        <f t="shared" si="4"/>
        <v>0.94046511627906959</v>
      </c>
      <c r="E59" s="13">
        <f t="shared" si="5"/>
        <v>6.1138808711624248E-2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2.04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42.769999999999989</v>
      </c>
      <c r="C60" s="8">
        <f>C59+(C61-C51)/(A61-A51)</f>
        <v>41.649999999999984</v>
      </c>
      <c r="D60" s="1">
        <f t="shared" si="4"/>
        <v>0.97204545454545432</v>
      </c>
      <c r="E60" s="13">
        <f t="shared" si="5"/>
        <v>5.76162215628091E-2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2.02</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45.1</v>
      </c>
      <c r="C61" s="9">
        <f>VLOOKUP(CONCATENATE($A$1,A61),'Smith et al 2006'!$A$2:$S$780,9,FALSE)</f>
        <v>43.2</v>
      </c>
      <c r="D61" s="1">
        <f t="shared" si="4"/>
        <v>1.0022222222222223</v>
      </c>
      <c r="E61" s="13">
        <f t="shared" si="5"/>
        <v>5.4477437456161182E-2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47.89</v>
      </c>
      <c r="C62" s="8">
        <f>C61+(C71-C61)/(A71-A61)</f>
        <v>44.900000000000006</v>
      </c>
      <c r="D62" s="1">
        <f t="shared" si="4"/>
        <v>1.0410869565217391</v>
      </c>
      <c r="E62" s="13">
        <f t="shared" si="5"/>
        <v>6.1862527716186166E-2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1.99</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50.68</v>
      </c>
      <c r="C63" s="8">
        <f>C62+(C71-C61)/(A71-A61)</f>
        <v>46.600000000000009</v>
      </c>
      <c r="D63" s="1">
        <f t="shared" si="4"/>
        <v>1.0782978723404255</v>
      </c>
      <c r="E63" s="13">
        <f t="shared" si="5"/>
        <v>5.8258509083315868E-2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1.98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53.47</v>
      </c>
      <c r="C64" s="8">
        <f>C63+(C71-C61)/(A71-A61)</f>
        <v>48.300000000000011</v>
      </c>
      <c r="D64" s="1">
        <f t="shared" si="4"/>
        <v>1.1139583333333334</v>
      </c>
      <c r="E64" s="13">
        <f t="shared" si="5"/>
        <v>5.5051302288871229E-2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1.97</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56.26</v>
      </c>
      <c r="C65" s="8">
        <f>C64+(C71-C61)/(A71-A61)</f>
        <v>50.000000000000014</v>
      </c>
      <c r="D65" s="1">
        <f t="shared" si="4"/>
        <v>1.1481632653061224</v>
      </c>
      <c r="E65" s="13">
        <f t="shared" si="5"/>
        <v>5.2178791845894912E-2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1.96</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59.05</v>
      </c>
      <c r="C66" s="8">
        <f>C65+(C71-C61)/(A71-A61)</f>
        <v>51.700000000000017</v>
      </c>
      <c r="D66" s="1">
        <f t="shared" si="4"/>
        <v>1.181</v>
      </c>
      <c r="E66" s="13">
        <f t="shared" si="5"/>
        <v>4.959118378954841E-2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1.95</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61.839999999999996</v>
      </c>
      <c r="C67" s="8">
        <f>C66+(C71-C61)/(A71-A61)</f>
        <v>53.40000000000002</v>
      </c>
      <c r="D67" s="1">
        <f t="shared" si="4"/>
        <v>1.212549019607843</v>
      </c>
      <c r="E67" s="13">
        <f t="shared" si="5"/>
        <v>4.7248094834885679E-2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1.94</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64.63</v>
      </c>
      <c r="C68" s="8">
        <f>C67+(C71-C61)/(A71-A61)</f>
        <v>55.100000000000023</v>
      </c>
      <c r="D68" s="1">
        <f t="shared" si="4"/>
        <v>1.2428846153846154</v>
      </c>
      <c r="E68" s="13">
        <f t="shared" si="5"/>
        <v>4.5116429495472232E-2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1.93</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67.42</v>
      </c>
      <c r="C69" s="8">
        <f>C68+(C71-C61)/(A71-A61)</f>
        <v>56.800000000000026</v>
      </c>
      <c r="D69" s="1">
        <f t="shared" si="4"/>
        <v>1.2720754716981133</v>
      </c>
      <c r="E69" s="13">
        <f t="shared" si="5"/>
        <v>4.3168807055547154E-2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1.92</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70.210000000000008</v>
      </c>
      <c r="C70" s="8">
        <f>C69+(C71-C61)/(A71-A61)</f>
        <v>58.500000000000028</v>
      </c>
      <c r="D70" s="1">
        <f t="shared" si="4"/>
        <v>1.3001851851851853</v>
      </c>
      <c r="E70" s="13">
        <f t="shared" si="5"/>
        <v>4.138237911598952E-2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1.91</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73</v>
      </c>
      <c r="C71" s="9">
        <f>VLOOKUP(CONCATENATE($A$1,A71),'Smith et al 2006'!$A$2:$S$780,9,FALSE)</f>
        <v>60.2</v>
      </c>
      <c r="D71" s="1">
        <f t="shared" si="4"/>
        <v>1.3272727272727274</v>
      </c>
      <c r="E71" s="13">
        <f t="shared" si="5"/>
        <v>3.9737929069932898E-2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1.9</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76.11</v>
      </c>
      <c r="C72" s="8">
        <f>C71+(C81-C71)/(A81-A71)</f>
        <v>62.07</v>
      </c>
      <c r="D72" s="1">
        <f t="shared" si="4"/>
        <v>1.3591071428571428</v>
      </c>
      <c r="E72" s="13">
        <f t="shared" si="5"/>
        <v>4.260273972602735E-2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1.89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79.22</v>
      </c>
      <c r="C73" s="8">
        <f>C72+(C81-C71)/(A81-A71)</f>
        <v>63.94</v>
      </c>
      <c r="D73" s="1">
        <f t="shared" si="4"/>
        <v>1.3898245614035087</v>
      </c>
      <c r="E73" s="13">
        <f t="shared" si="5"/>
        <v>4.0861910392852474E-2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1.88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82.33</v>
      </c>
      <c r="C74" s="8">
        <f>C73+(C81-C71)/(A81-A71)</f>
        <v>65.81</v>
      </c>
      <c r="D74" s="1">
        <f t="shared" si="4"/>
        <v>1.4194827586206897</v>
      </c>
      <c r="E74" s="13">
        <f t="shared" si="5"/>
        <v>3.9257763191113293E-2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1.8699999999999999</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85.44</v>
      </c>
      <c r="C75" s="8">
        <f>C74+(C81-C71)/(A81-A71)</f>
        <v>67.680000000000007</v>
      </c>
      <c r="D75" s="1">
        <f t="shared" si="4"/>
        <v>1.448135593220339</v>
      </c>
      <c r="E75" s="13">
        <f t="shared" si="5"/>
        <v>3.7774808696708462E-2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1.8599999999999999</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88.55</v>
      </c>
      <c r="C76" s="8">
        <f>C75+(C81-C71)/(A81-A71)</f>
        <v>69.550000000000011</v>
      </c>
      <c r="D76" s="1">
        <f t="shared" si="4"/>
        <v>1.4758333333333333</v>
      </c>
      <c r="E76" s="13">
        <f t="shared" si="5"/>
        <v>3.6399812734082326E-2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1.8499999999999999</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91.66</v>
      </c>
      <c r="C77" s="8">
        <f>C76+(C81-C71)/(A81-A71)</f>
        <v>71.420000000000016</v>
      </c>
      <c r="D77" s="1">
        <f t="shared" si="4"/>
        <v>1.502622950819672</v>
      </c>
      <c r="E77" s="13">
        <f t="shared" si="5"/>
        <v>3.5121400338791631E-2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1.8399999999999999</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94.77</v>
      </c>
      <c r="C78" s="8">
        <f>C77+(C81-C71)/(A81-A71)</f>
        <v>73.29000000000002</v>
      </c>
      <c r="D78" s="1">
        <f t="shared" si="4"/>
        <v>1.5285483870967742</v>
      </c>
      <c r="E78" s="13">
        <f t="shared" si="5"/>
        <v>3.3929740344752268E-2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1.8299999999999998</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97.88</v>
      </c>
      <c r="C79" s="8">
        <f>C78+(C81-C71)/(A81-A71)</f>
        <v>75.160000000000025</v>
      </c>
      <c r="D79" s="1">
        <f t="shared" si="4"/>
        <v>1.5536507936507935</v>
      </c>
      <c r="E79" s="13">
        <f t="shared" si="5"/>
        <v>3.2816292075551257E-2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1.8199999999999998</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100.99</v>
      </c>
      <c r="C80" s="8">
        <f>C79+(C81-C71)/(A81-A71)</f>
        <v>77.03000000000003</v>
      </c>
      <c r="D80" s="1">
        <f t="shared" si="4"/>
        <v>1.5779687499999999</v>
      </c>
      <c r="E80" s="13">
        <f t="shared" si="5"/>
        <v>3.1773600326930884E-2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1.8099999999999998</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104.1</v>
      </c>
      <c r="C81" s="9">
        <f>VLOOKUP(CONCATENATE($A$1,A81),'Smith et al 2006'!$A$2:$S$780,9,FALSE)</f>
        <v>78.900000000000006</v>
      </c>
      <c r="D81" s="1">
        <f t="shared" si="4"/>
        <v>1.6015384615384614</v>
      </c>
      <c r="E81" s="13">
        <f t="shared" si="5"/>
        <v>3.0795128230517888E-2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1.8</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107.42999999999999</v>
      </c>
      <c r="C82" s="8">
        <f>C81+(C91-C81)/(A91-A81)</f>
        <v>80.660000000000011</v>
      </c>
      <c r="D82" s="1">
        <f t="shared" si="4"/>
        <v>1.6277272727272727</v>
      </c>
      <c r="E82" s="13">
        <f t="shared" si="5"/>
        <v>3.1988472622478392E-2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1.8</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110.75999999999999</v>
      </c>
      <c r="C83" s="8">
        <f>C82+(C91-C81)/(A91-A81)</f>
        <v>82.420000000000016</v>
      </c>
      <c r="D83" s="1">
        <f t="shared" si="4"/>
        <v>1.6531343283582087</v>
      </c>
      <c r="E83" s="13">
        <f t="shared" si="5"/>
        <v>3.099692823233724E-2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1.8</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114.08999999999999</v>
      </c>
      <c r="C84" s="8">
        <f>C83+(C91-C81)/(A91-A81)</f>
        <v>84.180000000000021</v>
      </c>
      <c r="D84" s="1">
        <f t="shared" si="4"/>
        <v>1.6777941176470588</v>
      </c>
      <c r="E84" s="13">
        <f t="shared" si="5"/>
        <v>3.0065005417118096E-2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1.8</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117.41999999999999</v>
      </c>
      <c r="C85" s="8">
        <f>C84+(C91-C81)/(A91-A81)</f>
        <v>85.940000000000026</v>
      </c>
      <c r="D85" s="1">
        <f t="shared" si="4"/>
        <v>1.7017391304347824</v>
      </c>
      <c r="E85" s="13">
        <f t="shared" si="5"/>
        <v>2.9187483565606076E-2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1.8</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120.74999999999999</v>
      </c>
      <c r="C86" s="8">
        <f>C85+(C91-C81)/(A91-A81)</f>
        <v>87.700000000000031</v>
      </c>
      <c r="D86" s="1">
        <f t="shared" si="4"/>
        <v>1.7249999999999999</v>
      </c>
      <c r="E86" s="13">
        <f t="shared" si="5"/>
        <v>2.8359734287174199E-2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1.8</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124.07999999999998</v>
      </c>
      <c r="C87" s="8">
        <f>C86+(C91-C81)/(A91-A81)</f>
        <v>89.460000000000036</v>
      </c>
      <c r="D87" s="1">
        <f t="shared" si="4"/>
        <v>1.7476056338028167</v>
      </c>
      <c r="E87" s="13">
        <f t="shared" si="5"/>
        <v>2.7577639751552807E-2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1.8</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127.40999999999998</v>
      </c>
      <c r="C88" s="8">
        <f>C87+(C91-C81)/(A91-A81)</f>
        <v>91.220000000000041</v>
      </c>
      <c r="D88" s="1">
        <f t="shared" si="4"/>
        <v>1.7695833333333331</v>
      </c>
      <c r="E88" s="13">
        <f t="shared" si="5"/>
        <v>2.6837524177949712E-2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1.8</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130.73999999999998</v>
      </c>
      <c r="C89" s="8">
        <f>C88+(C91-C81)/(A91-A81)</f>
        <v>92.980000000000047</v>
      </c>
      <c r="D89" s="1">
        <f t="shared" si="4"/>
        <v>1.7909589041095888</v>
      </c>
      <c r="E89" s="13">
        <f t="shared" si="5"/>
        <v>2.6136096067812531E-2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1.8</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134.07</v>
      </c>
      <c r="C90" s="8">
        <f>C89+(C91-C81)/(A91-A81)</f>
        <v>94.740000000000052</v>
      </c>
      <c r="D90" s="1">
        <f t="shared" si="4"/>
        <v>1.8117567567567567</v>
      </c>
      <c r="E90" s="13">
        <f t="shared" si="5"/>
        <v>2.5470399265718369E-2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1.8</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137.4</v>
      </c>
      <c r="C91" s="9">
        <f>VLOOKUP(CONCATENATE($A$1,A91),'Smith et al 2006'!$A$2:$S$780,9,FALSE)</f>
        <v>96.5</v>
      </c>
      <c r="D91" s="1">
        <f t="shared" si="4"/>
        <v>1.8320000000000001</v>
      </c>
      <c r="E91" s="13">
        <f t="shared" si="5"/>
        <v>2.4837771313493073E-2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1.8</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140.85</v>
      </c>
      <c r="C92" s="8">
        <f>C91+(C101-C91)/(A101-A91)</f>
        <v>98.25</v>
      </c>
      <c r="D92" s="1">
        <f t="shared" si="4"/>
        <v>1.8532894736842105</v>
      </c>
      <c r="E92" s="13">
        <f t="shared" si="5"/>
        <v>2.510917030567672E-2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1.79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144.29999999999998</v>
      </c>
      <c r="C93" s="8">
        <f>C92+(C101-C91)/(A101-A91)</f>
        <v>100</v>
      </c>
      <c r="D93" s="1">
        <f t="shared" si="4"/>
        <v>1.8740259740259737</v>
      </c>
      <c r="E93" s="13">
        <f t="shared" si="5"/>
        <v>2.4494142705005162E-2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1.78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147.74999999999997</v>
      </c>
      <c r="C94" s="8">
        <f>C93+(C101-C91)/(A101-A91)</f>
        <v>101.75</v>
      </c>
      <c r="D94" s="1">
        <f t="shared" si="4"/>
        <v>1.8942307692307689</v>
      </c>
      <c r="E94" s="13">
        <f t="shared" si="5"/>
        <v>2.3908523908523938E-2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1.77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151.19999999999996</v>
      </c>
      <c r="C95" s="8">
        <f>C94+(C101-C91)/(A101-A91)</f>
        <v>103.5</v>
      </c>
      <c r="D95" s="1">
        <f t="shared" si="4"/>
        <v>1.9139240506329109</v>
      </c>
      <c r="E95" s="13">
        <f t="shared" si="5"/>
        <v>2.3350253807106425E-2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1.76</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154.64999999999995</v>
      </c>
      <c r="C96" s="8">
        <f>C95+(C101-C91)/(A101-A91)</f>
        <v>105.25</v>
      </c>
      <c r="D96" s="1">
        <f t="shared" si="4"/>
        <v>1.9331249999999993</v>
      </c>
      <c r="E96" s="13">
        <f t="shared" si="5"/>
        <v>2.2817460317460236E-2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1.75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158.09999999999994</v>
      </c>
      <c r="C97" s="8">
        <f>C96+(C101-C91)/(A101-A91)</f>
        <v>107</v>
      </c>
      <c r="D97" s="1">
        <f t="shared" si="4"/>
        <v>1.9518518518518511</v>
      </c>
      <c r="E97" s="13">
        <f t="shared" si="5"/>
        <v>2.2308438409311293E-2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1.74</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161.54999999999993</v>
      </c>
      <c r="C98" s="8">
        <f>C97+(C101-C91)/(A101-A91)</f>
        <v>108.75</v>
      </c>
      <c r="D98" s="1">
        <f t="shared" si="4"/>
        <v>1.9701219512195114</v>
      </c>
      <c r="E98" s="13">
        <f t="shared" si="5"/>
        <v>2.182163187855779E-2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1.73</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164.99999999999991</v>
      </c>
      <c r="C99" s="8">
        <f>C98+(C101-C91)/(A101-A91)</f>
        <v>110.5</v>
      </c>
      <c r="D99" s="1">
        <f t="shared" si="4"/>
        <v>1.9879518072289146</v>
      </c>
      <c r="E99" s="13">
        <f t="shared" si="5"/>
        <v>2.1355617455895981E-2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1.72</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168.4499999999999</v>
      </c>
      <c r="C100" s="8">
        <f>C99+(C101-C91)/(A101-A91)</f>
        <v>112.25</v>
      </c>
      <c r="D100" s="1">
        <f t="shared" si="4"/>
        <v>2.0053571428571417</v>
      </c>
      <c r="E100" s="13">
        <f t="shared" si="5"/>
        <v>2.0909090909090766E-2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1.71</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171.9</v>
      </c>
      <c r="C101" s="9">
        <f>VLOOKUP(CONCATENATE($A$1,A101),'Smith et al 2006'!$A$2:$S$780,9,FALSE)</f>
        <v>114</v>
      </c>
      <c r="D101" s="1">
        <f t="shared" si="4"/>
        <v>2.0223529411764707</v>
      </c>
      <c r="E101" s="13">
        <f t="shared" si="5"/>
        <v>2.0480854853072827E-2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1.7</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175.39000000000001</v>
      </c>
      <c r="C102" s="8">
        <f>C101+(C111-C101)/(A111-A101)</f>
        <v>115.73</v>
      </c>
      <c r="D102" s="1">
        <f t="shared" si="4"/>
        <v>2.0394186046511629</v>
      </c>
      <c r="E102" s="13">
        <f t="shared" si="5"/>
        <v>2.0302501454333877E-2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1.7</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178.88000000000002</v>
      </c>
      <c r="C103" s="8">
        <f>C102+(C111-C101)/(A111-A101)</f>
        <v>117.46000000000001</v>
      </c>
      <c r="D103" s="1">
        <f t="shared" si="4"/>
        <v>2.0560919540229889</v>
      </c>
      <c r="E103" s="13">
        <f t="shared" si="5"/>
        <v>1.9898511887793013E-2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1.7</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182.37000000000003</v>
      </c>
      <c r="C104" s="8">
        <f>C103+(C111-C101)/(A111-A101)</f>
        <v>119.19000000000001</v>
      </c>
      <c r="D104" s="1">
        <f t="shared" si="4"/>
        <v>2.072386363636364</v>
      </c>
      <c r="E104" s="13">
        <f t="shared" si="5"/>
        <v>1.9510286225402629E-2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1.7</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185.86000000000004</v>
      </c>
      <c r="C105" s="8">
        <f>C104+(C111-C101)/(A111-A101)</f>
        <v>120.92000000000002</v>
      </c>
      <c r="D105" s="1">
        <f t="shared" ref="D105:D141" si="14">B105/A105</f>
        <v>2.0883146067415734</v>
      </c>
      <c r="E105" s="13">
        <f t="shared" ref="E105:E141" si="15">(B105/B104)-1</f>
        <v>1.9136919449470824E-2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1.7</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189.35000000000005</v>
      </c>
      <c r="C106" s="8">
        <f>C105+(C111-C101)/(A111-A101)</f>
        <v>122.65000000000002</v>
      </c>
      <c r="D106" s="1">
        <f t="shared" si="14"/>
        <v>2.1038888888888896</v>
      </c>
      <c r="E106" s="13">
        <f t="shared" si="15"/>
        <v>1.8777574518454854E-2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1.7</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192.84000000000006</v>
      </c>
      <c r="C107" s="8">
        <f>C106+(C111-C101)/(A111-A101)</f>
        <v>124.38000000000002</v>
      </c>
      <c r="D107" s="1">
        <f t="shared" si="14"/>
        <v>2.1191208791208798</v>
      </c>
      <c r="E107" s="13">
        <f t="shared" si="15"/>
        <v>1.8431476102455768E-2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1.7</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196.33000000000007</v>
      </c>
      <c r="C108" s="8">
        <f>C107+(C111-C101)/(A111-A101)</f>
        <v>126.11000000000003</v>
      </c>
      <c r="D108" s="1">
        <f t="shared" si="14"/>
        <v>2.1340217391304357</v>
      </c>
      <c r="E108" s="13">
        <f t="shared" si="15"/>
        <v>1.809790499896291E-2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1.7</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199.82000000000008</v>
      </c>
      <c r="C109" s="8">
        <f>C108+(C111-C101)/(A111-A101)</f>
        <v>127.84000000000003</v>
      </c>
      <c r="D109" s="1">
        <f t="shared" si="14"/>
        <v>2.1486021505376351</v>
      </c>
      <c r="E109" s="13">
        <f t="shared" si="15"/>
        <v>1.7776193144195984E-2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1.7</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203.31000000000009</v>
      </c>
      <c r="C110" s="8">
        <f>C109+(C111-C101)/(A111-A101)</f>
        <v>129.57000000000002</v>
      </c>
      <c r="D110" s="1">
        <f t="shared" si="14"/>
        <v>2.1628723404255328</v>
      </c>
      <c r="E110" s="13">
        <f t="shared" si="15"/>
        <v>1.7465719147232495E-2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1.7</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206.8</v>
      </c>
      <c r="C111" s="9">
        <f>VLOOKUP(CONCATENATE($A$1,A111),'Smith et al 2006'!$A$2:$S$780,9,FALSE)</f>
        <v>131.30000000000001</v>
      </c>
      <c r="D111" s="1">
        <f t="shared" si="14"/>
        <v>2.1768421052631579</v>
      </c>
      <c r="E111" s="13">
        <f t="shared" si="15"/>
        <v>1.7165904284097699E-2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1.7</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210.29000000000002</v>
      </c>
      <c r="C112" s="8">
        <f>C111+(C121-C111)/(A121-A111)</f>
        <v>132.99</v>
      </c>
      <c r="D112" s="1">
        <f t="shared" si="14"/>
        <v>2.1905208333333337</v>
      </c>
      <c r="E112" s="13">
        <f t="shared" si="15"/>
        <v>1.6876208897485645E-2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1.69</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213.78000000000003</v>
      </c>
      <c r="C113" s="8">
        <f>C112+(C121-C111)/(A121-A111)</f>
        <v>134.68</v>
      </c>
      <c r="D113" s="1">
        <f t="shared" si="14"/>
        <v>2.2039175257731962</v>
      </c>
      <c r="E113" s="13">
        <f t="shared" si="15"/>
        <v>1.6596129154976547E-2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1.68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217.27000000000004</v>
      </c>
      <c r="C114" s="8">
        <f>C113+(C121-C111)/(A121-A111)</f>
        <v>136.37</v>
      </c>
      <c r="D114" s="1">
        <f t="shared" si="14"/>
        <v>2.2170408163265312</v>
      </c>
      <c r="E114" s="13">
        <f t="shared" si="15"/>
        <v>1.6325194124801268E-2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1.67</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220.76000000000005</v>
      </c>
      <c r="C115" s="8">
        <f>C114+(C121-C111)/(A121-A111)</f>
        <v>138.06</v>
      </c>
      <c r="D115" s="1">
        <f t="shared" si="14"/>
        <v>2.2298989898989903</v>
      </c>
      <c r="E115" s="13">
        <f t="shared" si="15"/>
        <v>1.6062963133428587E-2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1.66</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224.25000000000006</v>
      </c>
      <c r="C116" s="8">
        <f>C115+(C121-C111)/(A121-A111)</f>
        <v>139.75</v>
      </c>
      <c r="D116" s="1">
        <f t="shared" si="14"/>
        <v>2.2425000000000006</v>
      </c>
      <c r="E116" s="13">
        <f t="shared" si="15"/>
        <v>1.5809023373799747E-2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1.65</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227.74000000000007</v>
      </c>
      <c r="C117" s="8">
        <f>C116+(C121-C111)/(A121-A111)</f>
        <v>141.44</v>
      </c>
      <c r="D117" s="1">
        <f t="shared" si="14"/>
        <v>2.2548514851485155</v>
      </c>
      <c r="E117" s="13">
        <f t="shared" si="15"/>
        <v>1.5562987736900791E-2</v>
      </c>
      <c r="F117" s="20"/>
      <c r="G117" s="20"/>
      <c r="H117" s="8">
        <f>H116+(H121-H111)/($A121-$A111)</f>
        <v>1.64</v>
      </c>
    </row>
    <row r="118" spans="1:108" x14ac:dyDescent="0.2">
      <c r="A118" s="8">
        <f t="shared" si="16"/>
        <v>102</v>
      </c>
      <c r="B118" s="8">
        <f>B117+(B121-B111)/(A121-A111)</f>
        <v>231.23000000000008</v>
      </c>
      <c r="C118" s="8">
        <f>C117+(C121-C111)/(A121-A111)</f>
        <v>143.13</v>
      </c>
      <c r="D118" s="1">
        <f t="shared" si="14"/>
        <v>2.2669607843137261</v>
      </c>
      <c r="E118" s="13">
        <f t="shared" si="15"/>
        <v>1.532449284271542E-2</v>
      </c>
      <c r="F118" s="20"/>
      <c r="G118" s="20"/>
      <c r="H118" s="8">
        <f>H117+(H121-H111)/($A121-$A111)</f>
        <v>1.63</v>
      </c>
    </row>
    <row r="119" spans="1:108" x14ac:dyDescent="0.2">
      <c r="A119" s="8">
        <f t="shared" si="16"/>
        <v>103</v>
      </c>
      <c r="B119" s="8">
        <f>B118+(B121-B111)/(A121-A111)</f>
        <v>234.72000000000008</v>
      </c>
      <c r="C119" s="8">
        <f>C118+(C121-C111)/(A121-A111)</f>
        <v>144.82</v>
      </c>
      <c r="D119" s="1">
        <f t="shared" si="14"/>
        <v>2.2788349514563113</v>
      </c>
      <c r="E119" s="13">
        <f t="shared" si="15"/>
        <v>1.5093197249491874E-2</v>
      </c>
      <c r="F119" s="20"/>
      <c r="G119" s="20"/>
      <c r="H119" s="8">
        <f>H118+(H121-H111)/($A121-$A111)</f>
        <v>1.6199999999999999</v>
      </c>
    </row>
    <row r="120" spans="1:108" x14ac:dyDescent="0.2">
      <c r="A120" s="8">
        <f t="shared" si="16"/>
        <v>104</v>
      </c>
      <c r="B120" s="8">
        <f>B119+(B121-B111)/(A121-A111)</f>
        <v>238.21000000000009</v>
      </c>
      <c r="C120" s="8">
        <f>C119+(C121-C111)/(A121-A111)</f>
        <v>146.51</v>
      </c>
      <c r="D120" s="1">
        <f t="shared" si="14"/>
        <v>2.2904807692307703</v>
      </c>
      <c r="E120" s="13">
        <f t="shared" si="15"/>
        <v>1.4868779822767575E-2</v>
      </c>
      <c r="F120" s="20"/>
      <c r="G120" s="20"/>
      <c r="H120" s="8">
        <f>H119+(H121-H111)/($A121-$A111)</f>
        <v>1.6099999999999999</v>
      </c>
    </row>
    <row r="121" spans="1:108" x14ac:dyDescent="0.2">
      <c r="A121" s="9">
        <v>105</v>
      </c>
      <c r="B121" s="9">
        <f>VLOOKUP(CONCATENATE($A$1,A121),'Smith et al 2006'!$A$2:$S$780,8,FALSE)</f>
        <v>241.7</v>
      </c>
      <c r="C121" s="9">
        <f>VLOOKUP(CONCATENATE($A$1,A121),'Smith et al 2006'!$A$2:$S$780,9,FALSE)</f>
        <v>148.19999999999999</v>
      </c>
      <c r="D121" s="1">
        <f t="shared" si="14"/>
        <v>2.3019047619047619</v>
      </c>
      <c r="E121" s="13">
        <f t="shared" si="15"/>
        <v>1.46509382477642E-2</v>
      </c>
      <c r="F121" s="20"/>
      <c r="G121" s="20"/>
      <c r="H121" s="9">
        <f>VLOOKUP(CONCATENATE($A$1,$A121),'Smith et al 2006'!$A$2:$S$780,11,FALSE)</f>
        <v>1.6</v>
      </c>
    </row>
    <row r="122" spans="1:108" x14ac:dyDescent="0.2">
      <c r="A122" s="8">
        <f t="shared" ref="A122:A130" si="17">A121+1</f>
        <v>106</v>
      </c>
      <c r="B122" s="8">
        <f>B121+(B131-B121)/(A131-A121)</f>
        <v>245.10999999999999</v>
      </c>
      <c r="C122" s="8">
        <f>C121+(C131-C121)/(A131-A121)</f>
        <v>149.81</v>
      </c>
      <c r="D122" s="1">
        <f t="shared" si="14"/>
        <v>2.3123584905660377</v>
      </c>
      <c r="E122" s="13">
        <f t="shared" si="15"/>
        <v>1.4108398841539138E-2</v>
      </c>
      <c r="F122" s="20"/>
      <c r="G122" s="20"/>
      <c r="H122" s="8">
        <f>H121+(H131-H121)/($A131-$A121)</f>
        <v>1.6</v>
      </c>
    </row>
    <row r="123" spans="1:108" x14ac:dyDescent="0.2">
      <c r="A123" s="8">
        <f t="shared" si="17"/>
        <v>107</v>
      </c>
      <c r="B123" s="8">
        <f>B122+(B131-B121)/(A131-A121)</f>
        <v>248.51999999999998</v>
      </c>
      <c r="C123" s="8">
        <f>C122+(C131-C121)/(A131-A121)</f>
        <v>151.42000000000002</v>
      </c>
      <c r="D123" s="1">
        <f t="shared" si="14"/>
        <v>2.3226168224299064</v>
      </c>
      <c r="E123" s="13">
        <f t="shared" si="15"/>
        <v>1.3912121088490936E-2</v>
      </c>
      <c r="F123" s="20"/>
      <c r="G123" s="20"/>
      <c r="H123" s="8">
        <f>H122+(H131-H121)/($A131-$A121)</f>
        <v>1.6</v>
      </c>
    </row>
    <row r="124" spans="1:108" x14ac:dyDescent="0.2">
      <c r="A124" s="8">
        <f t="shared" si="17"/>
        <v>108</v>
      </c>
      <c r="B124" s="8">
        <f>B123+(B131-B121)/(A131-A121)</f>
        <v>251.92999999999998</v>
      </c>
      <c r="C124" s="8">
        <f>C123+(C131-C121)/(A131-A121)</f>
        <v>153.03000000000003</v>
      </c>
      <c r="D124" s="1">
        <f t="shared" si="14"/>
        <v>2.3326851851851851</v>
      </c>
      <c r="E124" s="13">
        <f t="shared" si="15"/>
        <v>1.3721229679703795E-2</v>
      </c>
      <c r="F124" s="20"/>
      <c r="G124" s="20"/>
      <c r="H124" s="8">
        <f>H123+(H131-H121)/($A131-$A121)</f>
        <v>1.6</v>
      </c>
    </row>
    <row r="125" spans="1:108" x14ac:dyDescent="0.2">
      <c r="A125" s="8">
        <f t="shared" si="17"/>
        <v>109</v>
      </c>
      <c r="B125" s="8">
        <f>B124+(B131-B121)/(A131-A121)</f>
        <v>255.33999999999997</v>
      </c>
      <c r="C125" s="8">
        <f>C124+(C131-C121)/(A131-A121)</f>
        <v>154.64000000000004</v>
      </c>
      <c r="D125" s="1">
        <f t="shared" si="14"/>
        <v>2.3425688073394495</v>
      </c>
      <c r="E125" s="13">
        <f t="shared" si="15"/>
        <v>1.3535505894494593E-2</v>
      </c>
      <c r="F125" s="20"/>
      <c r="G125" s="20"/>
      <c r="H125" s="8">
        <f>H124+(H131-H121)/($A131-$A121)</f>
        <v>1.6</v>
      </c>
    </row>
    <row r="126" spans="1:108" x14ac:dyDescent="0.2">
      <c r="A126" s="8">
        <f t="shared" si="17"/>
        <v>110</v>
      </c>
      <c r="B126" s="8">
        <f>B125+(B131-B121)/(A131-A121)</f>
        <v>258.75</v>
      </c>
      <c r="C126" s="8">
        <f>C125+(C131-C121)/(A131-A121)</f>
        <v>156.25000000000006</v>
      </c>
      <c r="D126" s="1">
        <f t="shared" si="14"/>
        <v>2.3522727272727271</v>
      </c>
      <c r="E126" s="13">
        <f t="shared" si="15"/>
        <v>1.3354742696013222E-2</v>
      </c>
      <c r="F126" s="20"/>
      <c r="G126" s="20"/>
      <c r="H126" s="8">
        <f>H125+(H131-H121)/($A131-$A121)</f>
        <v>1.6</v>
      </c>
    </row>
    <row r="127" spans="1:108" x14ac:dyDescent="0.2">
      <c r="A127" s="8">
        <f t="shared" si="17"/>
        <v>111</v>
      </c>
      <c r="B127" s="8">
        <f>B126+(B131-B121)/(A131-A121)</f>
        <v>262.16000000000003</v>
      </c>
      <c r="C127" s="8">
        <f>C126+(C131-C121)/(A131-A121)</f>
        <v>157.86000000000007</v>
      </c>
      <c r="D127" s="1">
        <f t="shared" si="14"/>
        <v>2.3618018018018021</v>
      </c>
      <c r="E127" s="13">
        <f t="shared" si="15"/>
        <v>1.3178743961352657E-2</v>
      </c>
      <c r="F127" s="20"/>
      <c r="G127" s="20"/>
      <c r="H127" s="8">
        <f>H126+(H131-H121)/($A131-$A121)</f>
        <v>1.6</v>
      </c>
    </row>
    <row r="128" spans="1:108" x14ac:dyDescent="0.2">
      <c r="A128" s="8">
        <f t="shared" si="17"/>
        <v>112</v>
      </c>
      <c r="B128" s="8">
        <f>B127+(B131-B121)/(A131-A121)</f>
        <v>265.57000000000005</v>
      </c>
      <c r="C128" s="8">
        <f>C127+(C131-C121)/(A131-A121)</f>
        <v>159.47000000000008</v>
      </c>
      <c r="D128" s="1">
        <f t="shared" si="14"/>
        <v>2.3711607142857147</v>
      </c>
      <c r="E128" s="13">
        <f t="shared" si="15"/>
        <v>1.3007323771742518E-2</v>
      </c>
      <c r="F128" s="20"/>
      <c r="G128" s="20"/>
      <c r="H128" s="8">
        <f>H127+(H131-H121)/($A131-$A121)</f>
        <v>1.6</v>
      </c>
    </row>
    <row r="129" spans="1:8" x14ac:dyDescent="0.2">
      <c r="A129" s="8">
        <f t="shared" si="17"/>
        <v>113</v>
      </c>
      <c r="B129" s="8">
        <f>B128+(B131-B121)/(A131-A121)</f>
        <v>268.98000000000008</v>
      </c>
      <c r="C129" s="8">
        <f>C128+(C131-C121)/(A131-A121)</f>
        <v>161.0800000000001</v>
      </c>
      <c r="D129" s="1">
        <f t="shared" si="14"/>
        <v>2.3803539823008855</v>
      </c>
      <c r="E129" s="13">
        <f t="shared" si="15"/>
        <v>1.2840305757427561E-2</v>
      </c>
      <c r="F129" s="20"/>
      <c r="G129" s="20"/>
      <c r="H129" s="8">
        <f>H128+(H131-H121)/($A131-$A121)</f>
        <v>1.6</v>
      </c>
    </row>
    <row r="130" spans="1:8" x14ac:dyDescent="0.2">
      <c r="A130" s="8">
        <f t="shared" si="17"/>
        <v>114</v>
      </c>
      <c r="B130" s="8">
        <f>B129+(B131-B121)/(A131-A121)</f>
        <v>272.3900000000001</v>
      </c>
      <c r="C130" s="8">
        <f>C129+(C131-C121)/(A131-A121)</f>
        <v>162.69000000000011</v>
      </c>
      <c r="D130" s="1">
        <f t="shared" si="14"/>
        <v>2.3893859649122815</v>
      </c>
      <c r="E130" s="13">
        <f t="shared" si="15"/>
        <v>1.2677522492378746E-2</v>
      </c>
      <c r="F130" s="20"/>
      <c r="G130" s="20"/>
      <c r="H130" s="8">
        <f>H129+(H131-H121)/($A131-$A121)</f>
        <v>1.6</v>
      </c>
    </row>
    <row r="131" spans="1:8" x14ac:dyDescent="0.2">
      <c r="A131" s="9">
        <v>115</v>
      </c>
      <c r="B131" s="9">
        <f>VLOOKUP(CONCATENATE($A$1,A131),'Smith et al 2006'!$A$2:$S$780,8,FALSE)</f>
        <v>275.8</v>
      </c>
      <c r="C131" s="9">
        <f>VLOOKUP(CONCATENATE($A$1,A131),'Smith et al 2006'!$A$2:$S$780,9,FALSE)</f>
        <v>164.3</v>
      </c>
      <c r="D131" s="1">
        <f t="shared" si="14"/>
        <v>2.3982608695652177</v>
      </c>
      <c r="E131" s="13">
        <f t="shared" si="15"/>
        <v>1.2518814934468603E-2</v>
      </c>
      <c r="F131" s="20"/>
      <c r="G131" s="20"/>
      <c r="H131" s="9">
        <f>VLOOKUP(CONCATENATE($A$1,$A131),'Smith et al 2006'!$A$2:$S$780,11,FALSE)</f>
        <v>1.6</v>
      </c>
    </row>
    <row r="132" spans="1:8" x14ac:dyDescent="0.2">
      <c r="A132" s="8">
        <f t="shared" ref="A132:A140" si="18">A131+1</f>
        <v>116</v>
      </c>
      <c r="B132" s="8">
        <f>B131+(B141-B131)/(A141-A131)</f>
        <v>279.08000000000004</v>
      </c>
      <c r="C132" s="8">
        <f>C131+(C141-C131)/(A141-A131)</f>
        <v>165.83</v>
      </c>
      <c r="D132" s="1">
        <f t="shared" si="14"/>
        <v>2.4058620689655177</v>
      </c>
      <c r="E132" s="13">
        <f t="shared" si="15"/>
        <v>1.189267585206677E-2</v>
      </c>
      <c r="F132" s="20"/>
      <c r="G132" s="20"/>
      <c r="H132" s="8">
        <f>H131+(H141-H131)/($A141-$A131)</f>
        <v>1.6</v>
      </c>
    </row>
    <row r="133" spans="1:8" x14ac:dyDescent="0.2">
      <c r="A133" s="8">
        <f t="shared" si="18"/>
        <v>117</v>
      </c>
      <c r="B133" s="8">
        <f>B132+(B141-B131)/(A141-A131)</f>
        <v>282.36</v>
      </c>
      <c r="C133" s="8">
        <f>C132+(C141-C131)/(A141-A131)</f>
        <v>167.36</v>
      </c>
      <c r="D133" s="1">
        <f t="shared" si="14"/>
        <v>2.4133333333333336</v>
      </c>
      <c r="E133" s="13">
        <f t="shared" si="15"/>
        <v>1.1752902393578735E-2</v>
      </c>
      <c r="F133" s="20"/>
      <c r="G133" s="20"/>
      <c r="H133" s="8">
        <f>H132+(H141-H131)/($A141-$A131)</f>
        <v>1.6</v>
      </c>
    </row>
    <row r="134" spans="1:8" x14ac:dyDescent="0.2">
      <c r="A134" s="8">
        <f t="shared" si="18"/>
        <v>118</v>
      </c>
      <c r="B134" s="8">
        <f>B133+(B141-B131)/(A141-A131)</f>
        <v>285.64</v>
      </c>
      <c r="C134" s="8">
        <f>C133+(C141-C131)/(A141-A131)</f>
        <v>168.89000000000001</v>
      </c>
      <c r="D134" s="1">
        <f t="shared" si="14"/>
        <v>2.4206779661016946</v>
      </c>
      <c r="E134" s="13">
        <f t="shared" si="15"/>
        <v>1.1616376257260086E-2</v>
      </c>
      <c r="F134" s="20"/>
      <c r="G134" s="20"/>
      <c r="H134" s="8">
        <f>H133+(H141-H131)/($A141-$A131)</f>
        <v>1.6</v>
      </c>
    </row>
    <row r="135" spans="1:8" x14ac:dyDescent="0.2">
      <c r="A135" s="8">
        <f t="shared" si="18"/>
        <v>119</v>
      </c>
      <c r="B135" s="8">
        <f>B134+(B141-B131)/(A141-A131)</f>
        <v>288.91999999999996</v>
      </c>
      <c r="C135" s="8">
        <f>C134+(C141-C131)/(A141-A131)</f>
        <v>170.42000000000002</v>
      </c>
      <c r="D135" s="1">
        <f t="shared" si="14"/>
        <v>2.4278991596638653</v>
      </c>
      <c r="E135" s="13">
        <f t="shared" si="15"/>
        <v>1.1482985576249716E-2</v>
      </c>
      <c r="F135" s="20"/>
      <c r="G135" s="20"/>
      <c r="H135" s="8">
        <f>H134+(H141-H131)/($A141-$A131)</f>
        <v>1.6</v>
      </c>
    </row>
    <row r="136" spans="1:8" x14ac:dyDescent="0.2">
      <c r="A136" s="8">
        <f t="shared" si="18"/>
        <v>120</v>
      </c>
      <c r="B136" s="8">
        <f>B135+(B141-B131)/(A141-A131)</f>
        <v>292.19999999999993</v>
      </c>
      <c r="C136" s="8">
        <f>C135+(C141-C131)/(A141-A131)</f>
        <v>171.95000000000002</v>
      </c>
      <c r="D136" s="1">
        <f t="shared" si="14"/>
        <v>2.4349999999999996</v>
      </c>
      <c r="E136" s="13">
        <f t="shared" si="15"/>
        <v>1.1352623563616104E-2</v>
      </c>
      <c r="F136" s="20"/>
      <c r="G136" s="20"/>
      <c r="H136" s="8">
        <f>H135+(H141-H131)/($A141-$A131)</f>
        <v>1.6</v>
      </c>
    </row>
    <row r="137" spans="1:8" x14ac:dyDescent="0.2">
      <c r="A137" s="8">
        <f t="shared" si="18"/>
        <v>121</v>
      </c>
      <c r="B137" s="8">
        <f>B136+(B141-B131)/(A141-A131)</f>
        <v>295.4799999999999</v>
      </c>
      <c r="C137" s="8">
        <f>C136+(C141-C131)/(A141-A131)</f>
        <v>173.48000000000002</v>
      </c>
      <c r="D137" s="1">
        <f t="shared" si="14"/>
        <v>2.4419834710743795</v>
      </c>
      <c r="E137" s="13">
        <f t="shared" si="15"/>
        <v>1.1225188227241611E-2</v>
      </c>
      <c r="F137" s="20"/>
      <c r="G137" s="20"/>
      <c r="H137" s="8">
        <f>H136+(H141-H131)/($A141-$A131)</f>
        <v>1.6</v>
      </c>
    </row>
    <row r="138" spans="1:8" x14ac:dyDescent="0.2">
      <c r="A138" s="8">
        <f t="shared" si="18"/>
        <v>122</v>
      </c>
      <c r="B138" s="8">
        <f>B137+(B141-B131)/(A141-A131)</f>
        <v>298.75999999999988</v>
      </c>
      <c r="C138" s="8">
        <f>C137+(C141-C131)/(A141-A131)</f>
        <v>175.01000000000002</v>
      </c>
      <c r="D138" s="1">
        <f t="shared" si="14"/>
        <v>2.4488524590163925</v>
      </c>
      <c r="E138" s="13">
        <f t="shared" si="15"/>
        <v>1.1100582103695578E-2</v>
      </c>
      <c r="F138" s="20"/>
      <c r="G138" s="20"/>
      <c r="H138" s="8">
        <f>H137+(H141-H131)/($A141-$A131)</f>
        <v>1.6</v>
      </c>
    </row>
    <row r="139" spans="1:8" x14ac:dyDescent="0.2">
      <c r="A139" s="8">
        <f t="shared" si="18"/>
        <v>123</v>
      </c>
      <c r="B139" s="8">
        <f>B138+(B141-B131)/(A141-A131)</f>
        <v>302.03999999999985</v>
      </c>
      <c r="C139" s="8">
        <f>C138+(C141-C131)/(A141-A131)</f>
        <v>176.54000000000002</v>
      </c>
      <c r="D139" s="1">
        <f t="shared" si="14"/>
        <v>2.4556097560975596</v>
      </c>
      <c r="E139" s="13">
        <f t="shared" si="15"/>
        <v>1.0978712009639846E-2</v>
      </c>
      <c r="F139" s="20"/>
      <c r="G139" s="20"/>
      <c r="H139" s="8">
        <f>H138+(H141-H131)/($A141-$A131)</f>
        <v>1.6</v>
      </c>
    </row>
    <row r="140" spans="1:8" x14ac:dyDescent="0.2">
      <c r="A140" s="8">
        <f t="shared" si="18"/>
        <v>124</v>
      </c>
      <c r="B140" s="8">
        <f>B139+(B141-B131)/(A141-A131)</f>
        <v>305.31999999999982</v>
      </c>
      <c r="C140" s="8">
        <f>C139+(C141-C131)/(A141-A131)</f>
        <v>178.07000000000002</v>
      </c>
      <c r="D140" s="1">
        <f t="shared" si="14"/>
        <v>2.4622580645161274</v>
      </c>
      <c r="E140" s="13">
        <f t="shared" si="15"/>
        <v>1.0859488809429108E-2</v>
      </c>
      <c r="F140" s="20"/>
      <c r="G140" s="20"/>
      <c r="H140" s="8">
        <f>H139+(H141-H131)/($A141-$A131)</f>
        <v>1.6</v>
      </c>
    </row>
    <row r="141" spans="1:8" x14ac:dyDescent="0.2">
      <c r="A141" s="9">
        <v>125</v>
      </c>
      <c r="B141" s="9">
        <f>VLOOKUP(CONCATENATE($A$1,A141),'Smith et al 2006'!$A$2:$S$780,8,FALSE)</f>
        <v>308.60000000000002</v>
      </c>
      <c r="C141" s="9">
        <f>VLOOKUP(CONCATENATE($A$1,A141),'Smith et al 2006'!$A$2:$S$780,9,FALSE)</f>
        <v>179.6</v>
      </c>
      <c r="D141" s="1">
        <f t="shared" si="14"/>
        <v>2.4688000000000003</v>
      </c>
      <c r="E141" s="13">
        <f t="shared" si="15"/>
        <v>1.0742827197694815E-2</v>
      </c>
      <c r="F141" s="20"/>
      <c r="G141" s="20"/>
      <c r="H141" s="9">
        <f>VLOOKUP(CONCATENATE($A$1,$A141),'Smith et al 2006'!$A$2:$S$780,11,FALSE)</f>
        <v>1.6</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Z0DatJR9EEcny3+IGIU3W+4fZJnlvDplazBvRuVLZPfH5KrkJ7Gsy3XWtQoyEyyZBLIWPI2TSA5nnPpHzTGhaA==" saltValue="p1NupuU4CpWZfSMVev5Z8A==" spinCount="100000" sheet="1" objects="1" scenarios="1"/>
  <mergeCells count="3">
    <mergeCell ref="D14:E14"/>
    <mergeCell ref="F13:K13"/>
    <mergeCell ref="I14:K14"/>
  </mergeCells>
  <conditionalFormatting sqref="D17:D141">
    <cfRule type="top10" dxfId="40" priority="1" stopIfTrue="1" rank="1"/>
  </conditionalFormatting>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theme="5" tint="0.39997558519241921"/>
  </sheetPr>
  <dimension ref="A1:DD141"/>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135</v>
      </c>
    </row>
    <row r="2" spans="1:108" x14ac:dyDescent="0.2">
      <c r="A2" s="1" t="s">
        <v>206</v>
      </c>
      <c r="B2" s="1" t="s">
        <v>207</v>
      </c>
    </row>
    <row r="3" spans="1:108" x14ac:dyDescent="0.2">
      <c r="A3" s="1" t="s">
        <v>114</v>
      </c>
      <c r="B3" s="1">
        <f>_xlfn.MAXIFS(A16:A140,D16:D140,B4)</f>
        <v>70</v>
      </c>
    </row>
    <row r="4" spans="1:108" x14ac:dyDescent="0.2">
      <c r="A4" s="1" t="s">
        <v>208</v>
      </c>
      <c r="B4" s="1">
        <f>MAX(D17:D106)</f>
        <v>2.8785714285714286</v>
      </c>
    </row>
    <row r="5" spans="1:108" x14ac:dyDescent="0.2">
      <c r="A5" s="1" t="s">
        <v>209</v>
      </c>
      <c r="B5" s="1">
        <f>_xlfn.MAXIFS(A18:A140,E18:E140,"&gt;="&amp;'Inputs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1.72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0.98000000000000009</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3.44</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1.9600000000000002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5.16</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2.9400000000000004</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6.88</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3.9200000000000004</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8.6</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4.9000000000000004</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B21+(B26-B21)/(A26-A21)</f>
        <v>2.34</v>
      </c>
      <c r="C22" s="8">
        <f>C21+(C26-C21)/(A26-A21)</f>
        <v>10.54</v>
      </c>
      <c r="D22" s="1">
        <f t="shared" si="0"/>
        <v>0.38999999999999996</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H21+(H26-H21)/($A26-$A21)</f>
        <v>4.74</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B22+(B26-B21)/(A26-A21)</f>
        <v>4.68</v>
      </c>
      <c r="C23" s="8">
        <f>C22+(C26-C21)/(A26-A21)</f>
        <v>12.479999999999999</v>
      </c>
      <c r="D23" s="1">
        <f t="shared" si="0"/>
        <v>0.66857142857142848</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H22+(H26-H21)/($A26-$A21)</f>
        <v>4.58</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B23+(B26-B21)/(A26-A21)</f>
        <v>7.02</v>
      </c>
      <c r="C24" s="8">
        <f>C23+(C26-C21)/(A26-A21)</f>
        <v>14.419999999999998</v>
      </c>
      <c r="D24" s="1">
        <f t="shared" si="0"/>
        <v>0.87749999999999995</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H23+(H26-H21)/($A26-$A21)</f>
        <v>4.42</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B24+(B26-B21)/(A26-A21)</f>
        <v>9.36</v>
      </c>
      <c r="C25" s="8">
        <f>C24+(C26-C21)/(A26-A21)</f>
        <v>16.36</v>
      </c>
      <c r="D25" s="1">
        <f t="shared" si="0"/>
        <v>1.04</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H24+(H26-H21)/($A26-$A21)</f>
        <v>4.26</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9">
        <f>VLOOKUP(CONCATENATE($A$1,A26),'Smith et al 2006'!$A$2:$S$780,8,FALSE)</f>
        <v>11.7</v>
      </c>
      <c r="C26" s="9">
        <f>VLOOKUP(CONCATENATE($A$1,A26),'Smith et al 2006'!$A$2:$S$780,9,FALSE)</f>
        <v>18.3</v>
      </c>
      <c r="D26" s="1">
        <f t="shared" si="0"/>
        <v>1.17</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9">
        <f>VLOOKUP(CONCATENATE($A$1,$A26),'Smith et al 2006'!$A$2:$S$780,11,FALSE)</f>
        <v>4.0999999999999996</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B26+(B31-B26)/(A31-A26)</f>
        <v>13.6</v>
      </c>
      <c r="C27" s="8">
        <f>C26+(C31-C26)/(A31-A26)</f>
        <v>20.04</v>
      </c>
      <c r="D27" s="1">
        <f t="shared" si="0"/>
        <v>1.2363636363636363</v>
      </c>
      <c r="E27" s="13">
        <f t="shared" si="1"/>
        <v>0.16239316239316248</v>
      </c>
      <c r="F27" s="21">
        <f>IF('Inputs and Results'!$C$20="Conservation Easement (Perpetual)",(C27-C26),IF(AND('Inputs and Results'!$C$20="Government (Secured)",A27&lt;=$B$6),C27-C26,IF(A27&lt;=$B$6,(C27-C26)*0.01*($B$6-A27+1),0)))</f>
        <v>0</v>
      </c>
      <c r="G27" s="22">
        <f>IF(A27&lt;='Inputs and Results'!$C$12,(C27-C26)*0.01*('Inputs and Results'!$C$12-A27+1),0)</f>
        <v>0</v>
      </c>
      <c r="H27" s="8">
        <f>H26+(H31-H26)/($A31-$A26)</f>
        <v>4.0199999999999996</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B27+(B31-B26)/(A31-A26)</f>
        <v>15.5</v>
      </c>
      <c r="C28" s="8">
        <f>C27+(C31-C26)/(A31-A26)</f>
        <v>21.779999999999998</v>
      </c>
      <c r="D28" s="1">
        <f t="shared" si="0"/>
        <v>1.2916666666666667</v>
      </c>
      <c r="E28" s="13">
        <f t="shared" si="1"/>
        <v>0.13970588235294112</v>
      </c>
      <c r="F28" s="21">
        <f>IF('Inputs and Results'!$C$20="Conservation Easement (Perpetual)",(C28-C27),IF(AND('Inputs and Results'!$C$20="Government (Secured)",A28&lt;=$B$6),C28-C27,IF(A28&lt;=$B$6,(C28-C27)*0.01*($B$6-A28+1),0)))</f>
        <v>0</v>
      </c>
      <c r="G28" s="22">
        <f>IF(A28&lt;='Inputs and Results'!$C$12,(C28-C27)*0.01*('Inputs and Results'!$C$12-A28+1),0)</f>
        <v>0</v>
      </c>
      <c r="H28" s="8">
        <f>H27+(H31-H26)/($A31-$A26)</f>
        <v>3.9399999999999995</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B28+(B31-B26)/(A31-A26)</f>
        <v>17.399999999999999</v>
      </c>
      <c r="C29" s="8">
        <f>C28+(C31-C26)/(A31-A26)</f>
        <v>23.519999999999996</v>
      </c>
      <c r="D29" s="1">
        <f t="shared" si="0"/>
        <v>1.3384615384615384</v>
      </c>
      <c r="E29" s="13">
        <f t="shared" si="1"/>
        <v>0.1225806451612903</v>
      </c>
      <c r="F29" s="21">
        <f>IF('Inputs and Results'!$C$20="Conservation Easement (Perpetual)",(C29-C28),IF(AND('Inputs and Results'!$C$20="Government (Secured)",A29&lt;=$B$6),C29-C28,IF(A29&lt;=$B$6,(C29-C28)*0.01*($B$6-A29+1),0)))</f>
        <v>0</v>
      </c>
      <c r="G29" s="22">
        <f>IF(A29&lt;='Inputs and Results'!$C$12,(C29-C28)*0.01*('Inputs and Results'!$C$12-A29+1),0)</f>
        <v>0</v>
      </c>
      <c r="H29" s="8">
        <f>H28+(H31-H26)/($A31-$A26)</f>
        <v>3.8599999999999994</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B29+(B31-B26)/(A31-A26)</f>
        <v>19.299999999999997</v>
      </c>
      <c r="C30" s="8">
        <f>C29+(C31-C26)/(A31-A26)</f>
        <v>25.259999999999994</v>
      </c>
      <c r="D30" s="1">
        <f t="shared" si="0"/>
        <v>1.3785714285714283</v>
      </c>
      <c r="E30" s="13">
        <f t="shared" si="1"/>
        <v>0.10919540229885061</v>
      </c>
      <c r="F30" s="21">
        <f>IF('Inputs and Results'!$C$20="Conservation Easement (Perpetual)",(C30-C29),IF(AND('Inputs and Results'!$C$20="Government (Secured)",A30&lt;=$B$6),C30-C29,IF(A30&lt;=$B$6,(C30-C29)*0.01*($B$6-A30+1),0)))</f>
        <v>0</v>
      </c>
      <c r="G30" s="22">
        <f>IF(A30&lt;='Inputs and Results'!$C$12,(C30-C29)*0.01*('Inputs and Results'!$C$12-A30+1),0)</f>
        <v>0</v>
      </c>
      <c r="H30" s="8">
        <f>H29+(H31-H26)/($A31-$A26)</f>
        <v>3.7799999999999994</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21.2</v>
      </c>
      <c r="C31" s="9">
        <f>VLOOKUP(CONCATENATE($A$1,A31),'Smith et al 2006'!$A$2:$S$780,9,FALSE)</f>
        <v>27</v>
      </c>
      <c r="D31" s="1">
        <f t="shared" si="0"/>
        <v>1.4133333333333333</v>
      </c>
      <c r="E31" s="13">
        <f t="shared" si="1"/>
        <v>9.8445595854922407E-2</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3.7</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B31+(B36-B31)/(A36-A31)</f>
        <v>23.72</v>
      </c>
      <c r="C32" s="8">
        <f>C31+(C36-C31)/(A36-A31)</f>
        <v>28.86</v>
      </c>
      <c r="D32" s="1">
        <f t="shared" si="0"/>
        <v>1.4824999999999999</v>
      </c>
      <c r="E32" s="13">
        <f t="shared" si="1"/>
        <v>0.11886792452830197</v>
      </c>
      <c r="F32" s="21">
        <f>IF('Inputs and Results'!$C$20="Conservation Easement (Perpetual)",(C32-C31),IF(AND('Inputs and Results'!$C$20="Government (Secured)",A32&lt;=$B$6),C32-C31,IF(A32&lt;=$B$6,(C32-C31)*0.01*($B$6-A32+1),0)))</f>
        <v>0</v>
      </c>
      <c r="G32" s="22">
        <f>IF(A32&lt;='Inputs and Results'!$C$12,(C32-C31)*0.01*('Inputs and Results'!$C$12-A32+1),0)</f>
        <v>0</v>
      </c>
      <c r="H32" s="8">
        <f>H31+(H36-H31)/($A36-$A31)</f>
        <v>3.66</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B32+(B36-B31)/(A36-A31)</f>
        <v>26.24</v>
      </c>
      <c r="C33" s="8">
        <f>C32+(C36-C31)/(A36-A31)</f>
        <v>30.72</v>
      </c>
      <c r="D33" s="1">
        <f t="shared" si="0"/>
        <v>1.5435294117647058</v>
      </c>
      <c r="E33" s="13">
        <f t="shared" si="1"/>
        <v>0.10623946037099485</v>
      </c>
      <c r="F33" s="21">
        <f>IF('Inputs and Results'!$C$20="Conservation Easement (Perpetual)",(C33-C32),IF(AND('Inputs and Results'!$C$20="Government (Secured)",A33&lt;=$B$6),C33-C32,IF(A33&lt;=$B$6,(C33-C32)*0.01*($B$6-A33+1),0)))</f>
        <v>0</v>
      </c>
      <c r="G33" s="22">
        <f>IF(A33&lt;='Inputs and Results'!$C$12,(C33-C32)*0.01*('Inputs and Results'!$C$12-A33+1),0)</f>
        <v>0</v>
      </c>
      <c r="H33" s="8">
        <f>H32+(H36-H31)/($A36-$A31)</f>
        <v>3.62</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B33+(B36-B31)/(A36-A31)</f>
        <v>28.759999999999998</v>
      </c>
      <c r="C34" s="8">
        <f>C33+(C36-C31)/(A36-A31)</f>
        <v>32.58</v>
      </c>
      <c r="D34" s="1">
        <f t="shared" si="0"/>
        <v>1.5977777777777777</v>
      </c>
      <c r="E34" s="13">
        <f t="shared" si="1"/>
        <v>9.6036585365853577E-2</v>
      </c>
      <c r="F34" s="21">
        <f>IF('Inputs and Results'!$C$20="Conservation Easement (Perpetual)",(C34-C33),IF(AND('Inputs and Results'!$C$20="Government (Secured)",A34&lt;=$B$6),C34-C33,IF(A34&lt;=$B$6,(C34-C33)*0.01*($B$6-A34+1),0)))</f>
        <v>0</v>
      </c>
      <c r="G34" s="22">
        <f>IF(A34&lt;='Inputs and Results'!$C$12,(C34-C33)*0.01*('Inputs and Results'!$C$12-A34+1),0)</f>
        <v>0</v>
      </c>
      <c r="H34" s="8">
        <f>H33+(H36-H31)/($A36-$A31)</f>
        <v>3.58</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B34+(B36-B31)/(A36-A31)</f>
        <v>31.279999999999998</v>
      </c>
      <c r="C35" s="8">
        <f>C34+(C36-C31)/(A36-A31)</f>
        <v>34.44</v>
      </c>
      <c r="D35" s="1">
        <f t="shared" si="0"/>
        <v>1.6463157894736842</v>
      </c>
      <c r="E35" s="13">
        <f t="shared" si="1"/>
        <v>8.7621696801112758E-2</v>
      </c>
      <c r="F35" s="21">
        <f>IF('Inputs and Results'!$C$20="Conservation Easement (Perpetual)",(C35-C34),IF(AND('Inputs and Results'!$C$20="Government (Secured)",A35&lt;=$B$6),C35-C34,IF(A35&lt;=$B$6,(C35-C34)*0.01*($B$6-A35+1),0)))</f>
        <v>0</v>
      </c>
      <c r="G35" s="22">
        <f>IF(A35&lt;='Inputs and Results'!$C$12,(C35-C34)*0.01*('Inputs and Results'!$C$12-A35+1),0)</f>
        <v>0</v>
      </c>
      <c r="H35" s="8">
        <f>H34+(H36-H31)/($A36-$A31)</f>
        <v>3.54</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9">
        <f>VLOOKUP(CONCATENATE($A$1,A36),'Smith et al 2006'!$A$2:$S$780,8,FALSE)</f>
        <v>33.799999999999997</v>
      </c>
      <c r="C36" s="9">
        <f>VLOOKUP(CONCATENATE($A$1,A36),'Smith et al 2006'!$A$2:$S$780,9,FALSE)</f>
        <v>36.299999999999997</v>
      </c>
      <c r="D36" s="1">
        <f t="shared" si="0"/>
        <v>1.69</v>
      </c>
      <c r="E36" s="13">
        <f t="shared" si="1"/>
        <v>8.0562659846547202E-2</v>
      </c>
      <c r="F36" s="21">
        <f>IF('Inputs and Results'!$C$20="Conservation Easement (Perpetual)",(C36-C35),IF(AND('Inputs and Results'!$C$20="Government (Secured)",A36&lt;=$B$6),C36-C35,IF(A36&lt;=$B$6,(C36-C35)*0.01*($B$6-A36+1),0)))</f>
        <v>0</v>
      </c>
      <c r="G36" s="22">
        <f>IF(A36&lt;='Inputs and Results'!$C$12,(C36-C35)*0.01*('Inputs and Results'!$C$12-A36+1),0)</f>
        <v>0</v>
      </c>
      <c r="H36" s="9">
        <f>VLOOKUP(CONCATENATE($A$1,$A36),'Smith et al 2006'!$A$2:$S$780,11,FALSE)</f>
        <v>3.5</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B36+(B41-B36)/(A41-A36)</f>
        <v>36.36</v>
      </c>
      <c r="C37" s="8">
        <f>C36+(C41-C36)/(A41-A36)</f>
        <v>38.059999999999995</v>
      </c>
      <c r="D37" s="1">
        <f t="shared" si="0"/>
        <v>1.7314285714285713</v>
      </c>
      <c r="E37" s="13">
        <f t="shared" si="1"/>
        <v>7.5739644970414188E-2</v>
      </c>
      <c r="F37" s="21">
        <f>IF('Inputs and Results'!$C$20="Conservation Easement (Perpetual)",(C37-C36),IF(AND('Inputs and Results'!$C$20="Government (Secured)",A37&lt;=$B$6),C37-C36,IF(A37&lt;=$B$6,(C37-C36)*0.01*($B$6-A37+1),0)))</f>
        <v>0</v>
      </c>
      <c r="G37" s="22">
        <f>IF(A37&lt;='Inputs and Results'!$C$12,(C37-C36)*0.01*('Inputs and Results'!$C$12-A37+1),0)</f>
        <v>0</v>
      </c>
      <c r="H37" s="8">
        <f>H36+(H41-H36)/($A41-$A36)</f>
        <v>3.46</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B37+(B41-B36)/(A41-A36)</f>
        <v>38.92</v>
      </c>
      <c r="C38" s="8">
        <f>C37+(C41-C36)/(A41-A36)</f>
        <v>39.819999999999993</v>
      </c>
      <c r="D38" s="1">
        <f t="shared" si="0"/>
        <v>1.7690909090909093</v>
      </c>
      <c r="E38" s="13">
        <f t="shared" si="1"/>
        <v>7.0407040704070445E-2</v>
      </c>
      <c r="F38" s="21">
        <f>IF('Inputs and Results'!$C$20="Conservation Easement (Perpetual)",(C38-C37),IF(AND('Inputs and Results'!$C$20="Government (Secured)",A38&lt;=$B$6),C38-C37,IF(A38&lt;=$B$6,(C38-C37)*0.01*($B$6-A38+1),0)))</f>
        <v>0</v>
      </c>
      <c r="G38" s="22">
        <f>IF(A38&lt;='Inputs and Results'!$C$12,(C38-C37)*0.01*('Inputs and Results'!$C$12-A38+1),0)</f>
        <v>0</v>
      </c>
      <c r="H38" s="8">
        <f>H37+(H41-H36)/($A41-$A36)</f>
        <v>3.42</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B38+(B41-B36)/(A41-A36)</f>
        <v>41.480000000000004</v>
      </c>
      <c r="C39" s="8">
        <f>C38+(C41-C36)/(A41-A36)</f>
        <v>41.579999999999991</v>
      </c>
      <c r="D39" s="1">
        <f t="shared" si="0"/>
        <v>1.8034782608695654</v>
      </c>
      <c r="E39" s="13">
        <f t="shared" si="1"/>
        <v>6.5775950668037098E-2</v>
      </c>
      <c r="F39" s="21">
        <f>IF('Inputs and Results'!$C$20="Conservation Easement (Perpetual)",(C39-C38),IF(AND('Inputs and Results'!$C$20="Government (Secured)",A39&lt;=$B$6),C39-C38,IF(A39&lt;=$B$6,(C39-C38)*0.01*($B$6-A39+1),0)))</f>
        <v>0</v>
      </c>
      <c r="G39" s="22">
        <f>IF(A39&lt;='Inputs and Results'!$C$12,(C39-C38)*0.01*('Inputs and Results'!$C$12-A39+1),0)</f>
        <v>0</v>
      </c>
      <c r="H39" s="8">
        <f>H38+(H41-H36)/($A41-$A36)</f>
        <v>3.38</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B39+(B41-B36)/(A41-A36)</f>
        <v>44.040000000000006</v>
      </c>
      <c r="C40" s="8">
        <f>C39+(C41-C36)/(A41-A36)</f>
        <v>43.339999999999989</v>
      </c>
      <c r="D40" s="1">
        <f>B40/A40</f>
        <v>1.8350000000000002</v>
      </c>
      <c r="E40" s="13">
        <f>(B40/B39)-1</f>
        <v>6.1716489874638514E-2</v>
      </c>
      <c r="F40" s="21">
        <f>IF('Inputs and Results'!$C$20="Conservation Easement (Perpetual)",(C40-C39),IF(AND('Inputs and Results'!$C$20="Government (Secured)",A40&lt;=$B$6),C40-C39,IF(A40&lt;=$B$6,(C40-C39)*0.01*($B$6-A40+1),0)))</f>
        <v>0</v>
      </c>
      <c r="G40" s="22">
        <f>IF(A40&lt;='Inputs and Results'!$C$12,(C40-C39)*0.01*('Inputs and Results'!$C$12-A40+1),0)</f>
        <v>0</v>
      </c>
      <c r="H40" s="8">
        <f>H39+(H41-H36)/($A41-$A36)</f>
        <v>3.34</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46.6</v>
      </c>
      <c r="C41" s="9">
        <f>VLOOKUP(CONCATENATE($A$1,A41),'Smith et al 2006'!$A$2:$S$780,9,FALSE)</f>
        <v>45.1</v>
      </c>
      <c r="D41" s="1">
        <f t="shared" ref="D41:D104" si="4">B41/A41</f>
        <v>1.8640000000000001</v>
      </c>
      <c r="E41" s="13">
        <f t="shared" ref="E41:E104" si="5">(B41/B40)-1</f>
        <v>5.812897366030878E-2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3.3</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B41+(B46-B41)/(A46-A41)</f>
        <v>49.32</v>
      </c>
      <c r="C42" s="8">
        <f>C41+(C46-C41)/(A46-A41)</f>
        <v>46.84</v>
      </c>
      <c r="D42" s="1">
        <f t="shared" si="4"/>
        <v>1.8969230769230769</v>
      </c>
      <c r="E42" s="13">
        <f t="shared" si="5"/>
        <v>5.8369098712446332E-2</v>
      </c>
      <c r="F42" s="21">
        <f>IF('Inputs and Results'!$C$20="Conservation Easement (Perpetual)",(C42-C41),IF(AND('Inputs and Results'!$C$20="Government (Secured)",A42&lt;=$B$6),C42-C41,IF(A42&lt;=$B$6,(C42-C41)*0.01*($B$6-A42+1),0)))</f>
        <v>0</v>
      </c>
      <c r="G42" s="22">
        <f>IF(A42&lt;='Inputs and Results'!$C$12,(C42-C41)*0.01*('Inputs and Results'!$C$12-A42+1),0)</f>
        <v>0</v>
      </c>
      <c r="H42" s="8">
        <f>H41+(H46-H41)/($A46-$A41)</f>
        <v>3.28</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B42+(B46-B41)/(A46-A41)</f>
        <v>52.04</v>
      </c>
      <c r="C43" s="8">
        <f>C42+(C46-C41)/(A46-A41)</f>
        <v>48.580000000000005</v>
      </c>
      <c r="D43" s="1">
        <f t="shared" si="4"/>
        <v>1.9274074074074075</v>
      </c>
      <c r="E43" s="13">
        <f t="shared" si="5"/>
        <v>5.5150040551500412E-2</v>
      </c>
      <c r="F43" s="21">
        <f>IF('Inputs and Results'!$C$20="Conservation Easement (Perpetual)",(C43-C42),IF(AND('Inputs and Results'!$C$20="Government (Secured)",A43&lt;=$B$6),C43-C42,IF(A43&lt;=$B$6,(C43-C42)*0.01*($B$6-A43+1),0)))</f>
        <v>0</v>
      </c>
      <c r="G43" s="22">
        <f>IF(A43&lt;='Inputs and Results'!$C$12,(C43-C42)*0.01*('Inputs and Results'!$C$12-A43+1),0)</f>
        <v>0</v>
      </c>
      <c r="H43" s="8">
        <f>H42+(H46-H41)/($A46-$A41)</f>
        <v>3.26</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B43+(B46-B41)/(A46-A41)</f>
        <v>54.76</v>
      </c>
      <c r="C44" s="8">
        <f>C43+(C46-C41)/(A46-A41)</f>
        <v>50.320000000000007</v>
      </c>
      <c r="D44" s="1">
        <f t="shared" si="4"/>
        <v>1.9557142857142857</v>
      </c>
      <c r="E44" s="13">
        <f t="shared" si="5"/>
        <v>5.2267486548808639E-2</v>
      </c>
      <c r="F44" s="21">
        <f>IF('Inputs and Results'!$C$20="Conservation Easement (Perpetual)",(C44-C43),IF(AND('Inputs and Results'!$C$20="Government (Secured)",A44&lt;=$B$6),C44-C43,IF(A44&lt;=$B$6,(C44-C43)*0.01*($B$6-A44+1),0)))</f>
        <v>0</v>
      </c>
      <c r="G44" s="22">
        <f>IF(A44&lt;='Inputs and Results'!$C$12,(C44-C43)*0.01*('Inputs and Results'!$C$12-A44+1),0)</f>
        <v>0</v>
      </c>
      <c r="H44" s="8">
        <f>H43+(H46-H41)/($A46-$A41)</f>
        <v>3.2399999999999998</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B44+(B46-B41)/(A46-A41)</f>
        <v>57.48</v>
      </c>
      <c r="C45" s="8">
        <f>C44+(C46-C41)/(A46-A41)</f>
        <v>52.060000000000009</v>
      </c>
      <c r="D45" s="1">
        <f t="shared" si="4"/>
        <v>1.9820689655172412</v>
      </c>
      <c r="E45" s="13">
        <f t="shared" si="5"/>
        <v>4.9671292914536203E-2</v>
      </c>
      <c r="F45" s="21">
        <f>IF('Inputs and Results'!$C$20="Conservation Easement (Perpetual)",(C45-C44),IF(AND('Inputs and Results'!$C$20="Government (Secured)",A45&lt;=$B$6),C45-C44,IF(A45&lt;=$B$6,(C45-C44)*0.01*($B$6-A45+1),0)))</f>
        <v>0</v>
      </c>
      <c r="G45" s="22">
        <f>IF(A45&lt;='Inputs and Results'!$C$12,(C45-C44)*0.01*('Inputs and Results'!$C$12-A45+1),0)</f>
        <v>0</v>
      </c>
      <c r="H45" s="8">
        <f>H44+(H46-H41)/($A46-$A41)</f>
        <v>3.2199999999999998</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9">
        <f>VLOOKUP(CONCATENATE($A$1,A46),'Smith et al 2006'!$A$2:$S$780,8,FALSE)</f>
        <v>60.2</v>
      </c>
      <c r="C46" s="9">
        <f>VLOOKUP(CONCATENATE($A$1,A46),'Smith et al 2006'!$A$2:$S$780,9,FALSE)</f>
        <v>53.8</v>
      </c>
      <c r="D46" s="1">
        <f t="shared" si="4"/>
        <v>2.0066666666666668</v>
      </c>
      <c r="E46" s="13">
        <f t="shared" si="5"/>
        <v>4.7320807237300144E-2</v>
      </c>
      <c r="F46" s="21">
        <f>IF('Inputs and Results'!$C$20="Conservation Easement (Perpetual)",(C46-C45),IF(AND('Inputs and Results'!$C$20="Government (Secured)",A46&lt;=$B$6),C46-C45,IF(A46&lt;=$B$6,(C46-C45)*0.01*($B$6-A46+1),0)))</f>
        <v>0</v>
      </c>
      <c r="G46" s="22">
        <f>IF(A46&lt;='Inputs and Results'!$C$12,(C46-C45)*0.01*('Inputs and Results'!$C$12-A46+1),0)</f>
        <v>0</v>
      </c>
      <c r="H46" s="9">
        <f>VLOOKUP(CONCATENATE($A$1,$A46),'Smith et al 2006'!$A$2:$S$780,11,FALSE)</f>
        <v>3.2</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B46+(B51-B46)/(A51-A46)</f>
        <v>63.42</v>
      </c>
      <c r="C47" s="8">
        <f>C46+(C51-C46)/(A51-A46)</f>
        <v>55.699999999999996</v>
      </c>
      <c r="D47" s="1">
        <f t="shared" si="4"/>
        <v>2.0458064516129033</v>
      </c>
      <c r="E47" s="13">
        <f t="shared" si="5"/>
        <v>5.3488372093023262E-2</v>
      </c>
      <c r="F47" s="21">
        <f>IF('Inputs and Results'!$C$20="Conservation Easement (Perpetual)",(C47-C46),IF(AND('Inputs and Results'!$C$20="Government (Secured)",A47&lt;=$B$6),C47-C46,IF(A47&lt;=$B$6,(C47-C46)*0.01*($B$6-A47+1),0)))</f>
        <v>0</v>
      </c>
      <c r="G47" s="22">
        <f>IF(A47&lt;='Inputs and Results'!$C$12,(C47-C46)*0.01*('Inputs and Results'!$C$12-A47+1),0)</f>
        <v>0</v>
      </c>
      <c r="H47" s="8">
        <f>H46+(H51-H46)/($A51-$A46)</f>
        <v>3.18</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B47+(B51-B46)/(A51-A46)</f>
        <v>66.64</v>
      </c>
      <c r="C48" s="8">
        <f>C47+(C51-C46)/(A51-A46)</f>
        <v>57.599999999999994</v>
      </c>
      <c r="D48" s="1">
        <f t="shared" si="4"/>
        <v>2.0825</v>
      </c>
      <c r="E48" s="13">
        <f t="shared" si="5"/>
        <v>5.0772626931567366E-2</v>
      </c>
      <c r="F48" s="21">
        <f>IF('Inputs and Results'!$C$20="Conservation Easement (Perpetual)",(C48-C47),IF(AND('Inputs and Results'!$C$20="Government (Secured)",A48&lt;=$B$6),C48-C47,IF(A48&lt;=$B$6,(C48-C47)*0.01*($B$6-A48+1),0)))</f>
        <v>0</v>
      </c>
      <c r="G48" s="22">
        <f>IF(A48&lt;='Inputs and Results'!$C$12,(C48-C47)*0.01*('Inputs and Results'!$C$12-A48+1),0)</f>
        <v>0</v>
      </c>
      <c r="H48" s="8">
        <f>H47+(H51-H46)/($A51-$A46)</f>
        <v>3.16</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B48+(B51-B46)/(A51-A46)</f>
        <v>69.86</v>
      </c>
      <c r="C49" s="8">
        <f>C48+(C51-C46)/(A51-A46)</f>
        <v>59.499999999999993</v>
      </c>
      <c r="D49" s="1">
        <f t="shared" si="4"/>
        <v>2.1169696969696972</v>
      </c>
      <c r="E49" s="13">
        <f t="shared" si="5"/>
        <v>4.8319327731092487E-2</v>
      </c>
      <c r="F49" s="21">
        <f>IF('Inputs and Results'!$C$20="Conservation Easement (Perpetual)",(C49-C48),IF(AND('Inputs and Results'!$C$20="Government (Secured)",A49&lt;=$B$6),C49-C48,IF(A49&lt;=$B$6,(C49-C48)*0.01*($B$6-A49+1),0)))</f>
        <v>0</v>
      </c>
      <c r="G49" s="22">
        <f>IF(A49&lt;='Inputs and Results'!$C$12,(C49-C48)*0.01*('Inputs and Results'!$C$12-A49+1),0)</f>
        <v>0</v>
      </c>
      <c r="H49" s="8">
        <f>H48+(H51-H46)/($A51-$A46)</f>
        <v>3.14</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B49+(B51-B46)/(A51-A46)</f>
        <v>73.08</v>
      </c>
      <c r="C50" s="8">
        <f>C49+(C51-C46)/(A51-A46)</f>
        <v>61.399999999999991</v>
      </c>
      <c r="D50" s="1">
        <f t="shared" si="4"/>
        <v>2.1494117647058824</v>
      </c>
      <c r="E50" s="13">
        <f t="shared" si="5"/>
        <v>4.609218436873741E-2</v>
      </c>
      <c r="F50" s="21">
        <f>IF('Inputs and Results'!$C$20="Conservation Easement (Perpetual)",(C50-C49),IF(AND('Inputs and Results'!$C$20="Government (Secured)",A50&lt;=$B$6),C50-C49,IF(A50&lt;=$B$6,(C50-C49)*0.01*($B$6-A50+1),0)))</f>
        <v>0</v>
      </c>
      <c r="G50" s="22">
        <f>IF(A50&lt;='Inputs and Results'!$C$12,(C50-C49)*0.01*('Inputs and Results'!$C$12-A50+1),0)</f>
        <v>0</v>
      </c>
      <c r="H50" s="8">
        <f>H49+(H51-H46)/($A51-$A46)</f>
        <v>3.12</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76.3</v>
      </c>
      <c r="C51" s="9">
        <f>VLOOKUP(CONCATENATE($A$1,A51),'Smith et al 2006'!$A$2:$S$780,9,FALSE)</f>
        <v>63.3</v>
      </c>
      <c r="D51" s="1">
        <f t="shared" si="4"/>
        <v>2.1799999999999997</v>
      </c>
      <c r="E51" s="13">
        <f t="shared" si="5"/>
        <v>4.4061302681992265E-2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3.1</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B51+(B56-B51)/(A56-A51)</f>
        <v>79.899999999999991</v>
      </c>
      <c r="C52" s="8">
        <f>C51+(C56-C51)/(A56-A51)</f>
        <v>65.3</v>
      </c>
      <c r="D52" s="1">
        <f t="shared" si="4"/>
        <v>2.2194444444444441</v>
      </c>
      <c r="E52" s="13">
        <f t="shared" si="5"/>
        <v>4.7182175622542566E-2</v>
      </c>
      <c r="F52" s="21">
        <f>IF('Inputs and Results'!$C$20="Conservation Easement (Perpetual)",(C52-C51),IF(AND('Inputs and Results'!$C$20="Government (Secured)",A52&lt;=$B$6),C52-C51,IF(A52&lt;=$B$6,(C52-C51)*0.01*($B$6-A52+1),0)))</f>
        <v>0</v>
      </c>
      <c r="G52" s="22">
        <f>IF(A52&lt;='Inputs and Results'!$C$12,(C52-C51)*0.01*('Inputs and Results'!$C$12-A52+1),0)</f>
        <v>0</v>
      </c>
      <c r="H52" s="8">
        <f>H51+(H56-H51)/($A56-$A51)</f>
        <v>3.06</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B52+(B56-B51)/(A56-A51)</f>
        <v>83.499999999999986</v>
      </c>
      <c r="C53" s="8">
        <f>C52+(C56-C51)/(A56-A51)</f>
        <v>67.3</v>
      </c>
      <c r="D53" s="1">
        <f t="shared" si="4"/>
        <v>2.2567567567567566</v>
      </c>
      <c r="E53" s="13">
        <f t="shared" si="5"/>
        <v>4.505632040050056E-2</v>
      </c>
      <c r="F53" s="21">
        <f>IF('Inputs and Results'!$C$20="Conservation Easement (Perpetual)",(C53-C52),IF(AND('Inputs and Results'!$C$20="Government (Secured)",A53&lt;=$B$6),C53-C52,IF(A53&lt;=$B$6,(C53-C52)*0.01*($B$6-A53+1),0)))</f>
        <v>0</v>
      </c>
      <c r="G53" s="22">
        <f>IF(A53&lt;='Inputs and Results'!$C$12,(C53-C52)*0.01*('Inputs and Results'!$C$12-A53+1),0)</f>
        <v>0</v>
      </c>
      <c r="H53" s="8">
        <f>H52+(H56-H51)/($A56-$A51)</f>
        <v>3.02</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B53+(B56-B51)/(A56-A51)</f>
        <v>87.09999999999998</v>
      </c>
      <c r="C54" s="8">
        <f>C53+(C56-C51)/(A56-A51)</f>
        <v>69.3</v>
      </c>
      <c r="D54" s="1">
        <f t="shared" si="4"/>
        <v>2.2921052631578944</v>
      </c>
      <c r="E54" s="13">
        <f t="shared" si="5"/>
        <v>4.3113772455089849E-2</v>
      </c>
      <c r="F54" s="21">
        <f>IF('Inputs and Results'!$C$20="Conservation Easement (Perpetual)",(C54-C53),IF(AND('Inputs and Results'!$C$20="Government (Secured)",A54&lt;=$B$6),C54-C53,IF(A54&lt;=$B$6,(C54-C53)*0.01*($B$6-A54+1),0)))</f>
        <v>0</v>
      </c>
      <c r="G54" s="22">
        <f>IF(A54&lt;='Inputs and Results'!$C$12,(C54-C53)*0.01*('Inputs and Results'!$C$12-A54+1),0)</f>
        <v>0</v>
      </c>
      <c r="H54" s="8">
        <f>H53+(H56-H51)/($A56-$A51)</f>
        <v>2.98</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B54+(B56-B51)/(A56-A51)</f>
        <v>90.699999999999974</v>
      </c>
      <c r="C55" s="8">
        <f>C54+(C56-C51)/(A56-A51)</f>
        <v>71.3</v>
      </c>
      <c r="D55" s="1">
        <f t="shared" si="4"/>
        <v>2.3256410256410249</v>
      </c>
      <c r="E55" s="13">
        <f t="shared" si="5"/>
        <v>4.133180252583224E-2</v>
      </c>
      <c r="F55" s="21">
        <f>IF('Inputs and Results'!$C$20="Conservation Easement (Perpetual)",(C55-C54),IF(AND('Inputs and Results'!$C$20="Government (Secured)",A55&lt;=$B$6),C55-C54,IF(A55&lt;=$B$6,(C55-C54)*0.01*($B$6-A55+1),0)))</f>
        <v>0</v>
      </c>
      <c r="G55" s="22">
        <f>IF(A55&lt;='Inputs and Results'!$C$12,(C55-C54)*0.01*('Inputs and Results'!$C$12-A55+1),0)</f>
        <v>0</v>
      </c>
      <c r="H55" s="8">
        <f>H54+(H56-H51)/($A56-$A51)</f>
        <v>2.94</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9">
        <f>VLOOKUP(CONCATENATE($A$1,A56),'Smith et al 2006'!$A$2:$S$780,8,FALSE)</f>
        <v>94.3</v>
      </c>
      <c r="C56" s="9">
        <f>VLOOKUP(CONCATENATE($A$1,A56),'Smith et al 2006'!$A$2:$S$780,9,FALSE)</f>
        <v>73.3</v>
      </c>
      <c r="D56" s="1">
        <f t="shared" si="4"/>
        <v>2.3574999999999999</v>
      </c>
      <c r="E56" s="13">
        <f t="shared" si="5"/>
        <v>3.969128996692417E-2</v>
      </c>
      <c r="F56" s="21">
        <f>IF('Inputs and Results'!$C$20="Conservation Easement (Perpetual)",(C56-C55),IF(AND('Inputs and Results'!$C$20="Government (Secured)",A56&lt;=$B$6),C56-C55,IF(A56&lt;=$B$6,(C56-C55)*0.01*($B$6-A56+1),0)))</f>
        <v>0</v>
      </c>
      <c r="G56" s="22">
        <f>IF(A56&lt;='Inputs and Results'!$C$12,(C56-C55)*0.01*('Inputs and Results'!$C$12-A56+1),0)</f>
        <v>0</v>
      </c>
      <c r="H56" s="9">
        <f>VLOOKUP(CONCATENATE($A$1,$A56),'Smith et al 2006'!$A$2:$S$780,11,FALSE)</f>
        <v>2.9</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B56+(B61-B56)/(A61-A56)</f>
        <v>98.259999999999991</v>
      </c>
      <c r="C57" s="8">
        <f>C56+(C61-C56)/(A61-A56)</f>
        <v>75.399999999999991</v>
      </c>
      <c r="D57" s="1">
        <f t="shared" si="4"/>
        <v>2.3965853658536584</v>
      </c>
      <c r="E57" s="13">
        <f t="shared" si="5"/>
        <v>4.1993637327677469E-2</v>
      </c>
      <c r="F57" s="21">
        <f>IF('Inputs and Results'!$C$20="Conservation Easement (Perpetual)",(C57-C56),IF(AND('Inputs and Results'!$C$20="Government (Secured)",A57&lt;=$B$6),C57-C56,IF(A57&lt;=$B$6,(C57-C56)*0.01*($B$6-A57+1),0)))</f>
        <v>0</v>
      </c>
      <c r="G57" s="22">
        <f>IF(A57&lt;='Inputs and Results'!$C$12,(C57-C56)*0.01*('Inputs and Results'!$C$12-A57+1),0)</f>
        <v>0</v>
      </c>
      <c r="H57" s="8">
        <f>H56+(H61-H56)/($A61-$A56)</f>
        <v>2.9</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B57+(B61-B56)/(A61-A56)</f>
        <v>102.21999999999998</v>
      </c>
      <c r="C58" s="8">
        <f>C57+(C61-C56)/(A61-A56)</f>
        <v>77.499999999999986</v>
      </c>
      <c r="D58" s="1">
        <f t="shared" si="4"/>
        <v>2.4338095238095234</v>
      </c>
      <c r="E58" s="13">
        <f t="shared" si="5"/>
        <v>4.0301241603907911E-2</v>
      </c>
      <c r="F58" s="21">
        <f>IF('Inputs and Results'!$C$20="Conservation Easement (Perpetual)",(C58-C57),IF(AND('Inputs and Results'!$C$20="Government (Secured)",A58&lt;=$B$6),C58-C57,IF(A58&lt;=$B$6,(C58-C57)*0.01*($B$6-A58+1),0)))</f>
        <v>0</v>
      </c>
      <c r="G58" s="22">
        <f>IF(A58&lt;='Inputs and Results'!$C$12,(C58-C57)*0.01*('Inputs and Results'!$C$12-A58+1),0)</f>
        <v>0</v>
      </c>
      <c r="H58" s="8">
        <f>H57+(H61-H56)/($A61-$A56)</f>
        <v>2.9</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B58+(B61-B56)/(A61-A56)</f>
        <v>106.17999999999998</v>
      </c>
      <c r="C59" s="8">
        <f>C58+(C61-C56)/(A61-A56)</f>
        <v>79.59999999999998</v>
      </c>
      <c r="D59" s="1">
        <f t="shared" si="4"/>
        <v>2.4693023255813951</v>
      </c>
      <c r="E59" s="13">
        <f t="shared" si="5"/>
        <v>3.8739972608100137E-2</v>
      </c>
      <c r="F59" s="21">
        <f>IF('Inputs and Results'!$C$20="Conservation Easement (Perpetual)",(C59-C58),IF(AND('Inputs and Results'!$C$20="Government (Secured)",A59&lt;=$B$6),C59-C58,IF(A59&lt;=$B$6,(C59-C58)*0.01*($B$6-A59+1),0)))</f>
        <v>0</v>
      </c>
      <c r="G59" s="22">
        <f>IF(A59&lt;='Inputs and Results'!$C$12,(C59-C58)*0.01*('Inputs and Results'!$C$12-A59+1),0)</f>
        <v>0</v>
      </c>
      <c r="H59" s="8">
        <f>H58+(H61-H56)/($A61-$A56)</f>
        <v>2.9</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B59+(B61-B56)/(A61-A56)</f>
        <v>110.13999999999997</v>
      </c>
      <c r="C60" s="8">
        <f>C59+(C61-C56)/(A61-A56)</f>
        <v>81.699999999999974</v>
      </c>
      <c r="D60" s="1">
        <f t="shared" si="4"/>
        <v>2.5031818181818175</v>
      </c>
      <c r="E60" s="13">
        <f t="shared" si="5"/>
        <v>3.729515916368431E-2</v>
      </c>
      <c r="F60" s="21">
        <f>IF('Inputs and Results'!$C$20="Conservation Easement (Perpetual)",(C60-C59),IF(AND('Inputs and Results'!$C$20="Government (Secured)",A60&lt;=$B$6),C60-C59,IF(A60&lt;=$B$6,(C60-C59)*0.01*($B$6-A60+1),0)))</f>
        <v>0</v>
      </c>
      <c r="G60" s="22">
        <f>IF(A60&lt;='Inputs and Results'!$C$12,(C60-C59)*0.01*('Inputs and Results'!$C$12-A60+1),0)</f>
        <v>0</v>
      </c>
      <c r="H60" s="8">
        <f>H59+(H61-H56)/($A61-$A56)</f>
        <v>2.9</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114.1</v>
      </c>
      <c r="C61" s="9">
        <f>VLOOKUP(CONCATENATE($A$1,A61),'Smith et al 2006'!$A$2:$S$780,9,FALSE)</f>
        <v>83.8</v>
      </c>
      <c r="D61" s="1">
        <f t="shared" si="4"/>
        <v>2.5355555555555553</v>
      </c>
      <c r="E61" s="13">
        <f t="shared" si="5"/>
        <v>3.59542400581081E-2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2.9</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B61+(B66-B61)/(A66-A61)</f>
        <v>117.88</v>
      </c>
      <c r="C62" s="8">
        <f>C61+(C66-C61)/(A66-A61)</f>
        <v>86.06</v>
      </c>
      <c r="D62" s="1">
        <f t="shared" si="4"/>
        <v>2.5626086956521736</v>
      </c>
      <c r="E62" s="13">
        <f t="shared" si="5"/>
        <v>3.3128834355828252E-2</v>
      </c>
      <c r="F62" s="21">
        <f>IF('Inputs and Results'!$C$20="Conservation Easement (Perpetual)",(C62-C61),IF(AND('Inputs and Results'!$C$20="Government (Secured)",A62&lt;=$B$6),C62-C61,IF(A62&lt;=$B$6,(C62-C61)*0.01*($B$6-A62+1),0)))</f>
        <v>0</v>
      </c>
      <c r="G62" s="22">
        <f>IF(A62&lt;='Inputs and Results'!$C$12,(C62-C61)*0.01*('Inputs and Results'!$C$12-A62+1),0)</f>
        <v>0</v>
      </c>
      <c r="H62" s="8">
        <f>H61+(H66-H61)/($A66-$A61)</f>
        <v>2.88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B62+(B66-B61)/(A66-A61)</f>
        <v>121.66</v>
      </c>
      <c r="C63" s="8">
        <f>C62+(C66-C61)/(A66-A61)</f>
        <v>88.320000000000007</v>
      </c>
      <c r="D63" s="1">
        <f t="shared" si="4"/>
        <v>2.5885106382978722</v>
      </c>
      <c r="E63" s="13">
        <f t="shared" si="5"/>
        <v>3.2066508313539188E-2</v>
      </c>
      <c r="F63" s="21">
        <f>IF('Inputs and Results'!$C$20="Conservation Easement (Perpetual)",(C63-C62),IF(AND('Inputs and Results'!$C$20="Government (Secured)",A63&lt;=$B$6),C63-C62,IF(A63&lt;=$B$6,(C63-C62)*0.01*($B$6-A63+1),0)))</f>
        <v>0</v>
      </c>
      <c r="G63" s="22">
        <f>IF(A63&lt;='Inputs and Results'!$C$12,(C63-C62)*0.01*('Inputs and Results'!$C$12-A63+1),0)</f>
        <v>0</v>
      </c>
      <c r="H63" s="8">
        <f>H62+(H66-H61)/($A66-$A61)</f>
        <v>2.86</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B63+(B66-B61)/(A66-A61)</f>
        <v>125.44</v>
      </c>
      <c r="C64" s="8">
        <f>C63+(C66-C61)/(A66-A61)</f>
        <v>90.580000000000013</v>
      </c>
      <c r="D64" s="1">
        <f t="shared" si="4"/>
        <v>2.6133333333333333</v>
      </c>
      <c r="E64" s="13">
        <f t="shared" si="5"/>
        <v>3.1070195627157737E-2</v>
      </c>
      <c r="F64" s="21">
        <f>IF('Inputs and Results'!$C$20="Conservation Easement (Perpetual)",(C64-C63),IF(AND('Inputs and Results'!$C$20="Government (Secured)",A64&lt;=$B$6),C64-C63,IF(A64&lt;=$B$6,(C64-C63)*0.01*($B$6-A64+1),0)))</f>
        <v>0</v>
      </c>
      <c r="G64" s="22">
        <f>IF(A64&lt;='Inputs and Results'!$C$12,(C64-C63)*0.01*('Inputs and Results'!$C$12-A64+1),0)</f>
        <v>0</v>
      </c>
      <c r="H64" s="8">
        <f>H63+(H66-H61)/($A66-$A61)</f>
        <v>2.84</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B64+(B66-B61)/(A66-A61)</f>
        <v>129.22</v>
      </c>
      <c r="C65" s="8">
        <f>C64+(C66-C61)/(A66-A61)</f>
        <v>92.840000000000018</v>
      </c>
      <c r="D65" s="1">
        <f t="shared" si="4"/>
        <v>2.637142857142857</v>
      </c>
      <c r="E65" s="13">
        <f t="shared" si="5"/>
        <v>3.0133928571428603E-2</v>
      </c>
      <c r="F65" s="21">
        <f>IF('Inputs and Results'!$C$20="Conservation Easement (Perpetual)",(C65-C64),IF(AND('Inputs and Results'!$C$20="Government (Secured)",A65&lt;=$B$6),C65-C64,IF(A65&lt;=$B$6,(C65-C64)*0.01*($B$6-A65+1),0)))</f>
        <v>0</v>
      </c>
      <c r="G65" s="22">
        <f>IF(A65&lt;='Inputs and Results'!$C$12,(C65-C64)*0.01*('Inputs and Results'!$C$12-A65+1),0)</f>
        <v>0</v>
      </c>
      <c r="H65" s="8">
        <f>H64+(H66-H61)/($A66-$A61)</f>
        <v>2.82</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9">
        <f>VLOOKUP(CONCATENATE($A$1,A66),'Smith et al 2006'!$A$2:$S$780,8,FALSE)</f>
        <v>133</v>
      </c>
      <c r="C66" s="9">
        <f>VLOOKUP(CONCATENATE($A$1,A66),'Smith et al 2006'!$A$2:$S$780,9,FALSE)</f>
        <v>95.1</v>
      </c>
      <c r="D66" s="1">
        <f t="shared" si="4"/>
        <v>2.66</v>
      </c>
      <c r="E66" s="13">
        <f t="shared" si="5"/>
        <v>2.9252437703142009E-2</v>
      </c>
      <c r="F66" s="21">
        <f>IF('Inputs and Results'!$C$20="Conservation Easement (Perpetual)",(C66-C65),IF(AND('Inputs and Results'!$C$20="Government (Secured)",A66&lt;=$B$6),C66-C65,IF(A66&lt;=$B$6,(C66-C65)*0.01*($B$6-A66+1),0)))</f>
        <v>0</v>
      </c>
      <c r="G66" s="22">
        <f>IF(A66&lt;='Inputs and Results'!$C$12,(C66-C65)*0.01*('Inputs and Results'!$C$12-A66+1),0)</f>
        <v>0</v>
      </c>
      <c r="H66" s="9">
        <f>VLOOKUP(CONCATENATE($A$1,$A66),'Smith et al 2006'!$A$2:$S$780,11,FALSE)</f>
        <v>2.8</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B66+(B71-B66)/(A71-A66)</f>
        <v>136.68</v>
      </c>
      <c r="C67" s="8">
        <f>C66+(C71-C66)/(A71-A66)</f>
        <v>96.92</v>
      </c>
      <c r="D67" s="1">
        <f t="shared" si="4"/>
        <v>2.68</v>
      </c>
      <c r="E67" s="13">
        <f t="shared" si="5"/>
        <v>2.7669172932330843E-2</v>
      </c>
      <c r="F67" s="21">
        <f>IF('Inputs and Results'!$C$20="Conservation Easement (Perpetual)",(C67-C66),IF(AND('Inputs and Results'!$C$20="Government (Secured)",A67&lt;=$B$6),C67-C66,IF(A67&lt;=$B$6,(C67-C66)*0.01*($B$6-A67+1),0)))</f>
        <v>0</v>
      </c>
      <c r="G67" s="22">
        <f>IF(A67&lt;='Inputs and Results'!$C$12,(C67-C66)*0.01*('Inputs and Results'!$C$12-A67+1),0)</f>
        <v>0</v>
      </c>
      <c r="H67" s="8">
        <f>H66+(H71-H66)/($A71-$A66)</f>
        <v>2.78</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B67+(B71-B66)/(A71-A66)</f>
        <v>140.36000000000001</v>
      </c>
      <c r="C68" s="8">
        <f>C67+(C71-C66)/(A71-A66)</f>
        <v>98.740000000000009</v>
      </c>
      <c r="D68" s="1">
        <f t="shared" si="4"/>
        <v>2.6992307692307693</v>
      </c>
      <c r="E68" s="13">
        <f t="shared" si="5"/>
        <v>2.69242025168277E-2</v>
      </c>
      <c r="F68" s="21">
        <f>IF('Inputs and Results'!$C$20="Conservation Easement (Perpetual)",(C68-C67),IF(AND('Inputs and Results'!$C$20="Government (Secured)",A68&lt;=$B$6),C68-C67,IF(A68&lt;=$B$6,(C68-C67)*0.01*($B$6-A68+1),0)))</f>
        <v>0</v>
      </c>
      <c r="G68" s="22">
        <f>IF(A68&lt;='Inputs and Results'!$C$12,(C68-C67)*0.01*('Inputs and Results'!$C$12-A68+1),0)</f>
        <v>0</v>
      </c>
      <c r="H68" s="8">
        <f>H67+(H71-H66)/($A71-$A66)</f>
        <v>2.76</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B68+(B71-B66)/(A71-A66)</f>
        <v>144.04000000000002</v>
      </c>
      <c r="C69" s="8">
        <f>C68+(C71-C66)/(A71-A66)</f>
        <v>100.56000000000002</v>
      </c>
      <c r="D69" s="1">
        <f t="shared" si="4"/>
        <v>2.7177358490566044</v>
      </c>
      <c r="E69" s="13">
        <f t="shared" si="5"/>
        <v>2.6218295810772396E-2</v>
      </c>
      <c r="F69" s="21">
        <f>IF('Inputs and Results'!$C$20="Conservation Easement (Perpetual)",(C69-C68),IF(AND('Inputs and Results'!$C$20="Government (Secured)",A69&lt;=$B$6),C69-C68,IF(A69&lt;=$B$6,(C69-C68)*0.01*($B$6-A69+1),0)))</f>
        <v>0</v>
      </c>
      <c r="G69" s="22">
        <f>IF(A69&lt;='Inputs and Results'!$C$12,(C69-C68)*0.01*('Inputs and Results'!$C$12-A69+1),0)</f>
        <v>0</v>
      </c>
      <c r="H69" s="8">
        <f>H68+(H71-H66)/($A71-$A66)</f>
        <v>2.7399999999999998</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B69+(B71-B66)/(A71-A66)</f>
        <v>147.72000000000003</v>
      </c>
      <c r="C70" s="8">
        <f>C69+(C71-C66)/(A71-A66)</f>
        <v>102.38000000000002</v>
      </c>
      <c r="D70" s="1">
        <f t="shared" si="4"/>
        <v>2.735555555555556</v>
      </c>
      <c r="E70" s="13">
        <f t="shared" si="5"/>
        <v>2.5548458761455173E-2</v>
      </c>
      <c r="F70" s="21">
        <f>IF('Inputs and Results'!$C$20="Conservation Easement (Perpetual)",(C70-C69),IF(AND('Inputs and Results'!$C$20="Government (Secured)",A70&lt;=$B$6),C70-C69,IF(A70&lt;=$B$6,(C70-C69)*0.01*($B$6-A70+1),0)))</f>
        <v>0</v>
      </c>
      <c r="G70" s="22">
        <f>IF(A70&lt;='Inputs and Results'!$C$12,(C70-C69)*0.01*('Inputs and Results'!$C$12-A70+1),0)</f>
        <v>0</v>
      </c>
      <c r="H70" s="8">
        <f>H69+(H71-H66)/($A71-$A66)</f>
        <v>2.7199999999999998</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151.4</v>
      </c>
      <c r="C71" s="9">
        <f>VLOOKUP(CONCATENATE($A$1,A71),'Smith et al 2006'!$A$2:$S$780,9,FALSE)</f>
        <v>104.2</v>
      </c>
      <c r="D71" s="1">
        <f t="shared" si="4"/>
        <v>2.7527272727272729</v>
      </c>
      <c r="E71" s="13">
        <f t="shared" si="5"/>
        <v>2.4911995667478815E-2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2.7</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B71+(B76-B71)/(A76-A71)</f>
        <v>154.9</v>
      </c>
      <c r="C72" s="8">
        <f>C71+(C76-C71)/(A76-A71)</f>
        <v>105.9</v>
      </c>
      <c r="D72" s="1">
        <f t="shared" si="4"/>
        <v>2.7660714285714287</v>
      </c>
      <c r="E72" s="13">
        <f t="shared" si="5"/>
        <v>2.3117569352708145E-2</v>
      </c>
      <c r="F72" s="21">
        <f>IF('Inputs and Results'!$C$20="Conservation Easement (Perpetual)",(C72-C71),IF(AND('Inputs and Results'!$C$20="Government (Secured)",A72&lt;=$B$6),C72-C71,IF(A72&lt;=$B$6,(C72-C71)*0.01*($B$6-A72+1),0)))</f>
        <v>0</v>
      </c>
      <c r="G72" s="22">
        <f>IF(A72&lt;='Inputs and Results'!$C$12,(C72-C71)*0.01*('Inputs and Results'!$C$12-A72+1),0)</f>
        <v>0</v>
      </c>
      <c r="H72" s="8">
        <f>H71+(H76-H71)/($A76-$A71)</f>
        <v>2.7</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B72+(B76-B71)/(A76-A71)</f>
        <v>158.4</v>
      </c>
      <c r="C73" s="8">
        <f>C72+(C76-C71)/(A76-A71)</f>
        <v>107.60000000000001</v>
      </c>
      <c r="D73" s="1">
        <f t="shared" si="4"/>
        <v>2.7789473684210528</v>
      </c>
      <c r="E73" s="13">
        <f t="shared" si="5"/>
        <v>2.2595222724338226E-2</v>
      </c>
      <c r="F73" s="21">
        <f>IF('Inputs and Results'!$C$20="Conservation Easement (Perpetual)",(C73-C72),IF(AND('Inputs and Results'!$C$20="Government (Secured)",A73&lt;=$B$6),C73-C72,IF(A73&lt;=$B$6,(C73-C72)*0.01*($B$6-A73+1),0)))</f>
        <v>0</v>
      </c>
      <c r="G73" s="22">
        <f>IF(A73&lt;='Inputs and Results'!$C$12,(C73-C72)*0.01*('Inputs and Results'!$C$12-A73+1),0)</f>
        <v>0</v>
      </c>
      <c r="H73" s="8">
        <f>H72+(H76-H71)/($A76-$A71)</f>
        <v>2.7</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B73+(B76-B71)/(A76-A71)</f>
        <v>161.9</v>
      </c>
      <c r="C74" s="8">
        <f>C73+(C76-C71)/(A76-A71)</f>
        <v>109.30000000000001</v>
      </c>
      <c r="D74" s="1">
        <f t="shared" si="4"/>
        <v>2.7913793103448277</v>
      </c>
      <c r="E74" s="13">
        <f t="shared" si="5"/>
        <v>2.2095959595959558E-2</v>
      </c>
      <c r="F74" s="21">
        <f>IF('Inputs and Results'!$C$20="Conservation Easement (Perpetual)",(C74-C73),IF(AND('Inputs and Results'!$C$20="Government (Secured)",A74&lt;=$B$6),C74-C73,IF(A74&lt;=$B$6,(C74-C73)*0.01*($B$6-A74+1),0)))</f>
        <v>0</v>
      </c>
      <c r="G74" s="22">
        <f>IF(A74&lt;='Inputs and Results'!$C$12,(C74-C73)*0.01*('Inputs and Results'!$C$12-A74+1),0)</f>
        <v>0</v>
      </c>
      <c r="H74" s="8">
        <f>H73+(H76-H71)/($A76-$A71)</f>
        <v>2.7</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B74+(B76-B71)/(A76-A71)</f>
        <v>165.4</v>
      </c>
      <c r="C75" s="8">
        <f>C74+(C76-C71)/(A76-A71)</f>
        <v>111.00000000000001</v>
      </c>
      <c r="D75" s="1">
        <f t="shared" si="4"/>
        <v>2.8033898305084746</v>
      </c>
      <c r="E75" s="13">
        <f t="shared" si="5"/>
        <v>2.1618282890673246E-2</v>
      </c>
      <c r="F75" s="21">
        <f>IF('Inputs and Results'!$C$20="Conservation Easement (Perpetual)",(C75-C74),IF(AND('Inputs and Results'!$C$20="Government (Secured)",A75&lt;=$B$6),C75-C74,IF(A75&lt;=$B$6,(C75-C74)*0.01*($B$6-A75+1),0)))</f>
        <v>0</v>
      </c>
      <c r="G75" s="22">
        <f>IF(A75&lt;='Inputs and Results'!$C$12,(C75-C74)*0.01*('Inputs and Results'!$C$12-A75+1),0)</f>
        <v>0</v>
      </c>
      <c r="H75" s="8">
        <f>H74+(H76-H71)/($A76-$A71)</f>
        <v>2.7</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9">
        <f>VLOOKUP(CONCATENATE($A$1,A76),'Smith et al 2006'!$A$2:$S$780,8,FALSE)</f>
        <v>168.9</v>
      </c>
      <c r="C76" s="9">
        <f>VLOOKUP(CONCATENATE($A$1,A76),'Smith et al 2006'!$A$2:$S$780,9,FALSE)</f>
        <v>112.7</v>
      </c>
      <c r="D76" s="1">
        <f t="shared" si="4"/>
        <v>2.8149999999999999</v>
      </c>
      <c r="E76" s="13">
        <f t="shared" si="5"/>
        <v>2.1160822249093103E-2</v>
      </c>
      <c r="F76" s="21">
        <f>IF('Inputs and Results'!$C$20="Conservation Easement (Perpetual)",(C76-C75),IF(AND('Inputs and Results'!$C$20="Government (Secured)",A76&lt;=$B$6),C76-C75,IF(A76&lt;=$B$6,(C76-C75)*0.01*($B$6-A76+1),0)))</f>
        <v>0</v>
      </c>
      <c r="G76" s="22">
        <f>IF(A76&lt;='Inputs and Results'!$C$12,(C76-C75)*0.01*('Inputs and Results'!$C$12-A76+1),0)</f>
        <v>0</v>
      </c>
      <c r="H76" s="9">
        <f>VLOOKUP(CONCATENATE($A$1,$A76),'Smith et al 2006'!$A$2:$S$780,11,FALSE)</f>
        <v>2.7</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B76+(B81-B76)/(A81-A76)</f>
        <v>172.24</v>
      </c>
      <c r="C77" s="8">
        <f>C76+(C81-C76)/(A81-A76)</f>
        <v>114.3</v>
      </c>
      <c r="D77" s="1">
        <f t="shared" si="4"/>
        <v>2.8236065573770492</v>
      </c>
      <c r="E77" s="13">
        <f t="shared" si="5"/>
        <v>1.9775014801657775E-2</v>
      </c>
      <c r="F77" s="21">
        <f>IF('Inputs and Results'!$C$20="Conservation Easement (Perpetual)",(C77-C76),IF(AND('Inputs and Results'!$C$20="Government (Secured)",A77&lt;=$B$6),C77-C76,IF(A77&lt;=$B$6,(C77-C76)*0.01*($B$6-A77+1),0)))</f>
        <v>0</v>
      </c>
      <c r="G77" s="22">
        <f>IF(A77&lt;='Inputs and Results'!$C$12,(C77-C76)*0.01*('Inputs and Results'!$C$12-A77+1),0)</f>
        <v>0</v>
      </c>
      <c r="H77" s="8">
        <f>H76+(H81-H76)/($A81-$A76)</f>
        <v>2.68</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B77+(B81-B76)/(A81-A76)</f>
        <v>175.58</v>
      </c>
      <c r="C78" s="8">
        <f>C77+(C81-C76)/(A81-A76)</f>
        <v>115.89999999999999</v>
      </c>
      <c r="D78" s="1">
        <f t="shared" si="4"/>
        <v>2.8319354838709678</v>
      </c>
      <c r="E78" s="13">
        <f t="shared" si="5"/>
        <v>1.9391546679052407E-2</v>
      </c>
      <c r="F78" s="21">
        <f>IF('Inputs and Results'!$C$20="Conservation Easement (Perpetual)",(C78-C77),IF(AND('Inputs and Results'!$C$20="Government (Secured)",A78&lt;=$B$6),C78-C77,IF(A78&lt;=$B$6,(C78-C77)*0.01*($B$6-A78+1),0)))</f>
        <v>0</v>
      </c>
      <c r="G78" s="22">
        <f>IF(A78&lt;='Inputs and Results'!$C$12,(C78-C77)*0.01*('Inputs and Results'!$C$12-A78+1),0)</f>
        <v>0</v>
      </c>
      <c r="H78" s="8">
        <f>H77+(H81-H76)/($A81-$A76)</f>
        <v>2.66</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B78+(B81-B76)/(A81-A76)</f>
        <v>178.92000000000002</v>
      </c>
      <c r="C79" s="8">
        <f>C78+(C81-C76)/(A81-A76)</f>
        <v>117.49999999999999</v>
      </c>
      <c r="D79" s="1">
        <f t="shared" si="4"/>
        <v>2.8400000000000003</v>
      </c>
      <c r="E79" s="13">
        <f t="shared" si="5"/>
        <v>1.9022667729809761E-2</v>
      </c>
      <c r="F79" s="21">
        <f>IF('Inputs and Results'!$C$20="Conservation Easement (Perpetual)",(C79-C78),IF(AND('Inputs and Results'!$C$20="Government (Secured)",A79&lt;=$B$6),C79-C78,IF(A79&lt;=$B$6,(C79-C78)*0.01*($B$6-A79+1),0)))</f>
        <v>0</v>
      </c>
      <c r="G79" s="22">
        <f>IF(A79&lt;='Inputs and Results'!$C$12,(C79-C78)*0.01*('Inputs and Results'!$C$12-A79+1),0)</f>
        <v>0</v>
      </c>
      <c r="H79" s="8">
        <f>H78+(H81-H76)/($A81-$A76)</f>
        <v>2.64</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B79+(B81-B76)/(A81-A76)</f>
        <v>182.26000000000002</v>
      </c>
      <c r="C80" s="8">
        <f>C79+(C81-C76)/(A81-A76)</f>
        <v>119.09999999999998</v>
      </c>
      <c r="D80" s="1">
        <f t="shared" si="4"/>
        <v>2.8478125000000003</v>
      </c>
      <c r="E80" s="13">
        <f t="shared" si="5"/>
        <v>1.8667560921082016E-2</v>
      </c>
      <c r="F80" s="21">
        <f>IF('Inputs and Results'!$C$20="Conservation Easement (Perpetual)",(C80-C79),IF(AND('Inputs and Results'!$C$20="Government (Secured)",A80&lt;=$B$6),C80-C79,IF(A80&lt;=$B$6,(C80-C79)*0.01*($B$6-A80+1),0)))</f>
        <v>0</v>
      </c>
      <c r="G80" s="22">
        <f>IF(A80&lt;='Inputs and Results'!$C$12,(C80-C79)*0.01*('Inputs and Results'!$C$12-A80+1),0)</f>
        <v>0</v>
      </c>
      <c r="H80" s="8">
        <f>H79+(H81-H76)/($A81-$A76)</f>
        <v>2.62</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185.6</v>
      </c>
      <c r="C81" s="9">
        <f>VLOOKUP(CONCATENATE($A$1,A81),'Smith et al 2006'!$A$2:$S$780,9,FALSE)</f>
        <v>120.7</v>
      </c>
      <c r="D81" s="1">
        <f t="shared" si="4"/>
        <v>2.8553846153846152</v>
      </c>
      <c r="E81" s="13">
        <f t="shared" si="5"/>
        <v>1.8325469110062498E-2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2.6</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B81+(B86-B81)/(A86-A81)</f>
        <v>188.78</v>
      </c>
      <c r="C82" s="8">
        <f>C81+(C86-C81)/(A86-A81)</f>
        <v>122.24000000000001</v>
      </c>
      <c r="D82" s="1">
        <f t="shared" si="4"/>
        <v>2.8603030303030303</v>
      </c>
      <c r="E82" s="13">
        <f t="shared" si="5"/>
        <v>1.7133620689655293E-2</v>
      </c>
      <c r="F82" s="21">
        <f>IF('Inputs and Results'!$C$20="Conservation Easement (Perpetual)",(C82-C81),IF(AND('Inputs and Results'!$C$20="Government (Secured)",A82&lt;=$B$6),C82-C81,IF(A82&lt;=$B$6,(C82-C81)*0.01*($B$6-A82+1),0)))</f>
        <v>0</v>
      </c>
      <c r="G82" s="22">
        <f>IF(A82&lt;='Inputs and Results'!$C$12,(C82-C81)*0.01*('Inputs and Results'!$C$12-A82+1),0)</f>
        <v>0</v>
      </c>
      <c r="H82" s="8">
        <f>H81+(H86-H81)/($A86-$A81)</f>
        <v>2.6</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B82+(B86-B81)/(A86-A81)</f>
        <v>191.96</v>
      </c>
      <c r="C83" s="8">
        <f>C82+(C86-C81)/(A86-A81)</f>
        <v>123.78000000000002</v>
      </c>
      <c r="D83" s="1">
        <f t="shared" si="4"/>
        <v>2.8650746268656717</v>
      </c>
      <c r="E83" s="13">
        <f t="shared" si="5"/>
        <v>1.6845004767454208E-2</v>
      </c>
      <c r="F83" s="21">
        <f>IF('Inputs and Results'!$C$20="Conservation Easement (Perpetual)",(C83-C82),IF(AND('Inputs and Results'!$C$20="Government (Secured)",A83&lt;=$B$6),C83-C82,IF(A83&lt;=$B$6,(C83-C82)*0.01*($B$6-A83+1),0)))</f>
        <v>0</v>
      </c>
      <c r="G83" s="22">
        <f>IF(A83&lt;='Inputs and Results'!$C$12,(C83-C82)*0.01*('Inputs and Results'!$C$12-A83+1),0)</f>
        <v>0</v>
      </c>
      <c r="H83" s="8">
        <f>H82+(H86-H81)/($A86-$A81)</f>
        <v>2.6</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B83+(B86-B81)/(A86-A81)</f>
        <v>195.14000000000001</v>
      </c>
      <c r="C84" s="8">
        <f>C83+(C86-C81)/(A86-A81)</f>
        <v>125.32000000000002</v>
      </c>
      <c r="D84" s="1">
        <f t="shared" si="4"/>
        <v>2.8697058823529416</v>
      </c>
      <c r="E84" s="13">
        <f t="shared" si="5"/>
        <v>1.6565951239841725E-2</v>
      </c>
      <c r="F84" s="21">
        <f>IF('Inputs and Results'!$C$20="Conservation Easement (Perpetual)",(C84-C83),IF(AND('Inputs and Results'!$C$20="Government (Secured)",A84&lt;=$B$6),C84-C83,IF(A84&lt;=$B$6,(C84-C83)*0.01*($B$6-A84+1),0)))</f>
        <v>0</v>
      </c>
      <c r="G84" s="22">
        <f>IF(A84&lt;='Inputs and Results'!$C$12,(C84-C83)*0.01*('Inputs and Results'!$C$12-A84+1),0)</f>
        <v>0</v>
      </c>
      <c r="H84" s="8">
        <f>H83+(H86-H81)/($A86-$A81)</f>
        <v>2.6</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B84+(B86-B81)/(A86-A81)</f>
        <v>198.32000000000002</v>
      </c>
      <c r="C85" s="8">
        <f>C84+(C86-C81)/(A86-A81)</f>
        <v>126.86000000000003</v>
      </c>
      <c r="D85" s="1">
        <f t="shared" si="4"/>
        <v>2.8742028985507249</v>
      </c>
      <c r="E85" s="13">
        <f t="shared" si="5"/>
        <v>1.6295992620682709E-2</v>
      </c>
      <c r="F85" s="21">
        <f>IF('Inputs and Results'!$C$20="Conservation Easement (Perpetual)",(C85-C84),IF(AND('Inputs and Results'!$C$20="Government (Secured)",A85&lt;=$B$6),C85-C84,IF(A85&lt;=$B$6,(C85-C84)*0.01*($B$6-A85+1),0)))</f>
        <v>0</v>
      </c>
      <c r="G85" s="22">
        <f>IF(A85&lt;='Inputs and Results'!$C$12,(C85-C84)*0.01*('Inputs and Results'!$C$12-A85+1),0)</f>
        <v>0</v>
      </c>
      <c r="H85" s="8">
        <f>H84+(H86-H81)/($A86-$A81)</f>
        <v>2.6</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9">
        <f>VLOOKUP(CONCATENATE($A$1,A86),'Smith et al 2006'!$A$2:$S$780,8,FALSE)</f>
        <v>201.5</v>
      </c>
      <c r="C86" s="9">
        <f>VLOOKUP(CONCATENATE($A$1,A86),'Smith et al 2006'!$A$2:$S$780,9,FALSE)</f>
        <v>128.4</v>
      </c>
      <c r="D86" s="1">
        <f t="shared" si="4"/>
        <v>2.8785714285714286</v>
      </c>
      <c r="E86" s="13">
        <f t="shared" si="5"/>
        <v>1.6034691407825541E-2</v>
      </c>
      <c r="F86" s="21">
        <f>IF('Inputs and Results'!$C$20="Conservation Easement (Perpetual)",(C86-C85),IF(AND('Inputs and Results'!$C$20="Government (Secured)",A86&lt;=$B$6),C86-C85,IF(A86&lt;=$B$6,(C86-C85)*0.01*($B$6-A86+1),0)))</f>
        <v>0</v>
      </c>
      <c r="G86" s="22">
        <f>IF(A86&lt;='Inputs and Results'!$C$12,(C86-C85)*0.01*('Inputs and Results'!$C$12-A86+1),0)</f>
        <v>0</v>
      </c>
      <c r="H86" s="9">
        <f>VLOOKUP(CONCATENATE($A$1,$A86),'Smith et al 2006'!$A$2:$S$780,11,FALSE)</f>
        <v>2.6</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B86+(B91-B86)/(A91-A86)</f>
        <v>204.34</v>
      </c>
      <c r="C87" s="8">
        <f>C86+(C91-C86)/(A91-A86)</f>
        <v>129.74</v>
      </c>
      <c r="D87" s="1">
        <f t="shared" si="4"/>
        <v>2.8780281690140845</v>
      </c>
      <c r="E87" s="13">
        <f t="shared" si="5"/>
        <v>1.4094292803970232E-2</v>
      </c>
      <c r="F87" s="21">
        <f>IF('Inputs and Results'!$C$20="Conservation Easement (Perpetual)",(C87-C86),IF(AND('Inputs and Results'!$C$20="Government (Secured)",A87&lt;=$B$6),C87-C86,IF(A87&lt;=$B$6,(C87-C86)*0.01*($B$6-A87+1),0)))</f>
        <v>0</v>
      </c>
      <c r="G87" s="22">
        <f>IF(A87&lt;='Inputs and Results'!$C$12,(C87-C86)*0.01*('Inputs and Results'!$C$12-A87+1),0)</f>
        <v>0</v>
      </c>
      <c r="H87" s="8">
        <f>H86+(H91-H86)/($A91-$A86)</f>
        <v>2.6</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B87+(B91-B86)/(A91-A86)</f>
        <v>207.18</v>
      </c>
      <c r="C88" s="8">
        <f>C87+(C91-C86)/(A91-A86)</f>
        <v>131.08000000000001</v>
      </c>
      <c r="D88" s="1">
        <f t="shared" si="4"/>
        <v>2.8774999999999999</v>
      </c>
      <c r="E88" s="13">
        <f t="shared" si="5"/>
        <v>1.3898404619751448E-2</v>
      </c>
      <c r="F88" s="21">
        <f>IF('Inputs and Results'!$C$20="Conservation Easement (Perpetual)",(C88-C87),IF(AND('Inputs and Results'!$C$20="Government (Secured)",A88&lt;=$B$6),C88-C87,IF(A88&lt;=$B$6,(C88-C87)*0.01*($B$6-A88+1),0)))</f>
        <v>0</v>
      </c>
      <c r="G88" s="22">
        <f>IF(A88&lt;='Inputs and Results'!$C$12,(C88-C87)*0.01*('Inputs and Results'!$C$12-A88+1),0)</f>
        <v>0</v>
      </c>
      <c r="H88" s="8">
        <f>H87+(H91-H86)/($A91-$A86)</f>
        <v>2.6</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B88+(B91-B86)/(A91-A86)</f>
        <v>210.02</v>
      </c>
      <c r="C89" s="8">
        <f>C88+(C91-C86)/(A91-A86)</f>
        <v>132.42000000000002</v>
      </c>
      <c r="D89" s="1">
        <f t="shared" si="4"/>
        <v>2.8769863013698633</v>
      </c>
      <c r="E89" s="13">
        <f t="shared" si="5"/>
        <v>1.3707886861666241E-2</v>
      </c>
      <c r="F89" s="21">
        <f>IF('Inputs and Results'!$C$20="Conservation Easement (Perpetual)",(C89-C88),IF(AND('Inputs and Results'!$C$20="Government (Secured)",A89&lt;=$B$6),C89-C88,IF(A89&lt;=$B$6,(C89-C88)*0.01*($B$6-A89+1),0)))</f>
        <v>0</v>
      </c>
      <c r="G89" s="22">
        <f>IF(A89&lt;='Inputs and Results'!$C$12,(C89-C88)*0.01*('Inputs and Results'!$C$12-A89+1),0)</f>
        <v>0</v>
      </c>
      <c r="H89" s="8">
        <f>H88+(H91-H86)/($A91-$A86)</f>
        <v>2.6</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B89+(B91-B86)/(A91-A86)</f>
        <v>212.86</v>
      </c>
      <c r="C90" s="8">
        <f>C89+(C91-C86)/(A91-A86)</f>
        <v>133.76000000000002</v>
      </c>
      <c r="D90" s="1">
        <f t="shared" si="4"/>
        <v>2.8764864864864865</v>
      </c>
      <c r="E90" s="13">
        <f t="shared" si="5"/>
        <v>1.3522521664603326E-2</v>
      </c>
      <c r="F90" s="21">
        <f>IF('Inputs and Results'!$C$20="Conservation Easement (Perpetual)",(C90-C89),IF(AND('Inputs and Results'!$C$20="Government (Secured)",A90&lt;=$B$6),C90-C89,IF(A90&lt;=$B$6,(C90-C89)*0.01*($B$6-A90+1),0)))</f>
        <v>0</v>
      </c>
      <c r="G90" s="22">
        <f>IF(A90&lt;='Inputs and Results'!$C$12,(C90-C89)*0.01*('Inputs and Results'!$C$12-A90+1),0)</f>
        <v>0</v>
      </c>
      <c r="H90" s="8">
        <f>H89+(H91-H86)/($A91-$A86)</f>
        <v>2.6</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215.7</v>
      </c>
      <c r="C91" s="9">
        <f>VLOOKUP(CONCATENATE($A$1,A91),'Smith et al 2006'!$A$2:$S$780,9,FALSE)</f>
        <v>135.1</v>
      </c>
      <c r="D91" s="1">
        <f t="shared" si="4"/>
        <v>2.8759999999999999</v>
      </c>
      <c r="E91" s="13">
        <f t="shared" si="5"/>
        <v>1.3342102790566468E-2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2.6</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B91+(B96-B91)/(A96-A91)</f>
        <v>218.44</v>
      </c>
      <c r="C92" s="8">
        <f>C91+(C96-C91)/(A96-A91)</f>
        <v>136.4</v>
      </c>
      <c r="D92" s="1">
        <f t="shared" si="4"/>
        <v>2.8742105263157893</v>
      </c>
      <c r="E92" s="13">
        <f t="shared" si="5"/>
        <v>1.2702828001854405E-2</v>
      </c>
      <c r="F92" s="21">
        <f>IF('Inputs and Results'!$C$20="Conservation Easement (Perpetual)",(C92-C91),IF(AND('Inputs and Results'!$C$20="Government (Secured)",A92&lt;=$B$6),C92-C91,IF(A92&lt;=$B$6,(C92-C91)*0.01*($B$6-A92+1),0)))</f>
        <v>0</v>
      </c>
      <c r="G92" s="22">
        <f>IF(A92&lt;='Inputs and Results'!$C$12,(C92-C91)*0.01*('Inputs and Results'!$C$12-A92+1),0)</f>
        <v>0</v>
      </c>
      <c r="H92" s="8">
        <f>H91+(H96-H91)/($A96-$A91)</f>
        <v>2.58</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B92+(B96-B91)/(A96-A91)</f>
        <v>221.18</v>
      </c>
      <c r="C93" s="8">
        <f>C92+(C96-C91)/(A96-A91)</f>
        <v>137.70000000000002</v>
      </c>
      <c r="D93" s="1">
        <f t="shared" si="4"/>
        <v>2.8724675324675326</v>
      </c>
      <c r="E93" s="13">
        <f t="shared" si="5"/>
        <v>1.2543490203259511E-2</v>
      </c>
      <c r="F93" s="21">
        <f>IF('Inputs and Results'!$C$20="Conservation Easement (Perpetual)",(C93-C92),IF(AND('Inputs and Results'!$C$20="Government (Secured)",A93&lt;=$B$6),C93-C92,IF(A93&lt;=$B$6,(C93-C92)*0.01*($B$6-A93+1),0)))</f>
        <v>0</v>
      </c>
      <c r="G93" s="22">
        <f>IF(A93&lt;='Inputs and Results'!$C$12,(C93-C92)*0.01*('Inputs and Results'!$C$12-A93+1),0)</f>
        <v>0</v>
      </c>
      <c r="H93" s="8">
        <f>H92+(H96-H91)/($A96-$A91)</f>
        <v>2.56</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B93+(B96-B91)/(A96-A91)</f>
        <v>223.92000000000002</v>
      </c>
      <c r="C94" s="8">
        <f>C93+(C96-C91)/(A96-A91)</f>
        <v>139.00000000000003</v>
      </c>
      <c r="D94" s="1">
        <f t="shared" si="4"/>
        <v>2.870769230769231</v>
      </c>
      <c r="E94" s="13">
        <f t="shared" si="5"/>
        <v>1.2388100189890672E-2</v>
      </c>
      <c r="F94" s="21">
        <f>IF('Inputs and Results'!$C$20="Conservation Easement (Perpetual)",(C94-C93),IF(AND('Inputs and Results'!$C$20="Government (Secured)",A94&lt;=$B$6),C94-C93,IF(A94&lt;=$B$6,(C94-C93)*0.01*($B$6-A94+1),0)))</f>
        <v>0</v>
      </c>
      <c r="G94" s="22">
        <f>IF(A94&lt;='Inputs and Results'!$C$12,(C94-C93)*0.01*('Inputs and Results'!$C$12-A94+1),0)</f>
        <v>0</v>
      </c>
      <c r="H94" s="8">
        <f>H93+(H96-H91)/($A96-$A91)</f>
        <v>2.54</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B94+(B96-B91)/(A96-A91)</f>
        <v>226.66000000000003</v>
      </c>
      <c r="C95" s="8">
        <f>C94+(C96-C91)/(A96-A91)</f>
        <v>140.30000000000004</v>
      </c>
      <c r="D95" s="1">
        <f t="shared" si="4"/>
        <v>2.8691139240506334</v>
      </c>
      <c r="E95" s="13">
        <f t="shared" si="5"/>
        <v>1.2236513040371655E-2</v>
      </c>
      <c r="F95" s="21">
        <f>IF('Inputs and Results'!$C$20="Conservation Easement (Perpetual)",(C95-C94),IF(AND('Inputs and Results'!$C$20="Government (Secured)",A95&lt;=$B$6),C95-C94,IF(A95&lt;=$B$6,(C95-C94)*0.01*($B$6-A95+1),0)))</f>
        <v>0</v>
      </c>
      <c r="G95" s="22">
        <f>IF(A95&lt;='Inputs and Results'!$C$12,(C95-C94)*0.01*('Inputs and Results'!$C$12-A95+1),0)</f>
        <v>0</v>
      </c>
      <c r="H95" s="8">
        <f>H94+(H96-H91)/($A96-$A91)</f>
        <v>2.52</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9">
        <f>VLOOKUP(CONCATENATE($A$1,A96),'Smith et al 2006'!$A$2:$S$780,8,FALSE)</f>
        <v>229.4</v>
      </c>
      <c r="C96" s="9">
        <f>VLOOKUP(CONCATENATE($A$1,A96),'Smith et al 2006'!$A$2:$S$780,9,FALSE)</f>
        <v>141.6</v>
      </c>
      <c r="D96" s="1">
        <f t="shared" si="4"/>
        <v>2.8675000000000002</v>
      </c>
      <c r="E96" s="13">
        <f t="shared" si="5"/>
        <v>1.2088590840906965E-2</v>
      </c>
      <c r="F96" s="21">
        <f>IF('Inputs and Results'!$C$20="Conservation Easement (Perpetual)",(C96-C95),IF(AND('Inputs and Results'!$C$20="Government (Secured)",A96&lt;=$B$6),C96-C95,IF(A96&lt;=$B$6,(C96-C95)*0.01*($B$6-A96+1),0)))</f>
        <v>0</v>
      </c>
      <c r="G96" s="22">
        <f>IF(A96&lt;='Inputs and Results'!$C$12,(C96-C95)*0.01*('Inputs and Results'!$C$12-A96+1),0)</f>
        <v>0</v>
      </c>
      <c r="H96" s="9">
        <f>VLOOKUP(CONCATENATE($A$1,$A96),'Smith et al 2006'!$A$2:$S$780,11,FALSE)</f>
        <v>2.5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B96+(B101-B96)/(A101-A96)</f>
        <v>232.02</v>
      </c>
      <c r="C97" s="8">
        <f>C96+(C101-C96)/(A101-A96)</f>
        <v>142.84</v>
      </c>
      <c r="D97" s="1">
        <f t="shared" si="4"/>
        <v>2.8644444444444446</v>
      </c>
      <c r="E97" s="13">
        <f t="shared" si="5"/>
        <v>1.1421098517872652E-2</v>
      </c>
      <c r="F97" s="21">
        <f>IF('Inputs and Results'!$C$20="Conservation Easement (Perpetual)",(C97-C96),IF(AND('Inputs and Results'!$C$20="Government (Secured)",A97&lt;=$B$6),C97-C96,IF(A97&lt;=$B$6,(C97-C96)*0.01*($B$6-A97+1),0)))</f>
        <v>0</v>
      </c>
      <c r="G97" s="22">
        <f>IF(A97&lt;='Inputs and Results'!$C$12,(C97-C96)*0.01*('Inputs and Results'!$C$12-A97+1),0)</f>
        <v>0</v>
      </c>
      <c r="H97" s="8">
        <f>H96+(H101-H96)/($A101-$A96)</f>
        <v>2.5</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B97+(B101-B96)/(A101-A96)</f>
        <v>234.64000000000001</v>
      </c>
      <c r="C98" s="8">
        <f>C97+(C101-C96)/(A101-A96)</f>
        <v>144.08000000000001</v>
      </c>
      <c r="D98" s="1">
        <f t="shared" si="4"/>
        <v>2.8614634146341467</v>
      </c>
      <c r="E98" s="13">
        <f t="shared" si="5"/>
        <v>1.1292129988794031E-2</v>
      </c>
      <c r="F98" s="21">
        <f>IF('Inputs and Results'!$C$20="Conservation Easement (Perpetual)",(C98-C97),IF(AND('Inputs and Results'!$C$20="Government (Secured)",A98&lt;=$B$6),C98-C97,IF(A98&lt;=$B$6,(C98-C97)*0.01*($B$6-A98+1),0)))</f>
        <v>0</v>
      </c>
      <c r="G98" s="22">
        <f>IF(A98&lt;='Inputs and Results'!$C$12,(C98-C97)*0.01*('Inputs and Results'!$C$12-A98+1),0)</f>
        <v>0</v>
      </c>
      <c r="H98" s="8">
        <f>H97+(H101-H96)/($A101-$A96)</f>
        <v>2.5</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B98+(B101-B96)/(A101-A96)</f>
        <v>237.26000000000002</v>
      </c>
      <c r="C99" s="8">
        <f>C98+(C101-C96)/(A101-A96)</f>
        <v>145.32000000000002</v>
      </c>
      <c r="D99" s="1">
        <f t="shared" si="4"/>
        <v>2.85855421686747</v>
      </c>
      <c r="E99" s="13">
        <f t="shared" si="5"/>
        <v>1.1166041595635834E-2</v>
      </c>
      <c r="F99" s="21">
        <f>IF('Inputs and Results'!$C$20="Conservation Easement (Perpetual)",(C99-C98),IF(AND('Inputs and Results'!$C$20="Government (Secured)",A99&lt;=$B$6),C99-C98,IF(A99&lt;=$B$6,(C99-C98)*0.01*($B$6-A99+1),0)))</f>
        <v>0</v>
      </c>
      <c r="G99" s="22">
        <f>IF(A99&lt;='Inputs and Results'!$C$12,(C99-C98)*0.01*('Inputs and Results'!$C$12-A99+1),0)</f>
        <v>0</v>
      </c>
      <c r="H99" s="8">
        <f>H98+(H101-H96)/($A101-$A96)</f>
        <v>2.5</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B99+(B101-B96)/(A101-A96)</f>
        <v>239.88000000000002</v>
      </c>
      <c r="C100" s="8">
        <f>C99+(C101-C96)/(A101-A96)</f>
        <v>146.56000000000003</v>
      </c>
      <c r="D100" s="1">
        <f t="shared" si="4"/>
        <v>2.8557142857142859</v>
      </c>
      <c r="E100" s="13">
        <f t="shared" si="5"/>
        <v>1.1042737924639612E-2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H99+(H101-H96)/($A101-$A96)</f>
        <v>2.5</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242.5</v>
      </c>
      <c r="C101" s="9">
        <f>VLOOKUP(CONCATENATE($A$1,A101),'Smith et al 2006'!$A$2:$S$780,9,FALSE)</f>
        <v>147.80000000000001</v>
      </c>
      <c r="D101" s="1">
        <f t="shared" si="4"/>
        <v>2.8529411764705883</v>
      </c>
      <c r="E101" s="13">
        <f t="shared" si="5"/>
        <v>1.0922127730531805E-2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2.5</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A101+1</f>
        <v>86</v>
      </c>
      <c r="B102" s="8">
        <f>B101+(B106-B101)/(A106-A101)</f>
        <v>244.82</v>
      </c>
      <c r="C102" s="8">
        <f>C101+(C106-C101)/(A106-A101)</f>
        <v>148.92000000000002</v>
      </c>
      <c r="D102" s="1">
        <f t="shared" si="4"/>
        <v>2.8467441860465117</v>
      </c>
      <c r="E102" s="13">
        <f t="shared" si="5"/>
        <v>9.5670103092784231E-3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H101+(H106-H101)/($A106-$A101)</f>
        <v>2.5</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A102+1</f>
        <v>87</v>
      </c>
      <c r="B103" s="8">
        <f>B102+(B106-B101)/(A106-A101)</f>
        <v>247.14</v>
      </c>
      <c r="C103" s="8">
        <f>C102+(C106-C101)/(A106-A101)</f>
        <v>150.04000000000002</v>
      </c>
      <c r="D103" s="1">
        <f t="shared" si="4"/>
        <v>2.8406896551724135</v>
      </c>
      <c r="E103" s="13">
        <f t="shared" si="5"/>
        <v>9.4763499714074495E-3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H102+(H106-H101)/($A106-$A101)</f>
        <v>2.5</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A103+1</f>
        <v>88</v>
      </c>
      <c r="B104" s="8">
        <f>B103+(B106-B101)/(A106-A101)</f>
        <v>249.45999999999998</v>
      </c>
      <c r="C104" s="8">
        <f>C103+(C106-C101)/(A106-A101)</f>
        <v>151.16000000000003</v>
      </c>
      <c r="D104" s="1">
        <f t="shared" si="4"/>
        <v>2.834772727272727</v>
      </c>
      <c r="E104" s="13">
        <f t="shared" si="5"/>
        <v>9.3873917617544045E-3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H103+(H106-H101)/($A106-$A101)</f>
        <v>2.5</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A104+1</f>
        <v>89</v>
      </c>
      <c r="B105" s="8">
        <f>B104+(B106-B101)/(A106-A101)</f>
        <v>251.77999999999997</v>
      </c>
      <c r="C105" s="8">
        <f>C104+(C106-C101)/(A106-A101)</f>
        <v>152.28000000000003</v>
      </c>
      <c r="D105" s="1">
        <f>B105/A105</f>
        <v>2.8289887640449436</v>
      </c>
      <c r="E105" s="13">
        <f>(B105/B104)-1</f>
        <v>9.3000881904914401E-3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H104+(H106-H101)/($A106-$A101)</f>
        <v>2.5</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A105+1</f>
        <v>90</v>
      </c>
      <c r="B106" s="9">
        <f>VLOOKUP(CONCATENATE($A$1,A106),'Smith et al 2006'!$A$2:$S$780,8,FALSE)</f>
        <v>254.1</v>
      </c>
      <c r="C106" s="9">
        <f>VLOOKUP(CONCATENATE($A$1,A106),'Smith et al 2006'!$A$2:$S$780,9,FALSE)</f>
        <v>153.4</v>
      </c>
      <c r="D106" s="1">
        <f>B106/A106</f>
        <v>2.8233333333333333</v>
      </c>
      <c r="E106" s="13">
        <f>(B106/B105)-1</f>
        <v>9.2143935181507874E-3</v>
      </c>
      <c r="F106" s="21">
        <f>IF('Inputs and Results'!$C$20="Conservation Easement (Perpetual)",(C106-C105),IF(AND('Inputs and Results'!$C$20="Government (Secured)",A106&lt;=$B$6),C106-C105,IF(A106&lt;=$B$6,(C106-C105)*0.01*($B$6-A106+1),0)))</f>
        <v>0</v>
      </c>
      <c r="G106" s="22">
        <f>IF(A106&lt;='Inputs and Results'!$C$12,(C106-C105)*0.01*('Inputs and Results'!$C$12-A106+1),0)</f>
        <v>0</v>
      </c>
      <c r="H106" s="9">
        <f>VLOOKUP(CONCATENATE($A$1,$A106),'Smith et al 2006'!$A$2:$S$780,11,FALSE)</f>
        <v>2.5</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ref="A107:A116" si="13">A106+1</f>
        <v>91</v>
      </c>
      <c r="B107" s="66">
        <f>B106+($B$106-$B$101)/($A$106-$A$101)</f>
        <v>256.42</v>
      </c>
      <c r="C107" s="66">
        <f>C106+(C$106-C$101)/($A$106-$A$101)</f>
        <v>154.52000000000001</v>
      </c>
      <c r="D107" s="1">
        <f t="shared" ref="D107:D116" si="14">B107/A107</f>
        <v>2.8178021978021981</v>
      </c>
      <c r="E107" s="13">
        <f t="shared" ref="E107:E116" si="15">(B107/B106)-1</f>
        <v>9.1302636757182309E-3</v>
      </c>
      <c r="F107" s="21">
        <f>IF('Inputs and Results'!$C$20="Conservation Easement (Perpetual)",(C107-C106),IF(AND('Inputs and Results'!$C$20="Government (Secured)",A107&lt;=$B$6),C107-C106,IF(A107&lt;=$B$6,(C107-C106)*0.01*($B$6-A107+1),0)))</f>
        <v>0</v>
      </c>
      <c r="G107" s="22">
        <f>IF(A107&lt;='Inputs and Results'!$C$12,(C107-C106)*0.01*('Inputs and Results'!$C$12-A107+1),0)</f>
        <v>0</v>
      </c>
      <c r="H107" s="66">
        <f>H106+(H$106-H$101)/($A$106-$A$101)</f>
        <v>2.5</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row>
    <row r="108" spans="1:108" x14ac:dyDescent="0.2">
      <c r="A108" s="8">
        <f t="shared" si="13"/>
        <v>92</v>
      </c>
      <c r="B108" s="66">
        <f t="shared" ref="B108:B116" si="16">B107+($B$106-$B$101)/($A$106-$A$101)</f>
        <v>258.74</v>
      </c>
      <c r="C108" s="66">
        <f t="shared" ref="C108:C116" si="17">C107+(C$106-C$101)/($A$106-$A$101)</f>
        <v>155.64000000000001</v>
      </c>
      <c r="D108" s="1">
        <f t="shared" si="14"/>
        <v>2.8123913043478264</v>
      </c>
      <c r="E108" s="13">
        <f t="shared" si="15"/>
        <v>9.0476561890648899E-3</v>
      </c>
      <c r="F108" s="21">
        <f>IF('Inputs and Results'!$C$20="Conservation Easement (Perpetual)",(C108-C107),IF(AND('Inputs and Results'!$C$20="Government (Secured)",A108&lt;=$B$6),C108-C107,IF(A108&lt;=$B$6,(C108-C107)*0.01*($B$6-A108+1),0)))</f>
        <v>0</v>
      </c>
      <c r="G108" s="22">
        <f>IF(A108&lt;='Inputs and Results'!$C$12,(C108-C107)*0.01*('Inputs and Results'!$C$12-A108+1),0)</f>
        <v>0</v>
      </c>
      <c r="H108" s="66">
        <f t="shared" ref="H108:H116" si="18">H107+(H$106-H$101)/($A$106-$A$101)</f>
        <v>2.5</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row>
    <row r="109" spans="1:108" x14ac:dyDescent="0.2">
      <c r="A109" s="8">
        <f t="shared" si="13"/>
        <v>93</v>
      </c>
      <c r="B109" s="66">
        <f t="shared" si="16"/>
        <v>261.06</v>
      </c>
      <c r="C109" s="66">
        <f t="shared" si="17"/>
        <v>156.76000000000002</v>
      </c>
      <c r="D109" s="1">
        <f t="shared" si="14"/>
        <v>2.8070967741935484</v>
      </c>
      <c r="E109" s="13">
        <f t="shared" si="15"/>
        <v>8.9665301074437487E-3</v>
      </c>
      <c r="F109" s="21">
        <f>IF('Inputs and Results'!$C$20="Conservation Easement (Perpetual)",(C109-C108),IF(AND('Inputs and Results'!$C$20="Government (Secured)",A109&lt;=$B$6),C109-C108,IF(A109&lt;=$B$6,(C109-C108)*0.01*($B$6-A109+1),0)))</f>
        <v>0</v>
      </c>
      <c r="G109" s="22">
        <f>IF(A109&lt;='Inputs and Results'!$C$12,(C109-C108)*0.01*('Inputs and Results'!$C$12-A109+1),0)</f>
        <v>0</v>
      </c>
      <c r="H109" s="66">
        <f t="shared" si="18"/>
        <v>2.5</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row>
    <row r="110" spans="1:108" x14ac:dyDescent="0.2">
      <c r="A110" s="8">
        <f t="shared" si="13"/>
        <v>94</v>
      </c>
      <c r="B110" s="66">
        <f t="shared" si="16"/>
        <v>263.38</v>
      </c>
      <c r="C110" s="66">
        <f t="shared" si="17"/>
        <v>157.88000000000002</v>
      </c>
      <c r="D110" s="1">
        <f t="shared" si="14"/>
        <v>2.8019148936170213</v>
      </c>
      <c r="E110" s="13">
        <f t="shared" si="15"/>
        <v>8.8868459358002472E-3</v>
      </c>
      <c r="F110" s="21">
        <f>IF('Inputs and Results'!$C$20="Conservation Easement (Perpetual)",(C110-C109),IF(AND('Inputs and Results'!$C$20="Government (Secured)",A110&lt;=$B$6),C110-C109,IF(A110&lt;=$B$6,(C110-C109)*0.01*($B$6-A110+1),0)))</f>
        <v>0</v>
      </c>
      <c r="G110" s="22">
        <f>IF(A110&lt;='Inputs and Results'!$C$12,(C110-C109)*0.01*('Inputs and Results'!$C$12-A110+1),0)</f>
        <v>0</v>
      </c>
      <c r="H110" s="66">
        <f t="shared" si="18"/>
        <v>2.5</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row>
    <row r="111" spans="1:108" x14ac:dyDescent="0.2">
      <c r="A111" s="8">
        <f t="shared" si="13"/>
        <v>95</v>
      </c>
      <c r="B111" s="66">
        <f t="shared" si="16"/>
        <v>265.7</v>
      </c>
      <c r="C111" s="66">
        <f t="shared" si="17"/>
        <v>159.00000000000003</v>
      </c>
      <c r="D111" s="1">
        <f t="shared" si="14"/>
        <v>2.7968421052631576</v>
      </c>
      <c r="E111" s="13">
        <f t="shared" si="15"/>
        <v>8.8085655706582333E-3</v>
      </c>
      <c r="F111" s="21">
        <f>IF('Inputs and Results'!$C$20="Conservation Easement (Perpetual)",(C111-C110),IF(AND('Inputs and Results'!$C$20="Government (Secured)",A111&lt;=$B$6),C111-C110,IF(A111&lt;=$B$6,(C111-C110)*0.01*($B$6-A111+1),0)))</f>
        <v>0</v>
      </c>
      <c r="G111" s="22">
        <f>IF(A111&lt;='Inputs and Results'!$C$12,(C111-C110)*0.01*('Inputs and Results'!$C$12-A111+1),0)</f>
        <v>0</v>
      </c>
      <c r="H111" s="66">
        <f t="shared" si="18"/>
        <v>2.5</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row>
    <row r="112" spans="1:108" x14ac:dyDescent="0.2">
      <c r="A112" s="8">
        <f t="shared" si="13"/>
        <v>96</v>
      </c>
      <c r="B112" s="66">
        <f t="shared" si="16"/>
        <v>268.02</v>
      </c>
      <c r="C112" s="66">
        <f t="shared" si="17"/>
        <v>160.12000000000003</v>
      </c>
      <c r="D112" s="1">
        <f t="shared" si="14"/>
        <v>2.7918749999999997</v>
      </c>
      <c r="E112" s="13">
        <f t="shared" si="15"/>
        <v>8.731652239367671E-3</v>
      </c>
      <c r="F112" s="21">
        <f>IF('Inputs and Results'!$C$20="Conservation Easement (Perpetual)",(C112-C111),IF(AND('Inputs and Results'!$C$20="Government (Secured)",A112&lt;=$B$6),C112-C111,IF(A112&lt;=$B$6,(C112-C111)*0.01*($B$6-A112+1),0)))</f>
        <v>0</v>
      </c>
      <c r="G112" s="22">
        <f>IF(A112&lt;='Inputs and Results'!$C$12,(C112-C111)*0.01*('Inputs and Results'!$C$12-A112+1),0)</f>
        <v>0</v>
      </c>
      <c r="H112" s="66">
        <f t="shared" si="18"/>
        <v>2.5</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row>
    <row r="113" spans="1:11" x14ac:dyDescent="0.2">
      <c r="A113" s="8">
        <f t="shared" si="13"/>
        <v>97</v>
      </c>
      <c r="B113" s="66">
        <f t="shared" si="16"/>
        <v>270.33999999999997</v>
      </c>
      <c r="C113" s="66">
        <f t="shared" si="17"/>
        <v>161.24000000000004</v>
      </c>
      <c r="D113" s="1">
        <f t="shared" si="14"/>
        <v>2.7870103092783505</v>
      </c>
      <c r="E113" s="13">
        <f t="shared" si="15"/>
        <v>8.6560704425042712E-3</v>
      </c>
      <c r="F113" s="21">
        <f>IF('Inputs and Results'!$C$20="Conservation Easement (Perpetual)",(C113-C112),IF(AND('Inputs and Results'!$C$20="Government (Secured)",A113&lt;=$B$6),C113-C112,IF(A113&lt;=$B$6,(C113-C112)*0.01*($B$6-A113+1),0)))</f>
        <v>0</v>
      </c>
      <c r="G113" s="22">
        <f>IF(A113&lt;='Inputs and Results'!$C$12,(C113-C112)*0.01*('Inputs and Results'!$C$12-A113+1),0)</f>
        <v>0</v>
      </c>
      <c r="H113" s="66">
        <f t="shared" si="18"/>
        <v>2.5</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row>
    <row r="114" spans="1:11" x14ac:dyDescent="0.2">
      <c r="A114" s="8">
        <f t="shared" si="13"/>
        <v>98</v>
      </c>
      <c r="B114" s="66">
        <f t="shared" si="16"/>
        <v>272.65999999999997</v>
      </c>
      <c r="C114" s="66">
        <f t="shared" si="17"/>
        <v>162.36000000000004</v>
      </c>
      <c r="D114" s="1">
        <f t="shared" si="14"/>
        <v>2.7822448979591834</v>
      </c>
      <c r="E114" s="13">
        <f t="shared" si="15"/>
        <v>8.5817858992380813E-3</v>
      </c>
      <c r="F114" s="21">
        <f>IF('Inputs and Results'!$C$20="Conservation Easement (Perpetual)",(C114-C113),IF(AND('Inputs and Results'!$C$20="Government (Secured)",A114&lt;=$B$6),C114-C113,IF(A114&lt;=$B$6,(C114-C113)*0.01*($B$6-A114+1),0)))</f>
        <v>0</v>
      </c>
      <c r="G114" s="22">
        <f>IF(A114&lt;='Inputs and Results'!$C$12,(C114-C113)*0.01*('Inputs and Results'!$C$12-A114+1),0)</f>
        <v>0</v>
      </c>
      <c r="H114" s="66">
        <f t="shared" si="18"/>
        <v>2.5</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row>
    <row r="115" spans="1:11" x14ac:dyDescent="0.2">
      <c r="A115" s="8">
        <f t="shared" si="13"/>
        <v>99</v>
      </c>
      <c r="B115" s="66">
        <f t="shared" si="16"/>
        <v>274.97999999999996</v>
      </c>
      <c r="C115" s="66">
        <f t="shared" si="17"/>
        <v>163.48000000000005</v>
      </c>
      <c r="D115" s="1">
        <f t="shared" si="14"/>
        <v>2.7775757575757574</v>
      </c>
      <c r="E115" s="13">
        <f t="shared" si="15"/>
        <v>8.5087654954889569E-3</v>
      </c>
      <c r="F115" s="21">
        <f>IF('Inputs and Results'!$C$20="Conservation Easement (Perpetual)",(C115-C114),IF(AND('Inputs and Results'!$C$20="Government (Secured)",A115&lt;=$B$6),C115-C114,IF(A115&lt;=$B$6,(C115-C114)*0.01*($B$6-A115+1),0)))</f>
        <v>0</v>
      </c>
      <c r="G115" s="22">
        <f>IF(A115&lt;='Inputs and Results'!$C$12,(C115-C114)*0.01*('Inputs and Results'!$C$12-A115+1),0)</f>
        <v>0</v>
      </c>
      <c r="H115" s="66">
        <f t="shared" si="18"/>
        <v>2.5</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row>
    <row r="116" spans="1:11" x14ac:dyDescent="0.2">
      <c r="A116" s="8">
        <f t="shared" si="13"/>
        <v>100</v>
      </c>
      <c r="B116" s="66">
        <f t="shared" si="16"/>
        <v>277.29999999999995</v>
      </c>
      <c r="C116" s="66">
        <f t="shared" si="17"/>
        <v>164.60000000000005</v>
      </c>
      <c r="D116" s="1">
        <f t="shared" si="14"/>
        <v>2.7729999999999997</v>
      </c>
      <c r="E116" s="13">
        <f t="shared" si="15"/>
        <v>8.4369772347079319E-3</v>
      </c>
      <c r="F116" s="21">
        <f>IF('Inputs and Results'!$C$20="Conservation Easement (Perpetual)",(C116-C115),IF(AND('Inputs and Results'!$C$20="Government (Secured)",A116&lt;=$B$6),C116-C115,IF(A116&lt;=$B$6,(C116-C115)*0.01*($B$6-A116+1),0)))</f>
        <v>0</v>
      </c>
      <c r="G116" s="22">
        <f>IF(A116&lt;='Inputs and Results'!$C$12,(C116-C115)*0.01*('Inputs and Results'!$C$12-A116+1),0)</f>
        <v>0</v>
      </c>
      <c r="H116" s="66">
        <f t="shared" si="18"/>
        <v>2.5</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row>
    <row r="117" spans="1:11" x14ac:dyDescent="0.2">
      <c r="A117" s="5"/>
      <c r="F117" s="20"/>
      <c r="G117" s="20"/>
      <c r="H117" s="8"/>
    </row>
    <row r="118" spans="1:11" x14ac:dyDescent="0.2">
      <c r="A118" s="5"/>
      <c r="F118" s="20"/>
      <c r="G118" s="20"/>
      <c r="H118" s="8"/>
    </row>
    <row r="119" spans="1:11" x14ac:dyDescent="0.2">
      <c r="A119" s="5"/>
      <c r="F119" s="20"/>
      <c r="G119" s="20"/>
      <c r="H119" s="8"/>
    </row>
    <row r="120" spans="1:11" x14ac:dyDescent="0.2">
      <c r="A120" s="5"/>
      <c r="F120" s="20"/>
      <c r="G120" s="20"/>
      <c r="H120" s="8"/>
    </row>
    <row r="121" spans="1:11" x14ac:dyDescent="0.2">
      <c r="A121" s="5"/>
      <c r="F121" s="20"/>
      <c r="G121" s="20"/>
      <c r="H121" s="9"/>
    </row>
    <row r="122" spans="1:11" x14ac:dyDescent="0.2">
      <c r="A122" s="5"/>
      <c r="F122" s="20"/>
      <c r="G122" s="20"/>
      <c r="H122" s="8"/>
    </row>
    <row r="123" spans="1:11" x14ac:dyDescent="0.2">
      <c r="A123" s="5"/>
      <c r="F123" s="20"/>
      <c r="G123" s="20"/>
      <c r="H123" s="8"/>
    </row>
    <row r="124" spans="1:11" x14ac:dyDescent="0.2">
      <c r="A124" s="5"/>
      <c r="F124" s="20"/>
      <c r="G124" s="20"/>
      <c r="H124" s="8"/>
    </row>
    <row r="125" spans="1:11" x14ac:dyDescent="0.2">
      <c r="A125" s="5"/>
      <c r="F125" s="20"/>
      <c r="G125" s="20"/>
      <c r="H125" s="8"/>
    </row>
    <row r="126" spans="1:11" x14ac:dyDescent="0.2">
      <c r="A126" s="5"/>
      <c r="F126" s="20"/>
      <c r="G126" s="20"/>
      <c r="H126" s="8"/>
    </row>
    <row r="127" spans="1:11" x14ac:dyDescent="0.2">
      <c r="A127" s="5"/>
      <c r="F127" s="20"/>
      <c r="G127" s="20"/>
      <c r="H127" s="8"/>
    </row>
    <row r="128" spans="1:11" x14ac:dyDescent="0.2">
      <c r="A128" s="5"/>
      <c r="F128" s="20"/>
      <c r="G128" s="20"/>
      <c r="H128" s="8"/>
    </row>
    <row r="129" spans="1:8" x14ac:dyDescent="0.2">
      <c r="A129" s="5"/>
      <c r="F129" s="20"/>
      <c r="G129" s="20"/>
      <c r="H129" s="8"/>
    </row>
    <row r="130" spans="1:8" x14ac:dyDescent="0.2">
      <c r="A130" s="5"/>
      <c r="F130" s="20"/>
      <c r="G130" s="20"/>
      <c r="H130" s="8"/>
    </row>
    <row r="131" spans="1:8" x14ac:dyDescent="0.2">
      <c r="A131" s="5"/>
      <c r="F131" s="20"/>
      <c r="G131" s="20"/>
      <c r="H131" s="9"/>
    </row>
    <row r="132" spans="1:8" x14ac:dyDescent="0.2">
      <c r="A132" s="5"/>
      <c r="F132" s="20"/>
      <c r="G132" s="20"/>
      <c r="H132" s="8"/>
    </row>
    <row r="133" spans="1:8" x14ac:dyDescent="0.2">
      <c r="A133" s="5"/>
      <c r="F133" s="20"/>
      <c r="G133" s="20"/>
      <c r="H133" s="8"/>
    </row>
    <row r="134" spans="1:8" x14ac:dyDescent="0.2">
      <c r="A134" s="5"/>
      <c r="F134" s="20"/>
      <c r="G134" s="20"/>
      <c r="H134" s="8"/>
    </row>
    <row r="135" spans="1:8" x14ac:dyDescent="0.2">
      <c r="A135" s="5"/>
      <c r="F135" s="20"/>
      <c r="G135" s="20"/>
      <c r="H135" s="8"/>
    </row>
    <row r="136" spans="1:8" x14ac:dyDescent="0.2">
      <c r="A136" s="5"/>
      <c r="F136" s="20"/>
      <c r="G136" s="20"/>
      <c r="H136" s="8"/>
    </row>
    <row r="137" spans="1:8" x14ac:dyDescent="0.2">
      <c r="A137" s="5"/>
      <c r="F137" s="20"/>
      <c r="G137" s="20"/>
      <c r="H137" s="8"/>
    </row>
    <row r="138" spans="1:8" x14ac:dyDescent="0.2">
      <c r="A138" s="5"/>
      <c r="F138" s="20"/>
      <c r="G138" s="20"/>
      <c r="H138" s="8"/>
    </row>
    <row r="139" spans="1:8" x14ac:dyDescent="0.2">
      <c r="A139" s="5"/>
      <c r="F139" s="20"/>
      <c r="G139" s="20"/>
      <c r="H139" s="8"/>
    </row>
    <row r="140" spans="1:8" x14ac:dyDescent="0.2">
      <c r="A140" s="6"/>
      <c r="F140" s="20"/>
      <c r="G140" s="20"/>
      <c r="H140" s="8"/>
    </row>
    <row r="141" spans="1:8" x14ac:dyDescent="0.2">
      <c r="F141" s="20"/>
      <c r="G141" s="20"/>
      <c r="H141" s="9"/>
    </row>
  </sheetData>
  <sheetProtection algorithmName="SHA-512" hashValue="fmFTC6YseVqvxCkMvfGeoU53WsetMLTEiEsfILFy0dk1jn+PwDYZqqo3VUcHQkq12DFaBwYTHEwsr9H2inYM6Q==" saltValue="G4jWeqDvbsAVol5AwKRGbQ==" spinCount="100000" sheet="1" objects="1" scenarios="1"/>
  <mergeCells count="3">
    <mergeCell ref="D14:E14"/>
    <mergeCell ref="F13:K13"/>
    <mergeCell ref="I14:K14"/>
  </mergeCells>
  <conditionalFormatting sqref="D17:D116">
    <cfRule type="top10" dxfId="39" priority="4" stopIfTrue="1" rank="1"/>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136</v>
      </c>
    </row>
    <row r="2" spans="1:108" x14ac:dyDescent="0.2">
      <c r="A2" s="1" t="s">
        <v>206</v>
      </c>
      <c r="B2" s="1" t="s">
        <v>207</v>
      </c>
    </row>
    <row r="3" spans="1:108" x14ac:dyDescent="0.2">
      <c r="A3" s="1" t="s">
        <v>114</v>
      </c>
      <c r="B3" s="1">
        <f>_xlfn.MAXIFS(A16:A141,D16:D141,B4)</f>
        <v>125</v>
      </c>
    </row>
    <row r="4" spans="1:108" x14ac:dyDescent="0.2">
      <c r="A4" s="1" t="s">
        <v>208</v>
      </c>
      <c r="B4" s="1">
        <f>MAX(D17:D141)</f>
        <v>3.8615999999999997</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0.64</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1.28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1.92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1.92</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2.88</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2.56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3.84</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3.2</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4.8</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0.2</v>
      </c>
      <c r="C22" s="8">
        <f>C21+(C31-C21)/(A31-A21)</f>
        <v>3.6700000000000004</v>
      </c>
      <c r="D22" s="1">
        <f t="shared" si="0"/>
        <v>3.3333333333333333E-2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4.74</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0.4</v>
      </c>
      <c r="C23" s="8">
        <f>C22+(C31-C21)/(A31-A21)</f>
        <v>4.1400000000000006</v>
      </c>
      <c r="D23" s="1">
        <f t="shared" si="0"/>
        <v>5.7142857142857148E-2</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4.6800000000000006</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0.60000000000000009</v>
      </c>
      <c r="C24" s="8">
        <f>C23+(C31-C21)/(A31-A21)</f>
        <v>4.6100000000000003</v>
      </c>
      <c r="D24" s="1">
        <f t="shared" si="0"/>
        <v>7.5000000000000011E-2</v>
      </c>
      <c r="E24" s="13">
        <f t="shared" si="1"/>
        <v>0.50000000000000022</v>
      </c>
      <c r="F24" s="21">
        <f>IF('Inputs and Results'!$C$20="Conservation Easement (Perpetual)",(C24-C23),IF(AND('Inputs and Results'!$C$20="Government (Secured)",A24&lt;=$B$6),C24-C23,IF(A24&lt;=$B$6,(C24-C23)*0.01*($B$6-A24+1),0)))</f>
        <v>0</v>
      </c>
      <c r="G24" s="22">
        <f>IF(A24&lt;='Inputs and Results'!$C$12,(C24-C23)*0.01*('Inputs and Results'!$C$12-A24+1),0)</f>
        <v>0</v>
      </c>
      <c r="H24" s="8">
        <f>H23+(H31-H21)/($A31-$A21)</f>
        <v>4.620000000000001</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0.8</v>
      </c>
      <c r="C25" s="8">
        <f>C24+(C31-C21)/(A31-A21)</f>
        <v>5.08</v>
      </c>
      <c r="D25" s="1">
        <f t="shared" si="0"/>
        <v>8.8888888888888892E-2</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4.5600000000000014</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1</v>
      </c>
      <c r="C26" s="8">
        <f>C25+(C31-C21)/(A31-A21)</f>
        <v>5.55</v>
      </c>
      <c r="D26" s="1">
        <f t="shared" si="0"/>
        <v>0.1</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4.5000000000000018</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1.2</v>
      </c>
      <c r="C27" s="8">
        <f>C26+(C31-C21)/(A31-A21)</f>
        <v>6.02</v>
      </c>
      <c r="D27" s="1">
        <f t="shared" si="0"/>
        <v>0.10909090909090909</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4.4400000000000022</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1.4</v>
      </c>
      <c r="C28" s="8">
        <f>C27+(C31-C21)/(A31-A21)</f>
        <v>6.4899999999999993</v>
      </c>
      <c r="D28" s="1">
        <f t="shared" si="0"/>
        <v>0.11666666666666665</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4.3800000000000026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1.5999999999999999</v>
      </c>
      <c r="C29" s="8">
        <f>C28+(C31-C21)/(A31-A21)</f>
        <v>6.9599999999999991</v>
      </c>
      <c r="D29" s="1">
        <f t="shared" si="0"/>
        <v>0.12307692307692307</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4.3200000000000029</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1.7999999999999998</v>
      </c>
      <c r="C30" s="8">
        <f>C29+(C31-C21)/(A31-A21)</f>
        <v>7.4299999999999988</v>
      </c>
      <c r="D30" s="1">
        <f t="shared" si="0"/>
        <v>0.12857142857142856</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4.2600000000000033</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2</v>
      </c>
      <c r="C31" s="9">
        <f>VLOOKUP(CONCATENATE($A$1,A31),'Smith et al 2006'!$A$2:$S$780,9,FALSE)</f>
        <v>7.9</v>
      </c>
      <c r="D31" s="1">
        <f t="shared" si="0"/>
        <v>0.13333333333333333</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4.2</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3.17</v>
      </c>
      <c r="C32" s="8">
        <f>C31+(C41-C31)/(A41-A31)</f>
        <v>8.84</v>
      </c>
      <c r="D32" s="1">
        <f t="shared" si="0"/>
        <v>0.198125</v>
      </c>
      <c r="E32" s="13">
        <f t="shared" si="1"/>
        <v>0.58499999999999996</v>
      </c>
      <c r="F32" s="21">
        <f>IF('Inputs and Results'!$C$20="Conservation Easement (Perpetual)",(C32-C31),IF(AND('Inputs and Results'!$C$20="Government (Secured)",A32&lt;=$B$6),C32-C31,IF(A32&lt;=$B$6,(C32-C31)*0.01*($B$6-A32+1),0)))</f>
        <v>0</v>
      </c>
      <c r="G32" s="22">
        <f>IF(A32&lt;='Inputs and Results'!$C$12,(C32-C31)*0.01*('Inputs and Results'!$C$12-A32+1),0)</f>
        <v>0</v>
      </c>
      <c r="H32" s="8">
        <f>H31+(H41-H31)/($A41-$A31)</f>
        <v>4.12</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4.34</v>
      </c>
      <c r="C33" s="8">
        <f>C32+(C41-C31)/(A41-A31)</f>
        <v>9.7799999999999994</v>
      </c>
      <c r="D33" s="1">
        <f t="shared" si="0"/>
        <v>0.25529411764705884</v>
      </c>
      <c r="E33" s="13">
        <f t="shared" si="1"/>
        <v>0.36908517350157721</v>
      </c>
      <c r="F33" s="21">
        <f>IF('Inputs and Results'!$C$20="Conservation Easement (Perpetual)",(C33-C32),IF(AND('Inputs and Results'!$C$20="Government (Secured)",A33&lt;=$B$6),C33-C32,IF(A33&lt;=$B$6,(C33-C32)*0.01*($B$6-A33+1),0)))</f>
        <v>0</v>
      </c>
      <c r="G33" s="22">
        <f>IF(A33&lt;='Inputs and Results'!$C$12,(C33-C32)*0.01*('Inputs and Results'!$C$12-A33+1),0)</f>
        <v>0</v>
      </c>
      <c r="H33" s="8">
        <f>H32+(H41-H31)/($A41-$A31)</f>
        <v>4.04</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5.51</v>
      </c>
      <c r="C34" s="8">
        <f>C33+(C41-C31)/(A41-A31)</f>
        <v>10.719999999999999</v>
      </c>
      <c r="D34" s="1">
        <f t="shared" si="0"/>
        <v>0.30611111111111111</v>
      </c>
      <c r="E34" s="13">
        <f t="shared" si="1"/>
        <v>0.26958525345622109</v>
      </c>
      <c r="F34" s="21">
        <f>IF('Inputs and Results'!$C$20="Conservation Easement (Perpetual)",(C34-C33),IF(AND('Inputs and Results'!$C$20="Government (Secured)",A34&lt;=$B$6),C34-C33,IF(A34&lt;=$B$6,(C34-C33)*0.01*($B$6-A34+1),0)))</f>
        <v>0</v>
      </c>
      <c r="G34" s="22">
        <f>IF(A34&lt;='Inputs and Results'!$C$12,(C34-C33)*0.01*('Inputs and Results'!$C$12-A34+1),0)</f>
        <v>0</v>
      </c>
      <c r="H34" s="8">
        <f>H33+(H41-H31)/($A41-$A31)</f>
        <v>3.96</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6.68</v>
      </c>
      <c r="C35" s="8">
        <f>C34+(C41-C31)/(A41-A31)</f>
        <v>11.659999999999998</v>
      </c>
      <c r="D35" s="1">
        <f t="shared" si="0"/>
        <v>0.35157894736842105</v>
      </c>
      <c r="E35" s="13">
        <f t="shared" si="1"/>
        <v>0.21234119782214145</v>
      </c>
      <c r="F35" s="21">
        <f>IF('Inputs and Results'!$C$20="Conservation Easement (Perpetual)",(C35-C34),IF(AND('Inputs and Results'!$C$20="Government (Secured)",A35&lt;=$B$6),C35-C34,IF(A35&lt;=$B$6,(C35-C34)*0.01*($B$6-A35+1),0)))</f>
        <v>0</v>
      </c>
      <c r="G35" s="22">
        <f>IF(A35&lt;='Inputs and Results'!$C$12,(C35-C34)*0.01*('Inputs and Results'!$C$12-A35+1),0)</f>
        <v>0</v>
      </c>
      <c r="H35" s="8">
        <f>H34+(H41-H31)/($A41-$A31)</f>
        <v>3.88</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7.85</v>
      </c>
      <c r="C36" s="8">
        <f>C35+(C41-C31)/(A41-A31)</f>
        <v>12.599999999999998</v>
      </c>
      <c r="D36" s="1">
        <f t="shared" si="0"/>
        <v>0.39249999999999996</v>
      </c>
      <c r="E36" s="13">
        <f t="shared" si="1"/>
        <v>0.1751497005988023</v>
      </c>
      <c r="F36" s="21">
        <f>IF('Inputs and Results'!$C$20="Conservation Easement (Perpetual)",(C36-C35),IF(AND('Inputs and Results'!$C$20="Government (Secured)",A36&lt;=$B$6),C36-C35,IF(A36&lt;=$B$6,(C36-C35)*0.01*($B$6-A36+1),0)))</f>
        <v>0</v>
      </c>
      <c r="G36" s="22">
        <f>IF(A36&lt;='Inputs and Results'!$C$12,(C36-C35)*0.01*('Inputs and Results'!$C$12-A36+1),0)</f>
        <v>0</v>
      </c>
      <c r="H36" s="8">
        <f>H35+(H41-H31)/($A41-$A31)</f>
        <v>3.8</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9.02</v>
      </c>
      <c r="C37" s="8">
        <f>C36+(C41-C31)/(A41-A31)</f>
        <v>13.539999999999997</v>
      </c>
      <c r="D37" s="1">
        <f t="shared" si="0"/>
        <v>0.42952380952380953</v>
      </c>
      <c r="E37" s="13">
        <f t="shared" si="1"/>
        <v>0.14904458598726111</v>
      </c>
      <c r="F37" s="21">
        <f>IF('Inputs and Results'!$C$20="Conservation Easement (Perpetual)",(C37-C36),IF(AND('Inputs and Results'!$C$20="Government (Secured)",A37&lt;=$B$6),C37-C36,IF(A37&lt;=$B$6,(C37-C36)*0.01*($B$6-A37+1),0)))</f>
        <v>0</v>
      </c>
      <c r="G37" s="22">
        <f>IF(A37&lt;='Inputs and Results'!$C$12,(C37-C36)*0.01*('Inputs and Results'!$C$12-A37+1),0)</f>
        <v>0</v>
      </c>
      <c r="H37" s="8">
        <f>H36+(H41-H31)/($A41-$A31)</f>
        <v>3.7199999999999998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10.19</v>
      </c>
      <c r="C38" s="8">
        <f>C37+(C41-C31)/(A41-A31)</f>
        <v>14.479999999999997</v>
      </c>
      <c r="D38" s="1">
        <f t="shared" si="0"/>
        <v>0.46318181818181814</v>
      </c>
      <c r="E38" s="13">
        <f t="shared" si="1"/>
        <v>0.12971175166297111</v>
      </c>
      <c r="F38" s="21">
        <f>IF('Inputs and Results'!$C$20="Conservation Easement (Perpetual)",(C38-C37),IF(AND('Inputs and Results'!$C$20="Government (Secured)",A38&lt;=$B$6),C38-C37,IF(A38&lt;=$B$6,(C38-C37)*0.01*($B$6-A38+1),0)))</f>
        <v>0</v>
      </c>
      <c r="G38" s="22">
        <f>IF(A38&lt;='Inputs and Results'!$C$12,(C38-C37)*0.01*('Inputs and Results'!$C$12-A38+1),0)</f>
        <v>0</v>
      </c>
      <c r="H38" s="8">
        <f>H37+(H41-H31)/($A41-$A31)</f>
        <v>3.6399999999999997</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11.36</v>
      </c>
      <c r="C39" s="8">
        <f>C38+(C41-C31)/(A41-A31)</f>
        <v>15.419999999999996</v>
      </c>
      <c r="D39" s="1">
        <f t="shared" si="0"/>
        <v>0.49391304347826087</v>
      </c>
      <c r="E39" s="13">
        <f t="shared" si="1"/>
        <v>0.1148184494602551</v>
      </c>
      <c r="F39" s="21">
        <f>IF('Inputs and Results'!$C$20="Conservation Easement (Perpetual)",(C39-C38),IF(AND('Inputs and Results'!$C$20="Government (Secured)",A39&lt;=$B$6),C39-C38,IF(A39&lt;=$B$6,(C39-C38)*0.01*($B$6-A39+1),0)))</f>
        <v>0</v>
      </c>
      <c r="G39" s="22">
        <f>IF(A39&lt;='Inputs and Results'!$C$12,(C39-C38)*0.01*('Inputs and Results'!$C$12-A39+1),0)</f>
        <v>0</v>
      </c>
      <c r="H39" s="8">
        <f>H38+(H41-H31)/($A41-$A31)</f>
        <v>3.5599999999999996</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12.53</v>
      </c>
      <c r="C40" s="8">
        <f>C39+(C41-C31)/(A41-A31)</f>
        <v>16.359999999999996</v>
      </c>
      <c r="D40" s="1">
        <f>B40/A40</f>
        <v>0.52208333333333334</v>
      </c>
      <c r="E40" s="13">
        <f>(B40/B39)-1</f>
        <v>0.10299295774647876</v>
      </c>
      <c r="F40" s="21">
        <f>IF('Inputs and Results'!$C$20="Conservation Easement (Perpetual)",(C40-C39),IF(AND('Inputs and Results'!$C$20="Government (Secured)",A40&lt;=$B$6),C40-C39,IF(A40&lt;=$B$6,(C40-C39)*0.01*($B$6-A40+1),0)))</f>
        <v>0</v>
      </c>
      <c r="G40" s="22">
        <f>IF(A40&lt;='Inputs and Results'!$C$12,(C40-C39)*0.01*('Inputs and Results'!$C$12-A40+1),0)</f>
        <v>0</v>
      </c>
      <c r="H40" s="8">
        <f>H39+(H41-H31)/($A41-$A31)</f>
        <v>3.4799999999999995</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13.7</v>
      </c>
      <c r="C41" s="9">
        <f>VLOOKUP(CONCATENATE($A$1,A41),'Smith et al 2006'!$A$2:$S$780,9,FALSE)</f>
        <v>17.3</v>
      </c>
      <c r="D41" s="1">
        <f t="shared" ref="D41:D104" si="4">B41/A41</f>
        <v>0.54799999999999993</v>
      </c>
      <c r="E41" s="13">
        <f t="shared" ref="E41:E104" si="5">(B41/B40)-1</f>
        <v>9.3375897845171529E-2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3.4</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15.569999999999999</v>
      </c>
      <c r="C42" s="8">
        <f>C41+(C51-C41)/(A51-A41)</f>
        <v>18.52</v>
      </c>
      <c r="D42" s="1">
        <f t="shared" si="4"/>
        <v>0.59884615384615381</v>
      </c>
      <c r="E42" s="13">
        <f t="shared" si="5"/>
        <v>0.13649635036496344</v>
      </c>
      <c r="F42" s="21">
        <f>IF('Inputs and Results'!$C$20="Conservation Easement (Perpetual)",(C42-C41),IF(AND('Inputs and Results'!$C$20="Government (Secured)",A42&lt;=$B$6),C42-C41,IF(A42&lt;=$B$6,(C42-C41)*0.01*($B$6-A42+1),0)))</f>
        <v>0</v>
      </c>
      <c r="G42" s="22">
        <f>IF(A42&lt;='Inputs and Results'!$C$12,(C42-C41)*0.01*('Inputs and Results'!$C$12-A42+1),0)</f>
        <v>0</v>
      </c>
      <c r="H42" s="8">
        <f>H41+(H51-H41)/($A51-$A41)</f>
        <v>3.35</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17.439999999999998</v>
      </c>
      <c r="C43" s="8">
        <f>C42+(C51-C41)/(A51-A41)</f>
        <v>19.739999999999998</v>
      </c>
      <c r="D43" s="1">
        <f t="shared" si="4"/>
        <v>0.64592592592592579</v>
      </c>
      <c r="E43" s="13">
        <f t="shared" si="5"/>
        <v>0.12010276172125889</v>
      </c>
      <c r="F43" s="21">
        <f>IF('Inputs and Results'!$C$20="Conservation Easement (Perpetual)",(C43-C42),IF(AND('Inputs and Results'!$C$20="Government (Secured)",A43&lt;=$B$6),C43-C42,IF(A43&lt;=$B$6,(C43-C42)*0.01*($B$6-A43+1),0)))</f>
        <v>0</v>
      </c>
      <c r="G43" s="22">
        <f>IF(A43&lt;='Inputs and Results'!$C$12,(C43-C42)*0.01*('Inputs and Results'!$C$12-A43+1),0)</f>
        <v>0</v>
      </c>
      <c r="H43" s="8">
        <f>H42+(H51-H41)/($A51-$A41)</f>
        <v>3.3000000000000003</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19.309999999999999</v>
      </c>
      <c r="C44" s="8">
        <f>C43+(C51-C41)/(A51-A41)</f>
        <v>20.959999999999997</v>
      </c>
      <c r="D44" s="1">
        <f t="shared" si="4"/>
        <v>0.68964285714285711</v>
      </c>
      <c r="E44" s="13">
        <f t="shared" si="5"/>
        <v>0.10722477064220182</v>
      </c>
      <c r="F44" s="21">
        <f>IF('Inputs and Results'!$C$20="Conservation Easement (Perpetual)",(C44-C43),IF(AND('Inputs and Results'!$C$20="Government (Secured)",A44&lt;=$B$6),C44-C43,IF(A44&lt;=$B$6,(C44-C43)*0.01*($B$6-A44+1),0)))</f>
        <v>0</v>
      </c>
      <c r="G44" s="22">
        <f>IF(A44&lt;='Inputs and Results'!$C$12,(C44-C43)*0.01*('Inputs and Results'!$C$12-A44+1),0)</f>
        <v>0</v>
      </c>
      <c r="H44" s="8">
        <f>H43+(H51-H41)/($A51-$A41)</f>
        <v>3.2500000000000004</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21.18</v>
      </c>
      <c r="C45" s="8">
        <f>C44+(C51-C41)/(A51-A41)</f>
        <v>22.179999999999996</v>
      </c>
      <c r="D45" s="1">
        <f t="shared" si="4"/>
        <v>0.73034482758620689</v>
      </c>
      <c r="E45" s="13">
        <f t="shared" si="5"/>
        <v>9.6841015018125365E-2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3.2000000000000006</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23.05</v>
      </c>
      <c r="C46" s="8">
        <f>C45+(C51-C41)/(A51-A41)</f>
        <v>23.399999999999995</v>
      </c>
      <c r="D46" s="1">
        <f t="shared" si="4"/>
        <v>0.76833333333333331</v>
      </c>
      <c r="E46" s="13">
        <f t="shared" si="5"/>
        <v>8.8290840415486294E-2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3.1500000000000008</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24.92</v>
      </c>
      <c r="C47" s="8">
        <f>C46+(C51-C41)/(A51-A41)</f>
        <v>24.619999999999994</v>
      </c>
      <c r="D47" s="1">
        <f t="shared" si="4"/>
        <v>0.80387096774193556</v>
      </c>
      <c r="E47" s="13">
        <f t="shared" si="5"/>
        <v>8.1127982646420849E-2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3.100000000000001</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26.790000000000003</v>
      </c>
      <c r="C48" s="8">
        <f>C47+(C51-C41)/(A51-A41)</f>
        <v>25.839999999999993</v>
      </c>
      <c r="D48" s="1">
        <f t="shared" si="4"/>
        <v>0.83718750000000008</v>
      </c>
      <c r="E48" s="13">
        <f t="shared" si="5"/>
        <v>7.5040128410915008E-2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3.0500000000000012</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28.660000000000004</v>
      </c>
      <c r="C49" s="8">
        <f>C48+(C51-C41)/(A51-A41)</f>
        <v>27.059999999999992</v>
      </c>
      <c r="D49" s="1">
        <f t="shared" si="4"/>
        <v>0.86848484848484864</v>
      </c>
      <c r="E49" s="13">
        <f t="shared" si="5"/>
        <v>6.9802164986935367E-2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3.0000000000000013</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30.530000000000005</v>
      </c>
      <c r="C50" s="8">
        <f>C49+(C51-C41)/(A51-A41)</f>
        <v>28.27999999999999</v>
      </c>
      <c r="D50" s="1">
        <f t="shared" si="4"/>
        <v>0.89794117647058835</v>
      </c>
      <c r="E50" s="13">
        <f t="shared" si="5"/>
        <v>6.5247732030704775E-2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2.9500000000000015</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32.4</v>
      </c>
      <c r="C51" s="9">
        <f>VLOOKUP(CONCATENATE($A$1,A51),'Smith et al 2006'!$A$2:$S$780,9,FALSE)</f>
        <v>29.5</v>
      </c>
      <c r="D51" s="1">
        <f t="shared" si="4"/>
        <v>0.92571428571428571</v>
      </c>
      <c r="E51" s="13">
        <f t="shared" si="5"/>
        <v>6.1251228300032601E-2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2.9</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35.04</v>
      </c>
      <c r="C52" s="8">
        <f>C51+(C61-C51)/(A61-A51)</f>
        <v>31.07</v>
      </c>
      <c r="D52" s="1">
        <f t="shared" si="4"/>
        <v>0.97333333333333327</v>
      </c>
      <c r="E52" s="13">
        <f t="shared" si="5"/>
        <v>8.1481481481481488E-2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2.87</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37.68</v>
      </c>
      <c r="C53" s="8">
        <f>C52+(C61-C51)/(A61-A51)</f>
        <v>32.64</v>
      </c>
      <c r="D53" s="1">
        <f t="shared" si="4"/>
        <v>1.0183783783783784</v>
      </c>
      <c r="E53" s="13">
        <f t="shared" si="5"/>
        <v>7.5342465753424737E-2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2.8400000000000003</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40.32</v>
      </c>
      <c r="C54" s="8">
        <f>C53+(C61-C51)/(A61-A51)</f>
        <v>34.21</v>
      </c>
      <c r="D54" s="1">
        <f t="shared" si="4"/>
        <v>1.0610526315789475</v>
      </c>
      <c r="E54" s="13">
        <f t="shared" si="5"/>
        <v>7.0063694267515908E-2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2.8100000000000005</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42.96</v>
      </c>
      <c r="C55" s="8">
        <f>C54+(C61-C51)/(A61-A51)</f>
        <v>35.78</v>
      </c>
      <c r="D55" s="1">
        <f t="shared" si="4"/>
        <v>1.1015384615384616</v>
      </c>
      <c r="E55" s="13">
        <f t="shared" si="5"/>
        <v>6.5476190476190466E-2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2.7800000000000007</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45.6</v>
      </c>
      <c r="C56" s="8">
        <f>C55+(C61-C51)/(A61-A51)</f>
        <v>37.35</v>
      </c>
      <c r="D56" s="1">
        <f t="shared" si="4"/>
        <v>1.1400000000000001</v>
      </c>
      <c r="E56" s="13">
        <f t="shared" si="5"/>
        <v>6.1452513966480549E-2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2.7500000000000009</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48.24</v>
      </c>
      <c r="C57" s="8">
        <f>C56+(C61-C51)/(A61-A51)</f>
        <v>38.92</v>
      </c>
      <c r="D57" s="1">
        <f t="shared" si="4"/>
        <v>1.1765853658536587</v>
      </c>
      <c r="E57" s="13">
        <f t="shared" si="5"/>
        <v>5.7894736842105221E-2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2.7200000000000011</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50.88</v>
      </c>
      <c r="C58" s="8">
        <f>C57+(C61-C51)/(A61-A51)</f>
        <v>40.49</v>
      </c>
      <c r="D58" s="1">
        <f t="shared" si="4"/>
        <v>1.2114285714285715</v>
      </c>
      <c r="E58" s="13">
        <f t="shared" si="5"/>
        <v>5.4726368159204064E-2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2.6900000000000013</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53.52</v>
      </c>
      <c r="C59" s="8">
        <f>C58+(C61-C51)/(A61-A51)</f>
        <v>42.06</v>
      </c>
      <c r="D59" s="1">
        <f t="shared" si="4"/>
        <v>1.2446511627906978</v>
      </c>
      <c r="E59" s="13">
        <f t="shared" si="5"/>
        <v>5.1886792452830122E-2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2.6600000000000015</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56.160000000000004</v>
      </c>
      <c r="C60" s="8">
        <f>C59+(C61-C51)/(A61-A51)</f>
        <v>43.63</v>
      </c>
      <c r="D60" s="1">
        <f t="shared" si="4"/>
        <v>1.2763636363636364</v>
      </c>
      <c r="E60" s="13">
        <f t="shared" si="5"/>
        <v>4.9327354260089606E-2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2.6300000000000017</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58.8</v>
      </c>
      <c r="C61" s="9">
        <f>VLOOKUP(CONCATENATE($A$1,A61),'Smith et al 2006'!$A$2:$S$780,9,FALSE)</f>
        <v>45.2</v>
      </c>
      <c r="D61" s="1">
        <f t="shared" si="4"/>
        <v>1.3066666666666666</v>
      </c>
      <c r="E61" s="13">
        <f t="shared" si="5"/>
        <v>4.7008547008546842E-2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2.6</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62.32</v>
      </c>
      <c r="C62" s="8">
        <f>C61+(C71-C61)/(A71-A61)</f>
        <v>46.99</v>
      </c>
      <c r="D62" s="1">
        <f t="shared" si="4"/>
        <v>1.3547826086956523</v>
      </c>
      <c r="E62" s="13">
        <f t="shared" si="5"/>
        <v>5.986394557823127E-2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2.58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65.84</v>
      </c>
      <c r="C63" s="8">
        <f>C62+(C71-C61)/(A71-A61)</f>
        <v>48.78</v>
      </c>
      <c r="D63" s="1">
        <f t="shared" si="4"/>
        <v>1.4008510638297873</v>
      </c>
      <c r="E63" s="13">
        <f t="shared" si="5"/>
        <v>5.6482670089858855E-2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2.56</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69.36</v>
      </c>
      <c r="C64" s="8">
        <f>C63+(C71-C61)/(A71-A61)</f>
        <v>50.57</v>
      </c>
      <c r="D64" s="1">
        <f t="shared" si="4"/>
        <v>1.4450000000000001</v>
      </c>
      <c r="E64" s="13">
        <f t="shared" si="5"/>
        <v>5.3462940461725283E-2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2.54</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72.88</v>
      </c>
      <c r="C65" s="8">
        <f>C64+(C71-C61)/(A71-A61)</f>
        <v>52.36</v>
      </c>
      <c r="D65" s="1">
        <f t="shared" si="4"/>
        <v>1.4873469387755101</v>
      </c>
      <c r="E65" s="13">
        <f t="shared" si="5"/>
        <v>5.0749711649365592E-2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2.52</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76.399999999999991</v>
      </c>
      <c r="C66" s="8">
        <f>C65+(C71-C61)/(A71-A61)</f>
        <v>54.15</v>
      </c>
      <c r="D66" s="1">
        <f t="shared" si="4"/>
        <v>1.5279999999999998</v>
      </c>
      <c r="E66" s="13">
        <f t="shared" si="5"/>
        <v>4.8298572996706923E-2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2.5</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79.919999999999987</v>
      </c>
      <c r="C67" s="8">
        <f>C66+(C71-C61)/(A71-A61)</f>
        <v>55.94</v>
      </c>
      <c r="D67" s="1">
        <f t="shared" si="4"/>
        <v>1.5670588235294116</v>
      </c>
      <c r="E67" s="13">
        <f t="shared" si="5"/>
        <v>4.6073298429319287E-2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2.48</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83.439999999999984</v>
      </c>
      <c r="C68" s="8">
        <f>C67+(C71-C61)/(A71-A61)</f>
        <v>57.73</v>
      </c>
      <c r="D68" s="1">
        <f t="shared" si="4"/>
        <v>1.6046153846153843</v>
      </c>
      <c r="E68" s="13">
        <f t="shared" si="5"/>
        <v>4.404404404404394E-2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2.46</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86.95999999999998</v>
      </c>
      <c r="C69" s="8">
        <f>C68+(C71-C61)/(A71-A61)</f>
        <v>59.519999999999996</v>
      </c>
      <c r="D69" s="1">
        <f t="shared" si="4"/>
        <v>1.6407547169811316</v>
      </c>
      <c r="E69" s="13">
        <f t="shared" si="5"/>
        <v>4.2186001917545513E-2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2.44</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90.479999999999976</v>
      </c>
      <c r="C70" s="8">
        <f>C69+(C71-C61)/(A71-A61)</f>
        <v>61.309999999999995</v>
      </c>
      <c r="D70" s="1">
        <f t="shared" si="4"/>
        <v>1.675555555555555</v>
      </c>
      <c r="E70" s="13">
        <f t="shared" si="5"/>
        <v>4.0478380864765295E-2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2.42</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94</v>
      </c>
      <c r="C71" s="9">
        <f>VLOOKUP(CONCATENATE($A$1,A71),'Smith et al 2006'!$A$2:$S$780,9,FALSE)</f>
        <v>63.1</v>
      </c>
      <c r="D71" s="1">
        <f t="shared" si="4"/>
        <v>1.709090909090909</v>
      </c>
      <c r="E71" s="13">
        <f t="shared" si="5"/>
        <v>3.8903625110521922E-2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2.4</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98.27</v>
      </c>
      <c r="C72" s="8">
        <f>C71+(C81-C71)/(A81-A71)</f>
        <v>65.14</v>
      </c>
      <c r="D72" s="1">
        <f t="shared" si="4"/>
        <v>1.7548214285714285</v>
      </c>
      <c r="E72" s="13">
        <f t="shared" si="5"/>
        <v>4.5425531914893513E-2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2.38</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102.53999999999999</v>
      </c>
      <c r="C73" s="8">
        <f>C72+(C81-C71)/(A81-A71)</f>
        <v>67.180000000000007</v>
      </c>
      <c r="D73" s="1">
        <f t="shared" si="4"/>
        <v>1.7989473684210524</v>
      </c>
      <c r="E73" s="13">
        <f t="shared" si="5"/>
        <v>4.3451714663681695E-2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2.36</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106.80999999999999</v>
      </c>
      <c r="C74" s="8">
        <f>C73+(C81-C71)/(A81-A71)</f>
        <v>69.220000000000013</v>
      </c>
      <c r="D74" s="1">
        <f t="shared" si="4"/>
        <v>1.8415517241379309</v>
      </c>
      <c r="E74" s="13">
        <f t="shared" si="5"/>
        <v>4.1642285937195211E-2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2.34</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111.07999999999998</v>
      </c>
      <c r="C75" s="8">
        <f>C74+(C81-C71)/(A81-A71)</f>
        <v>71.260000000000019</v>
      </c>
      <c r="D75" s="1">
        <f t="shared" si="4"/>
        <v>1.8827118644067793</v>
      </c>
      <c r="E75" s="13">
        <f t="shared" si="5"/>
        <v>3.9977530193802124E-2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2.3199999999999998</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115.34999999999998</v>
      </c>
      <c r="C76" s="8">
        <f>C75+(C81-C71)/(A81-A71)</f>
        <v>73.300000000000026</v>
      </c>
      <c r="D76" s="1">
        <f t="shared" si="4"/>
        <v>1.9224999999999997</v>
      </c>
      <c r="E76" s="13">
        <f t="shared" si="5"/>
        <v>3.8440763413755796E-2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2.2999999999999998</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119.61999999999998</v>
      </c>
      <c r="C77" s="8">
        <f>C76+(C81-C71)/(A81-A71)</f>
        <v>75.340000000000032</v>
      </c>
      <c r="D77" s="1">
        <f t="shared" si="4"/>
        <v>1.9609836065573767</v>
      </c>
      <c r="E77" s="13">
        <f t="shared" si="5"/>
        <v>3.7017771998266058E-2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2.2799999999999998</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123.88999999999997</v>
      </c>
      <c r="C78" s="8">
        <f>C77+(C81-C71)/(A81-A71)</f>
        <v>77.380000000000038</v>
      </c>
      <c r="D78" s="1">
        <f t="shared" si="4"/>
        <v>1.9982258064516125</v>
      </c>
      <c r="E78" s="13">
        <f t="shared" si="5"/>
        <v>3.569637184417318E-2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2.2599999999999998</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128.15999999999997</v>
      </c>
      <c r="C79" s="8">
        <f>C78+(C81-C71)/(A81-A71)</f>
        <v>79.420000000000044</v>
      </c>
      <c r="D79" s="1">
        <f t="shared" si="4"/>
        <v>2.0342857142857138</v>
      </c>
      <c r="E79" s="13">
        <f t="shared" si="5"/>
        <v>3.446605860037133E-2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2.2399999999999998</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132.42999999999998</v>
      </c>
      <c r="C80" s="8">
        <f>C79+(C81-C71)/(A81-A71)</f>
        <v>81.460000000000051</v>
      </c>
      <c r="D80" s="1">
        <f t="shared" si="4"/>
        <v>2.0692187499999997</v>
      </c>
      <c r="E80" s="13">
        <f t="shared" si="5"/>
        <v>3.3317727840199929E-2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2.2199999999999998</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136.69999999999999</v>
      </c>
      <c r="C81" s="9">
        <f>VLOOKUP(CONCATENATE($A$1,A81),'Smith et al 2006'!$A$2:$S$780,9,FALSE)</f>
        <v>83.5</v>
      </c>
      <c r="D81" s="1">
        <f t="shared" si="4"/>
        <v>2.1030769230769231</v>
      </c>
      <c r="E81" s="13">
        <f t="shared" si="5"/>
        <v>3.2243449369478316E-2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2.2000000000000002</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141.58999999999997</v>
      </c>
      <c r="C82" s="8">
        <f>C81+(C91-C81)/(A91-A81)</f>
        <v>85.72</v>
      </c>
      <c r="D82" s="1">
        <f t="shared" si="4"/>
        <v>2.14530303030303</v>
      </c>
      <c r="E82" s="13">
        <f t="shared" si="5"/>
        <v>3.5771762984637689E-2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2.1900000000000004</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146.47999999999996</v>
      </c>
      <c r="C83" s="8">
        <f>C82+(C91-C81)/(A91-A81)</f>
        <v>87.94</v>
      </c>
      <c r="D83" s="1">
        <f t="shared" si="4"/>
        <v>2.1862686567164173</v>
      </c>
      <c r="E83" s="13">
        <f t="shared" si="5"/>
        <v>3.4536337311956933E-2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2.1800000000000006</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151.36999999999995</v>
      </c>
      <c r="C84" s="8">
        <f>C83+(C91-C81)/(A91-A81)</f>
        <v>90.16</v>
      </c>
      <c r="D84" s="1">
        <f t="shared" si="4"/>
        <v>2.226029411764705</v>
      </c>
      <c r="E84" s="13">
        <f t="shared" si="5"/>
        <v>3.3383397050791741E-2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2.1700000000000008</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156.25999999999993</v>
      </c>
      <c r="C85" s="8">
        <f>C84+(C91-C81)/(A91-A81)</f>
        <v>92.38</v>
      </c>
      <c r="D85" s="1">
        <f t="shared" si="4"/>
        <v>2.2646376811594195</v>
      </c>
      <c r="E85" s="13">
        <f t="shared" si="5"/>
        <v>3.2304948140318368E-2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2.160000000000001</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161.14999999999992</v>
      </c>
      <c r="C86" s="8">
        <f>C85+(C91-C81)/(A91-A81)</f>
        <v>94.6</v>
      </c>
      <c r="D86" s="1">
        <f t="shared" si="4"/>
        <v>2.3021428571428562</v>
      </c>
      <c r="E86" s="13">
        <f t="shared" si="5"/>
        <v>3.1293997184180133E-2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2.1500000000000012</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166.03999999999991</v>
      </c>
      <c r="C87" s="8">
        <f>C86+(C91-C81)/(A91-A81)</f>
        <v>96.82</v>
      </c>
      <c r="D87" s="1">
        <f t="shared" si="4"/>
        <v>2.3385915492957734</v>
      </c>
      <c r="E87" s="13">
        <f t="shared" si="5"/>
        <v>3.0344399627675989E-2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2.1400000000000015</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170.92999999999989</v>
      </c>
      <c r="C88" s="8">
        <f>C87+(C91-C81)/(A91-A81)</f>
        <v>99.039999999999992</v>
      </c>
      <c r="D88" s="1">
        <f t="shared" si="4"/>
        <v>2.3740277777777763</v>
      </c>
      <c r="E88" s="13">
        <f t="shared" si="5"/>
        <v>2.9450734762707764E-2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2.1300000000000017</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175.81999999999988</v>
      </c>
      <c r="C89" s="8">
        <f>C88+(C91-C81)/(A91-A81)</f>
        <v>101.25999999999999</v>
      </c>
      <c r="D89" s="1">
        <f t="shared" si="4"/>
        <v>2.4084931506849299</v>
      </c>
      <c r="E89" s="13">
        <f t="shared" si="5"/>
        <v>2.8608202188030063E-2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2.1200000000000019</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180.70999999999987</v>
      </c>
      <c r="C90" s="8">
        <f>C89+(C91-C81)/(A91-A81)</f>
        <v>103.47999999999999</v>
      </c>
      <c r="D90" s="1">
        <f t="shared" si="4"/>
        <v>2.442027027027025</v>
      </c>
      <c r="E90" s="13">
        <f t="shared" si="5"/>
        <v>2.781253554771923E-2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2.1100000000000021</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185.6</v>
      </c>
      <c r="C91" s="9">
        <f>VLOOKUP(CONCATENATE($A$1,A91),'Smith et al 2006'!$A$2:$S$780,9,FALSE)</f>
        <v>105.7</v>
      </c>
      <c r="D91" s="1">
        <f t="shared" si="4"/>
        <v>2.4746666666666668</v>
      </c>
      <c r="E91" s="13">
        <f t="shared" si="5"/>
        <v>2.7059930275026955E-2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2.1</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190.95999999999998</v>
      </c>
      <c r="C92" s="8">
        <f>C91+(C101-C91)/(A101-A91)</f>
        <v>108.02000000000001</v>
      </c>
      <c r="D92" s="1">
        <f t="shared" si="4"/>
        <v>2.5126315789473681</v>
      </c>
      <c r="E92" s="13">
        <f t="shared" si="5"/>
        <v>2.8879310344827491E-2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2.09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196.32</v>
      </c>
      <c r="C93" s="8">
        <f>C92+(C101-C91)/(A101-A91)</f>
        <v>110.34</v>
      </c>
      <c r="D93" s="1">
        <f t="shared" si="4"/>
        <v>2.5496103896103897</v>
      </c>
      <c r="E93" s="13">
        <f t="shared" si="5"/>
        <v>2.8068705488060397E-2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2.08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201.68</v>
      </c>
      <c r="C94" s="8">
        <f>C93+(C101-C91)/(A101-A91)</f>
        <v>112.66</v>
      </c>
      <c r="D94" s="1">
        <f t="shared" si="4"/>
        <v>2.5856410256410256</v>
      </c>
      <c r="E94" s="13">
        <f t="shared" si="5"/>
        <v>2.7302363488182602E-2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2.0700000000000003</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207.04000000000002</v>
      </c>
      <c r="C95" s="8">
        <f>C94+(C101-C91)/(A101-A91)</f>
        <v>114.97999999999999</v>
      </c>
      <c r="D95" s="1">
        <f t="shared" si="4"/>
        <v>2.6207594936708865</v>
      </c>
      <c r="E95" s="13">
        <f t="shared" si="5"/>
        <v>2.6576755255850903E-2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2.0600000000000005</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212.40000000000003</v>
      </c>
      <c r="C96" s="8">
        <f>C95+(C101-C91)/(A101-A91)</f>
        <v>117.29999999999998</v>
      </c>
      <c r="D96" s="1">
        <f t="shared" si="4"/>
        <v>2.6550000000000002</v>
      </c>
      <c r="E96" s="13">
        <f t="shared" si="5"/>
        <v>2.5888717156105079E-2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2.0500000000000007</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217.76000000000005</v>
      </c>
      <c r="C97" s="8">
        <f>C96+(C101-C91)/(A101-A91)</f>
        <v>119.61999999999998</v>
      </c>
      <c r="D97" s="1">
        <f t="shared" si="4"/>
        <v>2.6883950617283956</v>
      </c>
      <c r="E97" s="13">
        <f t="shared" si="5"/>
        <v>2.5235404896421842E-2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2.0400000000000009</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223.12000000000006</v>
      </c>
      <c r="C98" s="8">
        <f>C97+(C101-C91)/(A101-A91)</f>
        <v>121.93999999999997</v>
      </c>
      <c r="D98" s="1">
        <f t="shared" si="4"/>
        <v>2.7209756097560982</v>
      </c>
      <c r="E98" s="13">
        <f t="shared" si="5"/>
        <v>2.4614254224834653E-2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2.0300000000000011</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228.48000000000008</v>
      </c>
      <c r="C99" s="8">
        <f>C98+(C101-C91)/(A101-A91)</f>
        <v>124.25999999999996</v>
      </c>
      <c r="D99" s="1">
        <f t="shared" si="4"/>
        <v>2.7527710843373505</v>
      </c>
      <c r="E99" s="13">
        <f t="shared" si="5"/>
        <v>2.4022947292936525E-2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2.0200000000000014</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233.84000000000009</v>
      </c>
      <c r="C100" s="8">
        <f>C99+(C101-C91)/(A101-A91)</f>
        <v>126.57999999999996</v>
      </c>
      <c r="D100" s="1">
        <f t="shared" si="4"/>
        <v>2.7838095238095248</v>
      </c>
      <c r="E100" s="13">
        <f t="shared" si="5"/>
        <v>2.3459383753501539E-2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2.0100000000000016</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239.2</v>
      </c>
      <c r="C101" s="9">
        <f>VLOOKUP(CONCATENATE($A$1,A101),'Smith et al 2006'!$A$2:$S$780,9,FALSE)</f>
        <v>128.9</v>
      </c>
      <c r="D101" s="1">
        <f t="shared" si="4"/>
        <v>2.8141176470588234</v>
      </c>
      <c r="E101" s="13">
        <f t="shared" si="5"/>
        <v>2.2921655833047838E-2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244.94</v>
      </c>
      <c r="C102" s="8">
        <f>C101+(C111-C101)/(A111-A101)</f>
        <v>131.31</v>
      </c>
      <c r="D102" s="1">
        <f t="shared" si="4"/>
        <v>2.8481395348837211</v>
      </c>
      <c r="E102" s="13">
        <f t="shared" si="5"/>
        <v>2.3996655518394583E-2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1.99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250.68</v>
      </c>
      <c r="C103" s="8">
        <f>C102+(C111-C101)/(A111-A101)</f>
        <v>133.72</v>
      </c>
      <c r="D103" s="1">
        <f t="shared" si="4"/>
        <v>2.8813793103448275</v>
      </c>
      <c r="E103" s="13">
        <f t="shared" si="5"/>
        <v>2.3434310443373851E-2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1.98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256.42</v>
      </c>
      <c r="C104" s="8">
        <f>C103+(C111-C101)/(A111-A101)</f>
        <v>136.13</v>
      </c>
      <c r="D104" s="1">
        <f t="shared" si="4"/>
        <v>2.9138636363636365</v>
      </c>
      <c r="E104" s="13">
        <f t="shared" si="5"/>
        <v>2.2897718206478457E-2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1.97</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262.16000000000003</v>
      </c>
      <c r="C105" s="8">
        <f>C104+(C111-C101)/(A111-A101)</f>
        <v>138.54</v>
      </c>
      <c r="D105" s="1">
        <f t="shared" ref="D105:D141" si="14">B105/A105</f>
        <v>2.94561797752809</v>
      </c>
      <c r="E105" s="13">
        <f t="shared" ref="E105:E141" si="15">(B105/B104)-1</f>
        <v>2.238514936432412E-2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1.96</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267.90000000000003</v>
      </c>
      <c r="C106" s="8">
        <f>C105+(C111-C101)/(A111-A101)</f>
        <v>140.94999999999999</v>
      </c>
      <c r="D106" s="1">
        <f t="shared" si="14"/>
        <v>2.976666666666667</v>
      </c>
      <c r="E106" s="13">
        <f t="shared" si="15"/>
        <v>2.1895025938358348E-2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1.95</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273.64000000000004</v>
      </c>
      <c r="C107" s="8">
        <f>C106+(C111-C101)/(A111-A101)</f>
        <v>143.35999999999999</v>
      </c>
      <c r="D107" s="1">
        <f t="shared" si="14"/>
        <v>3.0070329670329676</v>
      </c>
      <c r="E107" s="13">
        <f t="shared" si="15"/>
        <v>2.1425905188503291E-2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1.94</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279.38000000000005</v>
      </c>
      <c r="C108" s="8">
        <f>C107+(C111-C101)/(A111-A101)</f>
        <v>145.76999999999998</v>
      </c>
      <c r="D108" s="1">
        <f t="shared" si="14"/>
        <v>3.0367391304347833</v>
      </c>
      <c r="E108" s="13">
        <f t="shared" si="15"/>
        <v>2.0976465429030977E-2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1.93</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285.12000000000006</v>
      </c>
      <c r="C109" s="8">
        <f>C108+(C111-C101)/(A111-A101)</f>
        <v>148.17999999999998</v>
      </c>
      <c r="D109" s="1">
        <f t="shared" si="14"/>
        <v>3.0658064516129038</v>
      </c>
      <c r="E109" s="13">
        <f t="shared" si="15"/>
        <v>2.0545493592955877E-2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1.92</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290.86000000000007</v>
      </c>
      <c r="C110" s="8">
        <f>C109+(C111-C101)/(A111-A101)</f>
        <v>150.58999999999997</v>
      </c>
      <c r="D110" s="1">
        <f t="shared" si="14"/>
        <v>3.094255319148937</v>
      </c>
      <c r="E110" s="13">
        <f t="shared" si="15"/>
        <v>2.0131874298541019E-2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1.91</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296.60000000000002</v>
      </c>
      <c r="C111" s="9">
        <f>VLOOKUP(CONCATENATE($A$1,A111),'Smith et al 2006'!$A$2:$S$780,9,FALSE)</f>
        <v>153</v>
      </c>
      <c r="D111" s="1">
        <f t="shared" si="14"/>
        <v>3.1221052631578949</v>
      </c>
      <c r="E111" s="13">
        <f t="shared" si="15"/>
        <v>1.9734580210410302E-2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1.9</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302.62</v>
      </c>
      <c r="C112" s="8">
        <f>C111+(C121-C111)/(A121-A111)</f>
        <v>155.44</v>
      </c>
      <c r="D112" s="1">
        <f t="shared" si="14"/>
        <v>3.1522916666666667</v>
      </c>
      <c r="E112" s="13">
        <f t="shared" si="15"/>
        <v>2.0296695886716121E-2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1.89</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308.64</v>
      </c>
      <c r="C113" s="8">
        <f>C112+(C121-C111)/(A121-A111)</f>
        <v>157.88</v>
      </c>
      <c r="D113" s="1">
        <f t="shared" si="14"/>
        <v>3.1818556701030927</v>
      </c>
      <c r="E113" s="13">
        <f t="shared" si="15"/>
        <v>1.9892935034035997E-2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1.88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314.65999999999997</v>
      </c>
      <c r="C114" s="8">
        <f>C113+(C121-C111)/(A121-A111)</f>
        <v>160.32</v>
      </c>
      <c r="D114" s="1">
        <f t="shared" si="14"/>
        <v>3.2108163265306118</v>
      </c>
      <c r="E114" s="13">
        <f t="shared" si="15"/>
        <v>1.9504924831518888E-2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1.8699999999999999</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320.67999999999995</v>
      </c>
      <c r="C115" s="8">
        <f>C114+(C121-C111)/(A121-A111)</f>
        <v>162.76</v>
      </c>
      <c r="D115" s="1">
        <f t="shared" si="14"/>
        <v>3.2391919191919185</v>
      </c>
      <c r="E115" s="13">
        <f t="shared" si="15"/>
        <v>1.9131761266128366E-2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1.8599999999999999</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326.69999999999993</v>
      </c>
      <c r="C116" s="8">
        <f>C115+(C121-C111)/(A121-A111)</f>
        <v>165.2</v>
      </c>
      <c r="D116" s="1">
        <f t="shared" si="14"/>
        <v>3.2669999999999995</v>
      </c>
      <c r="E116" s="13">
        <f t="shared" si="15"/>
        <v>1.8772608207558994E-2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1.8499999999999999</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332.71999999999991</v>
      </c>
      <c r="C117" s="8">
        <f>C116+(C121-C111)/(A121-A111)</f>
        <v>167.64</v>
      </c>
      <c r="D117" s="1">
        <f t="shared" si="14"/>
        <v>3.2942574257425732</v>
      </c>
      <c r="E117" s="13">
        <f t="shared" si="15"/>
        <v>1.8426691153963892E-2</v>
      </c>
      <c r="F117" s="20"/>
      <c r="G117" s="20"/>
      <c r="H117" s="8">
        <f>H116+(H121-H111)/($A121-$A111)</f>
        <v>1.8399999999999999</v>
      </c>
    </row>
    <row r="118" spans="1:108" x14ac:dyDescent="0.2">
      <c r="A118" s="8">
        <f t="shared" si="16"/>
        <v>102</v>
      </c>
      <c r="B118" s="8">
        <f>B117+(B121-B111)/(A121-A111)</f>
        <v>338.7399999999999</v>
      </c>
      <c r="C118" s="8">
        <f>C117+(C121-C111)/(A121-A111)</f>
        <v>170.07999999999998</v>
      </c>
      <c r="D118" s="1">
        <f t="shared" si="14"/>
        <v>3.3209803921568617</v>
      </c>
      <c r="E118" s="13">
        <f t="shared" si="15"/>
        <v>1.8093291656648081E-2</v>
      </c>
      <c r="F118" s="20"/>
      <c r="G118" s="20"/>
      <c r="H118" s="8">
        <f>H117+(H121-H111)/($A121-$A111)</f>
        <v>1.8299999999999998</v>
      </c>
    </row>
    <row r="119" spans="1:108" x14ac:dyDescent="0.2">
      <c r="A119" s="8">
        <f t="shared" si="16"/>
        <v>103</v>
      </c>
      <c r="B119" s="8">
        <f>B118+(B121-B111)/(A121-A111)</f>
        <v>344.75999999999988</v>
      </c>
      <c r="C119" s="8">
        <f>C118+(C121-C111)/(A121-A111)</f>
        <v>172.51999999999998</v>
      </c>
      <c r="D119" s="1">
        <f t="shared" si="14"/>
        <v>3.3471844660194163</v>
      </c>
      <c r="E119" s="13">
        <f t="shared" si="15"/>
        <v>1.7771742339257157E-2</v>
      </c>
      <c r="F119" s="20"/>
      <c r="G119" s="20"/>
      <c r="H119" s="8">
        <f>H118+(H121-H111)/($A121-$A111)</f>
        <v>1.8199999999999998</v>
      </c>
    </row>
    <row r="120" spans="1:108" x14ac:dyDescent="0.2">
      <c r="A120" s="8">
        <f t="shared" si="16"/>
        <v>104</v>
      </c>
      <c r="B120" s="8">
        <f>B119+(B121-B111)/(A121-A111)</f>
        <v>350.77999999999986</v>
      </c>
      <c r="C120" s="8">
        <f>C119+(C121-C111)/(A121-A111)</f>
        <v>174.95999999999998</v>
      </c>
      <c r="D120" s="1">
        <f t="shared" si="14"/>
        <v>3.3728846153846139</v>
      </c>
      <c r="E120" s="13">
        <f t="shared" si="15"/>
        <v>1.7461422438797891E-2</v>
      </c>
      <c r="F120" s="20"/>
      <c r="G120" s="20"/>
      <c r="H120" s="8">
        <f>H119+(H121-H111)/($A121-$A111)</f>
        <v>1.8099999999999998</v>
      </c>
    </row>
    <row r="121" spans="1:108" x14ac:dyDescent="0.2">
      <c r="A121" s="9">
        <v>105</v>
      </c>
      <c r="B121" s="9">
        <f>VLOOKUP(CONCATENATE($A$1,A121),'Smith et al 2006'!$A$2:$S$780,8,FALSE)</f>
        <v>356.8</v>
      </c>
      <c r="C121" s="9">
        <f>VLOOKUP(CONCATENATE($A$1,A121),'Smith et al 2006'!$A$2:$S$780,9,FALSE)</f>
        <v>177.4</v>
      </c>
      <c r="D121" s="1">
        <f t="shared" si="14"/>
        <v>3.3980952380952383</v>
      </c>
      <c r="E121" s="13">
        <f t="shared" si="15"/>
        <v>1.7161753805804647E-2</v>
      </c>
      <c r="F121" s="20"/>
      <c r="G121" s="20"/>
      <c r="H121" s="9">
        <f>VLOOKUP(CONCATENATE($A$1,$A121),'Smith et al 2006'!$A$2:$S$780,11,FALSE)</f>
        <v>1.8</v>
      </c>
    </row>
    <row r="122" spans="1:108" x14ac:dyDescent="0.2">
      <c r="A122" s="8">
        <f t="shared" ref="A122:A130" si="17">A121+1</f>
        <v>106</v>
      </c>
      <c r="B122" s="8">
        <f>B121+(B131-B121)/(A131-A121)</f>
        <v>363.03000000000003</v>
      </c>
      <c r="C122" s="8">
        <f>C121+(C131-C121)/(A131-A121)</f>
        <v>179.86</v>
      </c>
      <c r="D122" s="1">
        <f t="shared" si="14"/>
        <v>3.4248113207547171</v>
      </c>
      <c r="E122" s="13">
        <f t="shared" si="15"/>
        <v>1.7460762331838575E-2</v>
      </c>
      <c r="F122" s="20"/>
      <c r="G122" s="20"/>
      <c r="H122" s="8">
        <f>H121+(H131-H121)/($A131-$A121)</f>
        <v>1.8</v>
      </c>
    </row>
    <row r="123" spans="1:108" x14ac:dyDescent="0.2">
      <c r="A123" s="8">
        <f t="shared" si="17"/>
        <v>107</v>
      </c>
      <c r="B123" s="8">
        <f>B122+(B131-B121)/(A131-A121)</f>
        <v>369.26000000000005</v>
      </c>
      <c r="C123" s="8">
        <f>C122+(C131-C121)/(A131-A121)</f>
        <v>182.32000000000002</v>
      </c>
      <c r="D123" s="1">
        <f t="shared" si="14"/>
        <v>3.4510280373831779</v>
      </c>
      <c r="E123" s="13">
        <f t="shared" si="15"/>
        <v>1.7161116161198864E-2</v>
      </c>
      <c r="F123" s="20"/>
      <c r="G123" s="20"/>
      <c r="H123" s="8">
        <f>H122+(H131-H121)/($A131-$A121)</f>
        <v>1.8</v>
      </c>
    </row>
    <row r="124" spans="1:108" x14ac:dyDescent="0.2">
      <c r="A124" s="8">
        <f t="shared" si="17"/>
        <v>108</v>
      </c>
      <c r="B124" s="8">
        <f>B123+(B131-B121)/(A131-A121)</f>
        <v>375.49000000000007</v>
      </c>
      <c r="C124" s="8">
        <f>C123+(C131-C121)/(A131-A121)</f>
        <v>184.78000000000003</v>
      </c>
      <c r="D124" s="1">
        <f t="shared" si="14"/>
        <v>3.4767592592592598</v>
      </c>
      <c r="E124" s="13">
        <f t="shared" si="15"/>
        <v>1.6871580999837654E-2</v>
      </c>
      <c r="F124" s="20"/>
      <c r="G124" s="20"/>
      <c r="H124" s="8">
        <f>H123+(H131-H121)/($A131-$A121)</f>
        <v>1.8</v>
      </c>
    </row>
    <row r="125" spans="1:108" x14ac:dyDescent="0.2">
      <c r="A125" s="8">
        <f t="shared" si="17"/>
        <v>109</v>
      </c>
      <c r="B125" s="8">
        <f>B124+(B131-B121)/(A131-A121)</f>
        <v>381.72000000000008</v>
      </c>
      <c r="C125" s="8">
        <f>C124+(C131-C121)/(A131-A121)</f>
        <v>187.24000000000004</v>
      </c>
      <c r="D125" s="1">
        <f t="shared" si="14"/>
        <v>3.5020183486238539</v>
      </c>
      <c r="E125" s="13">
        <f t="shared" si="15"/>
        <v>1.6591653572665122E-2</v>
      </c>
      <c r="F125" s="20"/>
      <c r="G125" s="20"/>
      <c r="H125" s="8">
        <f>H124+(H131-H121)/($A131-$A121)</f>
        <v>1.8</v>
      </c>
    </row>
    <row r="126" spans="1:108" x14ac:dyDescent="0.2">
      <c r="A126" s="8">
        <f t="shared" si="17"/>
        <v>110</v>
      </c>
      <c r="B126" s="8">
        <f>B125+(B131-B121)/(A131-A121)</f>
        <v>387.9500000000001</v>
      </c>
      <c r="C126" s="8">
        <f>C125+(C131-C121)/(A131-A121)</f>
        <v>189.70000000000005</v>
      </c>
      <c r="D126" s="1">
        <f t="shared" si="14"/>
        <v>3.5268181818181827</v>
      </c>
      <c r="E126" s="13">
        <f t="shared" si="15"/>
        <v>1.6320863460127955E-2</v>
      </c>
      <c r="F126" s="20"/>
      <c r="G126" s="20"/>
      <c r="H126" s="8">
        <f>H125+(H131-H121)/($A131-$A121)</f>
        <v>1.8</v>
      </c>
    </row>
    <row r="127" spans="1:108" x14ac:dyDescent="0.2">
      <c r="A127" s="8">
        <f t="shared" si="17"/>
        <v>111</v>
      </c>
      <c r="B127" s="8">
        <f>B126+(B131-B121)/(A131-A121)</f>
        <v>394.18000000000012</v>
      </c>
      <c r="C127" s="8">
        <f>C126+(C131-C121)/(A131-A121)</f>
        <v>192.16000000000005</v>
      </c>
      <c r="D127" s="1">
        <f t="shared" si="14"/>
        <v>3.5511711711711724</v>
      </c>
      <c r="E127" s="13">
        <f t="shared" si="15"/>
        <v>1.6058770460110949E-2</v>
      </c>
      <c r="F127" s="20"/>
      <c r="G127" s="20"/>
      <c r="H127" s="8">
        <f>H126+(H131-H121)/($A131-$A121)</f>
        <v>1.8</v>
      </c>
    </row>
    <row r="128" spans="1:108" x14ac:dyDescent="0.2">
      <c r="A128" s="8">
        <f t="shared" si="17"/>
        <v>112</v>
      </c>
      <c r="B128" s="8">
        <f>B127+(B131-B121)/(A131-A121)</f>
        <v>400.41000000000014</v>
      </c>
      <c r="C128" s="8">
        <f>C127+(C131-C121)/(A131-A121)</f>
        <v>194.62000000000006</v>
      </c>
      <c r="D128" s="1">
        <f t="shared" si="14"/>
        <v>3.5750892857142871</v>
      </c>
      <c r="E128" s="13">
        <f t="shared" si="15"/>
        <v>1.5804962200010264E-2</v>
      </c>
      <c r="F128" s="20"/>
      <c r="G128" s="20"/>
      <c r="H128" s="8">
        <f>H127+(H131-H121)/($A131-$A121)</f>
        <v>1.8</v>
      </c>
    </row>
    <row r="129" spans="1:8" x14ac:dyDescent="0.2">
      <c r="A129" s="8">
        <f t="shared" si="17"/>
        <v>113</v>
      </c>
      <c r="B129" s="8">
        <f>B128+(B131-B121)/(A131-A121)</f>
        <v>406.64000000000016</v>
      </c>
      <c r="C129" s="8">
        <f>C128+(C131-C121)/(A131-A121)</f>
        <v>197.08000000000007</v>
      </c>
      <c r="D129" s="1">
        <f t="shared" si="14"/>
        <v>3.5985840707964614</v>
      </c>
      <c r="E129" s="13">
        <f t="shared" si="15"/>
        <v>1.5559051971729021E-2</v>
      </c>
      <c r="F129" s="20"/>
      <c r="G129" s="20"/>
      <c r="H129" s="8">
        <f>H128+(H131-H121)/($A131-$A121)</f>
        <v>1.8</v>
      </c>
    </row>
    <row r="130" spans="1:8" x14ac:dyDescent="0.2">
      <c r="A130" s="8">
        <f t="shared" si="17"/>
        <v>114</v>
      </c>
      <c r="B130" s="8">
        <f>B129+(B131-B121)/(A131-A121)</f>
        <v>412.87000000000018</v>
      </c>
      <c r="C130" s="8">
        <f>C129+(C131-C121)/(A131-A121)</f>
        <v>199.54000000000008</v>
      </c>
      <c r="D130" s="1">
        <f t="shared" si="14"/>
        <v>3.6216666666666684</v>
      </c>
      <c r="E130" s="13">
        <f t="shared" si="15"/>
        <v>1.5320676765689489E-2</v>
      </c>
      <c r="F130" s="20"/>
      <c r="G130" s="20"/>
      <c r="H130" s="8">
        <f>H129+(H131-H121)/($A131-$A121)</f>
        <v>1.8</v>
      </c>
    </row>
    <row r="131" spans="1:8" x14ac:dyDescent="0.2">
      <c r="A131" s="9">
        <v>115</v>
      </c>
      <c r="B131" s="9">
        <f>VLOOKUP(CONCATENATE($A$1,A131),'Smith et al 2006'!$A$2:$S$780,8,FALSE)</f>
        <v>419.1</v>
      </c>
      <c r="C131" s="9">
        <f>VLOOKUP(CONCATENATE($A$1,A131),'Smith et al 2006'!$A$2:$S$780,9,FALSE)</f>
        <v>202</v>
      </c>
      <c r="D131" s="1">
        <f t="shared" si="14"/>
        <v>3.6443478260869568</v>
      </c>
      <c r="E131" s="13">
        <f t="shared" si="15"/>
        <v>1.5089495482839332E-2</v>
      </c>
      <c r="F131" s="20"/>
      <c r="G131" s="20"/>
      <c r="H131" s="9">
        <f>VLOOKUP(CONCATENATE($A$1,$A131),'Smith et al 2006'!$A$2:$S$780,11,FALSE)</f>
        <v>1.8</v>
      </c>
    </row>
    <row r="132" spans="1:8" x14ac:dyDescent="0.2">
      <c r="A132" s="8">
        <f t="shared" ref="A132:A140" si="18">A131+1</f>
        <v>116</v>
      </c>
      <c r="B132" s="8">
        <f>B131+(B141-B131)/(A141-A131)</f>
        <v>425.46000000000004</v>
      </c>
      <c r="C132" s="8">
        <f>C131+(C141-C131)/(A141-A131)</f>
        <v>204.46</v>
      </c>
      <c r="D132" s="1">
        <f t="shared" si="14"/>
        <v>3.6677586206896553</v>
      </c>
      <c r="E132" s="13">
        <f t="shared" si="15"/>
        <v>1.5175375805297042E-2</v>
      </c>
      <c r="F132" s="20"/>
      <c r="G132" s="20"/>
      <c r="H132" s="8">
        <f>H131+(H141-H131)/($A141-$A131)</f>
        <v>1.79</v>
      </c>
    </row>
    <row r="133" spans="1:8" x14ac:dyDescent="0.2">
      <c r="A133" s="8">
        <f t="shared" si="18"/>
        <v>117</v>
      </c>
      <c r="B133" s="8">
        <f>B132+(B141-B131)/(A141-A131)</f>
        <v>431.82000000000005</v>
      </c>
      <c r="C133" s="8">
        <f>C132+(C141-C131)/(A141-A131)</f>
        <v>206.92000000000002</v>
      </c>
      <c r="D133" s="1">
        <f t="shared" si="14"/>
        <v>3.6907692307692312</v>
      </c>
      <c r="E133" s="13">
        <f t="shared" si="15"/>
        <v>1.4948526300944787E-2</v>
      </c>
      <c r="F133" s="20"/>
      <c r="G133" s="20"/>
      <c r="H133" s="8">
        <f>H132+(H141-H131)/($A141-$A131)</f>
        <v>1.78</v>
      </c>
    </row>
    <row r="134" spans="1:8" x14ac:dyDescent="0.2">
      <c r="A134" s="8">
        <f t="shared" si="18"/>
        <v>118</v>
      </c>
      <c r="B134" s="8">
        <f>B133+(B141-B131)/(A141-A131)</f>
        <v>438.18000000000006</v>
      </c>
      <c r="C134" s="8">
        <f>C133+(C141-C131)/(A141-A131)</f>
        <v>209.38000000000002</v>
      </c>
      <c r="D134" s="1">
        <f t="shared" si="14"/>
        <v>3.7133898305084752</v>
      </c>
      <c r="E134" s="13">
        <f t="shared" si="15"/>
        <v>1.4728359038488348E-2</v>
      </c>
      <c r="F134" s="20"/>
      <c r="G134" s="20"/>
      <c r="H134" s="8">
        <f>H133+(H141-H131)/($A141-$A131)</f>
        <v>1.77</v>
      </c>
    </row>
    <row r="135" spans="1:8" x14ac:dyDescent="0.2">
      <c r="A135" s="8">
        <f t="shared" si="18"/>
        <v>119</v>
      </c>
      <c r="B135" s="8">
        <f>B134+(B141-B131)/(A141-A131)</f>
        <v>444.54000000000008</v>
      </c>
      <c r="C135" s="8">
        <f>C134+(C141-C131)/(A141-A131)</f>
        <v>211.84000000000003</v>
      </c>
      <c r="D135" s="1">
        <f t="shared" si="14"/>
        <v>3.7356302521008411</v>
      </c>
      <c r="E135" s="13">
        <f t="shared" si="15"/>
        <v>1.4514583048062413E-2</v>
      </c>
      <c r="F135" s="20"/>
      <c r="G135" s="20"/>
      <c r="H135" s="8">
        <f>H134+(H141-H131)/($A141-$A131)</f>
        <v>1.76</v>
      </c>
    </row>
    <row r="136" spans="1:8" x14ac:dyDescent="0.2">
      <c r="A136" s="8">
        <f t="shared" si="18"/>
        <v>120</v>
      </c>
      <c r="B136" s="8">
        <f>B135+(B141-B131)/(A141-A131)</f>
        <v>450.90000000000009</v>
      </c>
      <c r="C136" s="8">
        <f>C135+(C141-C131)/(A141-A131)</f>
        <v>214.30000000000004</v>
      </c>
      <c r="D136" s="1">
        <f t="shared" si="14"/>
        <v>3.7575000000000007</v>
      </c>
      <c r="E136" s="13">
        <f t="shared" si="15"/>
        <v>1.4306924011337596E-2</v>
      </c>
      <c r="F136" s="20"/>
      <c r="G136" s="20"/>
      <c r="H136" s="8">
        <f>H135+(H141-H131)/($A141-$A131)</f>
        <v>1.75</v>
      </c>
    </row>
    <row r="137" spans="1:8" x14ac:dyDescent="0.2">
      <c r="A137" s="8">
        <f t="shared" si="18"/>
        <v>121</v>
      </c>
      <c r="B137" s="8">
        <f>B136+(B141-B131)/(A141-A131)</f>
        <v>457.2600000000001</v>
      </c>
      <c r="C137" s="8">
        <f>C136+(C141-C131)/(A141-A131)</f>
        <v>216.76000000000005</v>
      </c>
      <c r="D137" s="1">
        <f t="shared" si="14"/>
        <v>3.7790082644628109</v>
      </c>
      <c r="E137" s="13">
        <f t="shared" si="15"/>
        <v>1.4105123087158944E-2</v>
      </c>
      <c r="F137" s="20"/>
      <c r="G137" s="20"/>
      <c r="H137" s="8">
        <f>H136+(H141-H131)/($A141-$A131)</f>
        <v>1.74</v>
      </c>
    </row>
    <row r="138" spans="1:8" x14ac:dyDescent="0.2">
      <c r="A138" s="8">
        <f t="shared" si="18"/>
        <v>122</v>
      </c>
      <c r="B138" s="8">
        <f>B137+(B141-B131)/(A141-A131)</f>
        <v>463.62000000000012</v>
      </c>
      <c r="C138" s="8">
        <f>C137+(C141-C131)/(A141-A131)</f>
        <v>219.22000000000006</v>
      </c>
      <c r="D138" s="1">
        <f t="shared" si="14"/>
        <v>3.8001639344262306</v>
      </c>
      <c r="E138" s="13">
        <f t="shared" si="15"/>
        <v>1.390893583519226E-2</v>
      </c>
      <c r="F138" s="20"/>
      <c r="G138" s="20"/>
      <c r="H138" s="8">
        <f>H137+(H141-H131)/($A141-$A131)</f>
        <v>1.73</v>
      </c>
    </row>
    <row r="139" spans="1:8" x14ac:dyDescent="0.2">
      <c r="A139" s="8">
        <f t="shared" si="18"/>
        <v>123</v>
      </c>
      <c r="B139" s="8">
        <f>B138+(B141-B131)/(A141-A131)</f>
        <v>469.98000000000013</v>
      </c>
      <c r="C139" s="8">
        <f>C138+(C141-C131)/(A141-A131)</f>
        <v>221.68000000000006</v>
      </c>
      <c r="D139" s="1">
        <f t="shared" si="14"/>
        <v>3.8209756097560987</v>
      </c>
      <c r="E139" s="13">
        <f t="shared" si="15"/>
        <v>1.3718131228161123E-2</v>
      </c>
      <c r="F139" s="20"/>
      <c r="G139" s="20"/>
      <c r="H139" s="8">
        <f>H138+(H141-H131)/($A141-$A131)</f>
        <v>1.72</v>
      </c>
    </row>
    <row r="140" spans="1:8" x14ac:dyDescent="0.2">
      <c r="A140" s="8">
        <f t="shared" si="18"/>
        <v>124</v>
      </c>
      <c r="B140" s="8">
        <f>B139+(B141-B131)/(A141-A131)</f>
        <v>476.34000000000015</v>
      </c>
      <c r="C140" s="8">
        <f>C139+(C141-C131)/(A141-A131)</f>
        <v>224.14000000000007</v>
      </c>
      <c r="D140" s="1">
        <f t="shared" si="14"/>
        <v>3.841451612903227</v>
      </c>
      <c r="E140" s="13">
        <f t="shared" si="15"/>
        <v>1.3532490744287085E-2</v>
      </c>
      <c r="F140" s="20"/>
      <c r="G140" s="20"/>
      <c r="H140" s="8">
        <f>H139+(H141-H131)/($A141-$A131)</f>
        <v>1.71</v>
      </c>
    </row>
    <row r="141" spans="1:8" x14ac:dyDescent="0.2">
      <c r="A141" s="9">
        <v>125</v>
      </c>
      <c r="B141" s="9">
        <f>VLOOKUP(CONCATENATE($A$1,A141),'Smith et al 2006'!$A$2:$S$780,8,FALSE)</f>
        <v>482.7</v>
      </c>
      <c r="C141" s="9">
        <f>VLOOKUP(CONCATENATE($A$1,A141),'Smith et al 2006'!$A$2:$S$780,9,FALSE)</f>
        <v>226.6</v>
      </c>
      <c r="D141" s="1">
        <f t="shared" si="14"/>
        <v>3.8615999999999997</v>
      </c>
      <c r="E141" s="13">
        <f t="shared" si="15"/>
        <v>1.335180753243459E-2</v>
      </c>
      <c r="F141" s="20"/>
      <c r="G141" s="20"/>
      <c r="H141" s="9">
        <f>VLOOKUP(CONCATENATE($A$1,$A141),'Smith et al 2006'!$A$2:$S$780,11,FALSE)</f>
        <v>1.7</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n7tLDHRppR64kgO5IdrgQ8Kw5rfGz6tCctGW+BlLIII6O8Ehl3bT5j0vHhEZDM0xy3+fAHLuKsIHH73PnisPdA==" saltValue="iqixySMGUvRoGCbhU9sZ+Q==" spinCount="100000" sheet="1" objects="1" scenarios="1"/>
  <mergeCells count="3">
    <mergeCell ref="D14:E14"/>
    <mergeCell ref="F13:K13"/>
    <mergeCell ref="I14:K14"/>
  </mergeCells>
  <conditionalFormatting sqref="D17:D141">
    <cfRule type="top10" dxfId="38" priority="1" stopIfTrue="1" rank="1"/>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B8C52-FA30-4742-AA18-63E8B9078457}">
  <sheetPr>
    <tabColor theme="7" tint="0.39997558519241921"/>
  </sheetPr>
  <dimension ref="B1:M178"/>
  <sheetViews>
    <sheetView zoomScale="90" zoomScaleNormal="90" workbookViewId="0">
      <selection activeCell="C20" sqref="C20"/>
    </sheetView>
  </sheetViews>
  <sheetFormatPr defaultColWidth="8.85546875" defaultRowHeight="12.75" x14ac:dyDescent="0.2"/>
  <cols>
    <col min="2" max="2" width="59.28515625" customWidth="1"/>
    <col min="3" max="3" width="42.85546875" customWidth="1"/>
    <col min="4" max="4" width="29.7109375" customWidth="1"/>
    <col min="5" max="5" width="8.42578125" customWidth="1"/>
  </cols>
  <sheetData>
    <row r="1" spans="2:13" x14ac:dyDescent="0.2">
      <c r="B1" s="12" t="s">
        <v>38</v>
      </c>
    </row>
    <row r="3" spans="2:13" ht="14.25" x14ac:dyDescent="0.2">
      <c r="B3" s="49"/>
      <c r="C3" s="188" t="s">
        <v>39</v>
      </c>
      <c r="D3" s="188"/>
      <c r="E3" s="52"/>
      <c r="F3" s="52"/>
      <c r="G3" s="52"/>
      <c r="H3" s="52"/>
      <c r="I3" s="52"/>
    </row>
    <row r="4" spans="2:13" ht="14.25" x14ac:dyDescent="0.2">
      <c r="B4" s="50"/>
      <c r="C4" s="188" t="s">
        <v>40</v>
      </c>
      <c r="D4" s="188"/>
      <c r="E4" s="52"/>
      <c r="F4" s="72" t="s">
        <v>41</v>
      </c>
      <c r="G4" s="52"/>
      <c r="H4" s="52"/>
      <c r="I4" s="52"/>
    </row>
    <row r="5" spans="2:13" x14ac:dyDescent="0.2">
      <c r="B5" s="51"/>
    </row>
    <row r="6" spans="2:13" ht="13.5" thickBot="1" x14ac:dyDescent="0.25"/>
    <row r="7" spans="2:13" ht="29.25" customHeight="1" thickBot="1" x14ac:dyDescent="0.3">
      <c r="B7" s="73" t="s">
        <v>42</v>
      </c>
      <c r="C7" s="62" t="str">
        <f>IF(SUM(C61,C100,C139,C178)=0,"[Enter data below]",ROUNDDOWN(SUM(C61,C100,C139,C178),0))</f>
        <v>[Enter data below]</v>
      </c>
      <c r="D7" s="71" t="s">
        <v>43</v>
      </c>
    </row>
    <row r="8" spans="2:13" ht="29.25" customHeight="1" thickBot="1" x14ac:dyDescent="0.3">
      <c r="B8" s="73" t="s">
        <v>44</v>
      </c>
      <c r="C8" s="62" t="str">
        <f>IF(SUM(C56,C95,C134,C173)=0,"[Enter data below]",ROUNDDOWN(SUM(C56,C95,C134,C173),0))</f>
        <v>[Enter data below]</v>
      </c>
      <c r="D8" s="71" t="s">
        <v>43</v>
      </c>
    </row>
    <row r="9" spans="2:13" ht="29.25" customHeight="1" thickBot="1" x14ac:dyDescent="0.3">
      <c r="B9" s="136" t="s">
        <v>45</v>
      </c>
      <c r="C9" s="62" t="str">
        <f>IF(SUM(C59,C98,C137,C176)=0,"[Enter data below]",ROUNDDOWN(SUM(C59,C98,C137,C176),0))</f>
        <v>[Enter data below]</v>
      </c>
      <c r="D9" s="71" t="s">
        <v>43</v>
      </c>
    </row>
    <row r="10" spans="2:13" ht="15" thickBot="1" x14ac:dyDescent="0.25">
      <c r="C10" s="58"/>
      <c r="F10" s="51"/>
      <c r="G10" s="52"/>
      <c r="H10" s="52"/>
      <c r="I10" s="52"/>
      <c r="J10" s="52"/>
      <c r="K10" s="52"/>
      <c r="L10" s="52"/>
      <c r="M10" s="52"/>
    </row>
    <row r="11" spans="2:13" ht="30.75" customHeight="1" thickBot="1" x14ac:dyDescent="0.25">
      <c r="B11" s="190" t="s">
        <v>46</v>
      </c>
      <c r="C11" s="191"/>
      <c r="D11" s="133" t="s">
        <v>47</v>
      </c>
      <c r="F11" s="51"/>
      <c r="G11" s="52"/>
      <c r="H11" s="52"/>
      <c r="I11" s="52"/>
      <c r="J11" s="52"/>
      <c r="K11" s="52"/>
      <c r="L11" s="52"/>
      <c r="M11" s="52"/>
    </row>
    <row r="12" spans="2:13" ht="14.25" x14ac:dyDescent="0.2">
      <c r="B12" s="26" t="s">
        <v>48</v>
      </c>
      <c r="C12" s="141"/>
      <c r="F12" s="51"/>
      <c r="G12" s="52"/>
      <c r="H12" s="52"/>
      <c r="I12" s="52"/>
      <c r="J12" s="52"/>
      <c r="K12" s="52"/>
      <c r="L12" s="52"/>
      <c r="M12" s="52"/>
    </row>
    <row r="13" spans="2:13" ht="14.25" x14ac:dyDescent="0.2">
      <c r="B13" s="14" t="s">
        <v>49</v>
      </c>
      <c r="C13" s="142" t="str">
        <f>IFERROR(IF(C12="","[Enter year of interest]",C28*((IF(C31="On mine reclamation site",VLOOKUP(C27,'Summary Tabulations'!$B$3:$H$54,7,TRUE),VLOOKUP(C27,'Summary Tabulations'!$B$3:$H$54,6,TRUE)*(1-C37)-C44)*(1-C50)-C49)*(1-C54-C57))),"[Enter data below]")</f>
        <v>[Enter year of interest]</v>
      </c>
      <c r="D13" s="189" t="s">
        <v>50</v>
      </c>
      <c r="F13" s="51"/>
      <c r="G13" s="52"/>
      <c r="H13" s="52"/>
      <c r="I13" s="52"/>
      <c r="J13" s="52"/>
      <c r="K13" s="52"/>
      <c r="L13" s="52"/>
      <c r="M13" s="52"/>
    </row>
    <row r="14" spans="2:13" ht="14.25" x14ac:dyDescent="0.2">
      <c r="B14" s="14" t="s">
        <v>51</v>
      </c>
      <c r="C14" s="143" t="str">
        <f>IFERROR(IF(C12="","[Enter year of interest]",C67*((IF(C70="On mine reclamation site",VLOOKUP(C66,'Summary Tabulations'!$B$3:$H$54,7,TRUE),VLOOKUP(C66,'Summary Tabulations'!$B$3:$H$54,6,TRUE)*(1-C76)-C83)*(1-C89)-C88)*(1-C93-C96))),"[Enter data below]")</f>
        <v>[Enter year of interest]</v>
      </c>
      <c r="D14" s="189"/>
      <c r="F14" s="51"/>
      <c r="G14" s="52"/>
      <c r="H14" s="52"/>
      <c r="I14" s="52"/>
      <c r="J14" s="52"/>
      <c r="K14" s="52"/>
      <c r="L14" s="52"/>
      <c r="M14" s="52"/>
    </row>
    <row r="15" spans="2:13" ht="14.25" x14ac:dyDescent="0.2">
      <c r="B15" s="14" t="s">
        <v>52</v>
      </c>
      <c r="C15" s="143" t="str">
        <f>IFERROR(IF(C12="","[Enter year of interest]",C106*((IF(C109="On mine reclamation site",VLOOKUP(C105,'Summary Tabulations'!$B$3:$H$54,7,TRUE),VLOOKUP(C105,'Summary Tabulations'!$B$3:$H$54,6,TRUE)*(1-C115)-C122)*(1-C128)-C127)*(1-C132-C137))),"[Enter data below]")</f>
        <v>[Enter year of interest]</v>
      </c>
      <c r="D15" s="189"/>
      <c r="F15" s="51"/>
      <c r="G15" s="52"/>
      <c r="H15" s="52"/>
      <c r="I15" s="52"/>
      <c r="J15" s="52"/>
      <c r="K15" s="52"/>
      <c r="L15" s="52"/>
      <c r="M15" s="52"/>
    </row>
    <row r="16" spans="2:13" ht="14.25" x14ac:dyDescent="0.2">
      <c r="B16" s="14" t="s">
        <v>53</v>
      </c>
      <c r="C16" s="143" t="str">
        <f>IFERROR(IF(C12="","[Enter year of interest]",C145*((IF(C148="On mine reclamation site",VLOOKUP(C144,'Summary Tabulations'!$B$3:$H$54,7,TRUE),VLOOKUP(C144,'Summary Tabulations'!$B$3:$H$54,6,TRUE)*(1-C154)-C161)*(1-C167)-C166)*(1-C171-C176))),"[Enter data below]")</f>
        <v>[Enter year of interest]</v>
      </c>
      <c r="D16" s="189"/>
      <c r="F16" s="51"/>
      <c r="G16" s="52"/>
      <c r="H16" s="52"/>
      <c r="I16" s="52"/>
      <c r="J16" s="52"/>
      <c r="K16" s="52"/>
      <c r="L16" s="52"/>
      <c r="M16" s="52"/>
    </row>
    <row r="17" spans="2:13" ht="15" thickBot="1" x14ac:dyDescent="0.25">
      <c r="B17" s="15" t="s">
        <v>54</v>
      </c>
      <c r="C17" s="60">
        <f>SUM(C13:C16)</f>
        <v>0</v>
      </c>
      <c r="F17" s="51"/>
      <c r="G17" s="52"/>
      <c r="H17" s="52"/>
      <c r="I17" s="52"/>
      <c r="J17" s="52"/>
      <c r="K17" s="52"/>
      <c r="L17" s="52"/>
      <c r="M17" s="52"/>
    </row>
    <row r="18" spans="2:13" ht="15" thickBot="1" x14ac:dyDescent="0.25">
      <c r="C18" s="102"/>
      <c r="F18" s="51"/>
      <c r="G18" s="52"/>
      <c r="H18" s="52"/>
      <c r="I18" s="52"/>
      <c r="J18" s="52"/>
      <c r="K18" s="52"/>
      <c r="L18" s="52"/>
      <c r="M18" s="52"/>
    </row>
    <row r="19" spans="2:13" ht="15" thickBot="1" x14ac:dyDescent="0.25">
      <c r="B19" s="43" t="s">
        <v>55</v>
      </c>
      <c r="C19" s="59"/>
      <c r="E19" s="52"/>
      <c r="F19" s="52"/>
      <c r="G19" s="52"/>
      <c r="H19" s="52"/>
      <c r="I19" s="52"/>
      <c r="J19" s="52"/>
      <c r="K19" s="52"/>
    </row>
    <row r="20" spans="2:13" ht="14.25" x14ac:dyDescent="0.2">
      <c r="B20" s="26" t="s">
        <v>56</v>
      </c>
      <c r="C20" s="75" t="s">
        <v>57</v>
      </c>
      <c r="E20" s="52"/>
      <c r="F20" s="52"/>
      <c r="G20" s="52"/>
      <c r="H20" s="52"/>
      <c r="I20" s="52"/>
      <c r="J20" s="52"/>
      <c r="K20" s="52"/>
    </row>
    <row r="21" spans="2:13" ht="38.25" x14ac:dyDescent="0.2">
      <c r="B21" s="74" t="s">
        <v>58</v>
      </c>
      <c r="C21" s="76"/>
      <c r="E21" s="52"/>
      <c r="F21" s="52"/>
      <c r="G21" s="52"/>
      <c r="H21" s="52"/>
      <c r="I21" s="52"/>
      <c r="J21" s="52"/>
      <c r="K21" s="52"/>
    </row>
    <row r="22" spans="2:13" ht="14.25" x14ac:dyDescent="0.2">
      <c r="B22" s="14" t="s">
        <v>59</v>
      </c>
      <c r="C22" s="64" t="str">
        <f>IF(C20="[Select landowner type]","[Select landowner type]",IF(C20="Non-Profit or Government (Non-Secured)",2%,IF(C20="Other Private or Tribal",3%,IF(C20="Large Private",4%,"N/A"))))</f>
        <v>[Select landowner type]</v>
      </c>
      <c r="F22" s="51"/>
      <c r="G22" s="52"/>
      <c r="H22" s="52"/>
      <c r="I22" s="52"/>
      <c r="J22" s="52"/>
      <c r="K22" s="52"/>
      <c r="L22" s="52"/>
      <c r="M22" s="52"/>
    </row>
    <row r="23" spans="2:13" ht="15" thickBot="1" x14ac:dyDescent="0.25">
      <c r="B23" s="15" t="s">
        <v>60</v>
      </c>
      <c r="C23" s="57" t="str">
        <f>IF(C20="[Select landowner type]","[Select landowner type]",IF(OR(C20="Government (Secured)",C20="Conservation Easement (Term)",C20="Conservation Easement (Perpetual)"),"N/A",80%))</f>
        <v>[Select landowner type]</v>
      </c>
      <c r="F23" s="51"/>
      <c r="G23" s="52"/>
      <c r="H23" s="52"/>
      <c r="I23" s="52"/>
      <c r="J23" s="52"/>
      <c r="K23" s="52"/>
      <c r="L23" s="52"/>
      <c r="M23" s="52"/>
    </row>
    <row r="24" spans="2:13" ht="14.25" x14ac:dyDescent="0.2">
      <c r="C24" s="58"/>
      <c r="F24" s="51"/>
      <c r="G24" s="52"/>
      <c r="H24" s="52"/>
      <c r="I24" s="52"/>
      <c r="J24" s="52"/>
      <c r="K24" s="52"/>
      <c r="L24" s="52"/>
      <c r="M24" s="52"/>
    </row>
    <row r="25" spans="2:13" ht="15" thickBot="1" x14ac:dyDescent="0.25">
      <c r="B25" s="46" t="s">
        <v>61</v>
      </c>
      <c r="C25" s="58"/>
      <c r="F25" s="51"/>
      <c r="G25" s="52"/>
      <c r="H25" s="52"/>
      <c r="I25" s="52"/>
      <c r="J25" s="52"/>
      <c r="K25" s="52"/>
      <c r="L25" s="52"/>
      <c r="M25" s="52"/>
    </row>
    <row r="26" spans="2:13" ht="15" thickBot="1" x14ac:dyDescent="0.25">
      <c r="B26" s="43" t="s">
        <v>62</v>
      </c>
      <c r="C26" s="59"/>
      <c r="G26" s="52"/>
      <c r="H26" s="52"/>
      <c r="I26" s="52"/>
      <c r="J26" s="52"/>
      <c r="K26" s="52"/>
      <c r="L26" s="52"/>
      <c r="M26" s="52"/>
    </row>
    <row r="27" spans="2:13" ht="14.25" customHeight="1" x14ac:dyDescent="0.2">
      <c r="B27" s="26" t="s">
        <v>63</v>
      </c>
      <c r="C27" s="75" t="s">
        <v>64</v>
      </c>
      <c r="D27" s="100" t="s">
        <v>65</v>
      </c>
      <c r="E27" s="101"/>
      <c r="F27" s="51"/>
      <c r="G27" s="52"/>
      <c r="H27" s="52"/>
      <c r="I27" s="52"/>
      <c r="J27" s="52"/>
      <c r="K27" s="52"/>
      <c r="L27" s="52"/>
      <c r="M27" s="52"/>
    </row>
    <row r="28" spans="2:13" ht="14.25" x14ac:dyDescent="0.2">
      <c r="B28" s="14" t="s">
        <v>66</v>
      </c>
      <c r="C28" s="77"/>
      <c r="D28" s="100"/>
      <c r="E28" s="101"/>
      <c r="G28" s="52"/>
      <c r="H28" s="52"/>
      <c r="I28" s="52"/>
      <c r="J28" s="52"/>
      <c r="K28" s="52"/>
      <c r="L28" s="52"/>
      <c r="M28" s="52"/>
    </row>
    <row r="29" spans="2:13" x14ac:dyDescent="0.2">
      <c r="B29" s="14" t="s">
        <v>67</v>
      </c>
      <c r="C29" s="61" t="str">
        <f>VLOOKUP(C27,'Summary Tabulations'!$B$3:$D$54,3,TRUE)</f>
        <v>[Select forest type and landowner type]</v>
      </c>
      <c r="D29" s="100"/>
      <c r="E29" s="101"/>
    </row>
    <row r="30" spans="2:13" x14ac:dyDescent="0.2">
      <c r="B30" s="14" t="s">
        <v>68</v>
      </c>
      <c r="C30" s="89" t="str">
        <f>VLOOKUP(C27,'Summary Tabulations'!$B$3:$E$54,4,TRUE)</f>
        <v>[Select forest type and landowner type]</v>
      </c>
      <c r="D30" s="100"/>
      <c r="E30" s="101"/>
    </row>
    <row r="31" spans="2:13" x14ac:dyDescent="0.2">
      <c r="B31" s="14" t="s">
        <v>69</v>
      </c>
      <c r="C31" s="122"/>
      <c r="D31" s="80" t="s">
        <v>70</v>
      </c>
      <c r="E31" s="78"/>
    </row>
    <row r="32" spans="2:13" x14ac:dyDescent="0.2">
      <c r="B32" s="14" t="s">
        <v>71</v>
      </c>
      <c r="C32" s="89">
        <f>IF(C31="On mine reclamation site",VLOOKUP(C27,'Summary Tabulations'!$B$3:$H$54,5,TRUE),0)</f>
        <v>0</v>
      </c>
      <c r="D32" s="78"/>
      <c r="E32" s="78"/>
    </row>
    <row r="33" spans="2:6" ht="13.5" thickBot="1" x14ac:dyDescent="0.25">
      <c r="B33" s="15" t="s">
        <v>72</v>
      </c>
      <c r="C33" s="116" t="str">
        <f>IFERROR(C30+C32,"[Select forest type and landowner type]")</f>
        <v>[Select forest type and landowner type]</v>
      </c>
      <c r="D33" s="78"/>
      <c r="E33" s="78"/>
      <c r="F33" s="12" t="s">
        <v>73</v>
      </c>
    </row>
    <row r="34" spans="2:6" ht="13.5" thickBot="1" x14ac:dyDescent="0.25">
      <c r="B34" s="16" t="s">
        <v>74</v>
      </c>
      <c r="C34" s="79"/>
      <c r="D34" s="78"/>
      <c r="E34" s="78"/>
    </row>
    <row r="35" spans="2:6" x14ac:dyDescent="0.2">
      <c r="B35" s="14" t="s">
        <v>75</v>
      </c>
      <c r="C35" s="123"/>
      <c r="D35" s="80" t="s">
        <v>76</v>
      </c>
      <c r="E35" s="78"/>
    </row>
    <row r="36" spans="2:6" ht="15.75" x14ac:dyDescent="0.3">
      <c r="B36" s="14" t="s">
        <v>77</v>
      </c>
      <c r="C36" s="90" t="str">
        <f>'Natural Regen Photo Plots'!A12</f>
        <v/>
      </c>
      <c r="D36" s="80" t="s">
        <v>78</v>
      </c>
      <c r="E36" s="78"/>
    </row>
    <row r="37" spans="2:6" x14ac:dyDescent="0.2">
      <c r="B37" s="14" t="s">
        <v>79</v>
      </c>
      <c r="C37" s="90" t="str">
        <f>IFERROR(MIN(1,C35+C36),"[Enter data above]")</f>
        <v>[Enter data above]</v>
      </c>
      <c r="D37" s="80" t="s">
        <v>80</v>
      </c>
      <c r="E37" s="78"/>
    </row>
    <row r="38" spans="2:6" x14ac:dyDescent="0.2">
      <c r="B38" s="63" t="s">
        <v>81</v>
      </c>
      <c r="C38" s="93"/>
      <c r="D38" s="80" t="s">
        <v>82</v>
      </c>
    </row>
    <row r="39" spans="2:6" ht="12.75" customHeight="1" x14ac:dyDescent="0.2">
      <c r="B39" s="63" t="s">
        <v>83</v>
      </c>
      <c r="C39" s="93"/>
      <c r="D39" s="80" t="s">
        <v>82</v>
      </c>
    </row>
    <row r="40" spans="2:6" ht="12.75" customHeight="1" x14ac:dyDescent="0.2">
      <c r="B40" s="63" t="s">
        <v>84</v>
      </c>
      <c r="C40" s="93"/>
      <c r="D40" s="80"/>
    </row>
    <row r="41" spans="2:6" ht="15.75" x14ac:dyDescent="0.3">
      <c r="B41" s="14" t="s">
        <v>85</v>
      </c>
      <c r="C41" s="61" t="str">
        <f>IFERROR(VLOOKUP(C40,Table10[],2,FALSE),"[Enter data above]")</f>
        <v>[Enter data above]</v>
      </c>
      <c r="D41" s="78"/>
      <c r="E41" s="78"/>
    </row>
    <row r="42" spans="2:6" x14ac:dyDescent="0.2">
      <c r="B42" s="14" t="s">
        <v>86</v>
      </c>
      <c r="C42" s="89" t="str">
        <f>IFERROR((C38-C39)*C41,"[Enter data above]")</f>
        <v>[Enter data above]</v>
      </c>
      <c r="D42" s="78"/>
      <c r="E42" s="78"/>
    </row>
    <row r="43" spans="2:6" x14ac:dyDescent="0.2">
      <c r="B43" s="14" t="s">
        <v>87</v>
      </c>
      <c r="C43" s="89">
        <f>VLOOKUP(C27,'Summary Tabulations'!$B$3:$I$54,8,TRUE)</f>
        <v>0</v>
      </c>
      <c r="D43" s="78"/>
      <c r="E43" s="78"/>
    </row>
    <row r="44" spans="2:6" x14ac:dyDescent="0.2">
      <c r="B44" s="14" t="s">
        <v>88</v>
      </c>
      <c r="C44" s="89" t="str">
        <f>IFERROR(IF(C42&gt;C43,C42-C43,0),"[Enter data above]")</f>
        <v>[Enter data above]</v>
      </c>
      <c r="D44" s="78"/>
      <c r="E44" s="78"/>
    </row>
    <row r="45" spans="2:6" ht="26.25" thickBot="1" x14ac:dyDescent="0.25">
      <c r="B45" s="63" t="s">
        <v>89</v>
      </c>
      <c r="C45" s="91" t="str">
        <f>IFERROR(C33*(1-C37)-C44,"[Enter data above]")</f>
        <v>[Enter data above]</v>
      </c>
      <c r="D45" s="78"/>
      <c r="E45" s="78"/>
    </row>
    <row r="46" spans="2:6" ht="13.5" thickBot="1" x14ac:dyDescent="0.25">
      <c r="B46" s="16" t="s">
        <v>90</v>
      </c>
      <c r="C46" s="79"/>
      <c r="D46" s="78"/>
      <c r="E46" s="78"/>
    </row>
    <row r="47" spans="2:6" x14ac:dyDescent="0.2">
      <c r="B47" s="63" t="s">
        <v>91</v>
      </c>
      <c r="C47" s="93"/>
      <c r="D47" s="80" t="s">
        <v>82</v>
      </c>
    </row>
    <row r="48" spans="2:6" ht="12.75" customHeight="1" x14ac:dyDescent="0.2">
      <c r="B48" s="63" t="s">
        <v>92</v>
      </c>
      <c r="C48" s="93"/>
      <c r="D48" s="80" t="s">
        <v>82</v>
      </c>
    </row>
    <row r="49" spans="2:3" x14ac:dyDescent="0.2">
      <c r="B49" s="14" t="s">
        <v>93</v>
      </c>
      <c r="C49" s="137" t="str">
        <f>IF(OR(ISBLANK(C47),ISBLANK(C48)),"[Enter mechanical site prep info]",(C47-C48)*0.65)</f>
        <v>[Enter mechanical site prep info]</v>
      </c>
    </row>
    <row r="50" spans="2:3" x14ac:dyDescent="0.2">
      <c r="B50" s="14" t="s">
        <v>94</v>
      </c>
      <c r="C50" s="95" t="s">
        <v>95</v>
      </c>
    </row>
    <row r="51" spans="2:3" x14ac:dyDescent="0.2">
      <c r="B51" s="14" t="s">
        <v>96</v>
      </c>
      <c r="C51" s="138" t="str">
        <f>IFERROR(C30*C50,"[Select activity shifting leakage rate]")</f>
        <v>[Select activity shifting leakage rate]</v>
      </c>
    </row>
    <row r="52" spans="2:3" ht="26.25" thickBot="1" x14ac:dyDescent="0.25">
      <c r="B52" s="92" t="s">
        <v>97</v>
      </c>
      <c r="C52" s="97" t="str">
        <f>IFERROR((C45*(1-C50))-C49,"[Enter data above]")</f>
        <v>[Enter data above]</v>
      </c>
    </row>
    <row r="53" spans="2:3" ht="13.5" thickBot="1" x14ac:dyDescent="0.25">
      <c r="B53" s="16" t="s">
        <v>98</v>
      </c>
      <c r="C53" s="79"/>
    </row>
    <row r="54" spans="2:3" x14ac:dyDescent="0.2">
      <c r="B54" s="26" t="s">
        <v>99</v>
      </c>
      <c r="C54" s="98" t="str">
        <f>IFERROR(IF(C$20="Conservation Easement (Perpetual)",IF(C29="N/A",0.05,0.05*C29/100),0.1*C29/100),"[Enter data above]")</f>
        <v>[Enter data above]</v>
      </c>
    </row>
    <row r="55" spans="2:3" x14ac:dyDescent="0.2">
      <c r="B55" s="14" t="s">
        <v>100</v>
      </c>
      <c r="C55" s="135" t="str">
        <f>IFERROR(C54*C52,"[Enter data above]")</f>
        <v>[Enter data above]</v>
      </c>
    </row>
    <row r="56" spans="2:3" x14ac:dyDescent="0.2">
      <c r="B56" s="14" t="s">
        <v>101</v>
      </c>
      <c r="C56" s="139" t="str">
        <f>IFERROR(C28*C55,"[Enter data above]")</f>
        <v>[Enter data above]</v>
      </c>
    </row>
    <row r="57" spans="2:3" x14ac:dyDescent="0.2">
      <c r="B57" s="14" t="s">
        <v>102</v>
      </c>
      <c r="C57" s="134" t="str">
        <f>IFERROR(IF(C$20="Conservation Easement (Perpetual)",IF(C29="N/A",0.05,0.05*C29/100),0.1*C29/100),"[Enter data above]")</f>
        <v>[Enter data above]</v>
      </c>
    </row>
    <row r="58" spans="2:3" x14ac:dyDescent="0.2">
      <c r="B58" s="14" t="s">
        <v>103</v>
      </c>
      <c r="C58" s="135" t="str">
        <f>IFERROR(C57*C52,"[Enter data above]")</f>
        <v>[Enter data above]</v>
      </c>
    </row>
    <row r="59" spans="2:3" ht="13.5" thickBot="1" x14ac:dyDescent="0.25">
      <c r="B59" s="15" t="s">
        <v>104</v>
      </c>
      <c r="C59" s="140" t="str">
        <f>IFERROR(C28*C58,"[Enter data above]")</f>
        <v>[Enter data above]</v>
      </c>
    </row>
    <row r="60" spans="2:3" ht="26.25" thickBot="1" x14ac:dyDescent="0.25">
      <c r="B60" s="92" t="s">
        <v>105</v>
      </c>
      <c r="C60" s="99" t="str">
        <f>IFERROR(C52*(1-C54-C57),"[Enter data above]")</f>
        <v>[Enter data above]</v>
      </c>
    </row>
    <row r="61" spans="2:3" ht="13.5" thickBot="1" x14ac:dyDescent="0.25">
      <c r="B61" s="45" t="s">
        <v>106</v>
      </c>
      <c r="C61" s="60" t="str">
        <f>IFERROR(C28*C60,"[Enter data above]")</f>
        <v>[Enter data above]</v>
      </c>
    </row>
    <row r="62" spans="2:3" x14ac:dyDescent="0.2">
      <c r="C62" s="58"/>
    </row>
    <row r="63" spans="2:3" x14ac:dyDescent="0.2">
      <c r="C63" s="58"/>
    </row>
    <row r="64" spans="2:3" ht="13.5" thickBot="1" x14ac:dyDescent="0.25">
      <c r="B64" s="46" t="s">
        <v>107</v>
      </c>
      <c r="C64" s="58"/>
    </row>
    <row r="65" spans="2:5" ht="13.5" thickBot="1" x14ac:dyDescent="0.25">
      <c r="B65" s="43" t="s">
        <v>62</v>
      </c>
      <c r="C65" s="59"/>
    </row>
    <row r="66" spans="2:5" x14ac:dyDescent="0.2">
      <c r="B66" s="26" t="s">
        <v>63</v>
      </c>
      <c r="C66" s="75" t="s">
        <v>64</v>
      </c>
    </row>
    <row r="67" spans="2:5" x14ac:dyDescent="0.2">
      <c r="B67" s="14" t="s">
        <v>66</v>
      </c>
      <c r="C67" s="77"/>
    </row>
    <row r="68" spans="2:5" x14ac:dyDescent="0.2">
      <c r="B68" s="14" t="s">
        <v>67</v>
      </c>
      <c r="C68" s="61" t="str">
        <f>VLOOKUP(C66,'Summary Tabulations'!$B$3:$D$54,3,TRUE)</f>
        <v>[Select forest type and landowner type]</v>
      </c>
      <c r="D68" s="100"/>
      <c r="E68" s="101"/>
    </row>
    <row r="69" spans="2:5" x14ac:dyDescent="0.2">
      <c r="B69" s="14" t="s">
        <v>68</v>
      </c>
      <c r="C69" s="61" t="str">
        <f>VLOOKUP(C66,'Summary Tabulations'!$B$3:$E$54,4,TRUE)</f>
        <v>[Select forest type and landowner type]</v>
      </c>
      <c r="D69" s="100"/>
      <c r="E69" s="101"/>
    </row>
    <row r="70" spans="2:5" x14ac:dyDescent="0.2">
      <c r="B70" s="14" t="s">
        <v>69</v>
      </c>
      <c r="C70" s="122"/>
      <c r="D70" s="80" t="s">
        <v>108</v>
      </c>
      <c r="E70" s="78"/>
    </row>
    <row r="71" spans="2:5" x14ac:dyDescent="0.2">
      <c r="B71" s="14" t="s">
        <v>71</v>
      </c>
      <c r="C71" s="89">
        <f>IF(C70="On mine reclamation site",VLOOKUP(C66,'Summary Tabulations'!$B$3:$H$54,5,TRUE),0)</f>
        <v>0</v>
      </c>
      <c r="D71" s="78"/>
      <c r="E71" s="78"/>
    </row>
    <row r="72" spans="2:5" ht="13.5" thickBot="1" x14ac:dyDescent="0.25">
      <c r="B72" s="15" t="s">
        <v>72</v>
      </c>
      <c r="C72" s="60" t="str">
        <f>IFERROR(C69+C71,"[Select forest type and landowner type]")</f>
        <v>[Select forest type and landowner type]</v>
      </c>
      <c r="D72" s="78"/>
      <c r="E72" s="78"/>
    </row>
    <row r="73" spans="2:5" ht="13.5" thickBot="1" x14ac:dyDescent="0.25">
      <c r="B73" s="16" t="s">
        <v>74</v>
      </c>
      <c r="C73" s="79"/>
      <c r="D73" s="78"/>
      <c r="E73" s="78"/>
    </row>
    <row r="74" spans="2:5" x14ac:dyDescent="0.2">
      <c r="B74" s="14" t="s">
        <v>75</v>
      </c>
      <c r="C74" s="123"/>
      <c r="D74" s="80" t="s">
        <v>76</v>
      </c>
      <c r="E74" s="78"/>
    </row>
    <row r="75" spans="2:5" ht="15.75" x14ac:dyDescent="0.3">
      <c r="B75" s="14" t="s">
        <v>77</v>
      </c>
      <c r="C75" s="90" t="str">
        <f>'Natural Regen Photo Plots'!D12</f>
        <v/>
      </c>
      <c r="D75" s="80" t="s">
        <v>78</v>
      </c>
      <c r="E75" s="78"/>
    </row>
    <row r="76" spans="2:5" x14ac:dyDescent="0.2">
      <c r="B76" s="14" t="s">
        <v>79</v>
      </c>
      <c r="C76" s="90" t="str">
        <f>IFERROR(MIN(1,C74+C75),"[Enter data above]")</f>
        <v>[Enter data above]</v>
      </c>
      <c r="D76" s="80" t="s">
        <v>80</v>
      </c>
      <c r="E76" s="78"/>
    </row>
    <row r="77" spans="2:5" x14ac:dyDescent="0.2">
      <c r="B77" s="63" t="s">
        <v>81</v>
      </c>
      <c r="C77" s="93"/>
      <c r="D77" s="80" t="s">
        <v>82</v>
      </c>
    </row>
    <row r="78" spans="2:5" ht="12.75" customHeight="1" x14ac:dyDescent="0.2">
      <c r="B78" s="63" t="s">
        <v>83</v>
      </c>
      <c r="C78" s="93"/>
      <c r="D78" s="80" t="s">
        <v>82</v>
      </c>
    </row>
    <row r="79" spans="2:5" ht="12.75" customHeight="1" x14ac:dyDescent="0.2">
      <c r="B79" s="63" t="s">
        <v>84</v>
      </c>
      <c r="C79" s="93"/>
      <c r="D79" s="80"/>
    </row>
    <row r="80" spans="2:5" ht="15.75" x14ac:dyDescent="0.3">
      <c r="B80" s="14" t="s">
        <v>85</v>
      </c>
      <c r="C80" s="61" t="str">
        <f>IFERROR(VLOOKUP(C79,Table10[],2,FALSE),"[Enter data above]")</f>
        <v>[Enter data above]</v>
      </c>
      <c r="D80" s="78"/>
      <c r="E80" s="78"/>
    </row>
    <row r="81" spans="2:6" x14ac:dyDescent="0.2">
      <c r="B81" s="14" t="s">
        <v>86</v>
      </c>
      <c r="C81" s="89" t="str">
        <f>IFERROR((C77-C78)*C80,"[Enter data above]")</f>
        <v>[Enter data above]</v>
      </c>
      <c r="D81" s="78"/>
      <c r="E81" s="78"/>
    </row>
    <row r="82" spans="2:6" x14ac:dyDescent="0.2">
      <c r="B82" s="14" t="s">
        <v>87</v>
      </c>
      <c r="C82" s="89">
        <f>VLOOKUP(C66,'Summary Tabulations'!$B$3:$I$54,8,TRUE)</f>
        <v>0</v>
      </c>
      <c r="D82" s="78"/>
      <c r="E82" s="78"/>
    </row>
    <row r="83" spans="2:6" x14ac:dyDescent="0.2">
      <c r="B83" s="14" t="s">
        <v>88</v>
      </c>
      <c r="C83" s="89" t="str">
        <f>IFERROR(IF(C81&gt;C82,C81-C82,0),"[Enter data above]")</f>
        <v>[Enter data above]</v>
      </c>
      <c r="D83" s="78"/>
      <c r="E83" s="78"/>
    </row>
    <row r="84" spans="2:6" ht="26.25" thickBot="1" x14ac:dyDescent="0.25">
      <c r="B84" s="63" t="s">
        <v>89</v>
      </c>
      <c r="C84" s="91" t="str">
        <f>IFERROR(C72*(1-C76)-C83,"[Enter data above]")</f>
        <v>[Enter data above]</v>
      </c>
      <c r="D84" s="78"/>
      <c r="E84" s="78"/>
    </row>
    <row r="85" spans="2:6" ht="13.5" thickBot="1" x14ac:dyDescent="0.25">
      <c r="B85" s="16" t="s">
        <v>90</v>
      </c>
      <c r="C85" s="79"/>
      <c r="D85" s="78"/>
      <c r="E85" s="78"/>
    </row>
    <row r="86" spans="2:6" x14ac:dyDescent="0.2">
      <c r="B86" s="63" t="s">
        <v>91</v>
      </c>
      <c r="C86" s="93"/>
      <c r="D86" s="80" t="s">
        <v>82</v>
      </c>
    </row>
    <row r="87" spans="2:6" ht="12.75" customHeight="1" x14ac:dyDescent="0.2">
      <c r="B87" s="63" t="s">
        <v>92</v>
      </c>
      <c r="C87" s="93"/>
      <c r="D87" s="80" t="s">
        <v>82</v>
      </c>
    </row>
    <row r="88" spans="2:6" x14ac:dyDescent="0.2">
      <c r="B88" s="14" t="s">
        <v>93</v>
      </c>
      <c r="C88" s="94" t="str">
        <f>IF(OR(ISBLANK(C86),ISBLANK(C87)),"[Enter mechanical site prep info]",(C86-C87)*0.65)</f>
        <v>[Enter mechanical site prep info]</v>
      </c>
    </row>
    <row r="89" spans="2:6" x14ac:dyDescent="0.2">
      <c r="B89" s="14" t="s">
        <v>94</v>
      </c>
      <c r="C89" s="95" t="s">
        <v>95</v>
      </c>
      <c r="F89" s="12"/>
    </row>
    <row r="90" spans="2:6" x14ac:dyDescent="0.2">
      <c r="B90" s="14" t="s">
        <v>96</v>
      </c>
      <c r="C90" s="96" t="str">
        <f>IFERROR(C69*C89,"[Select activity shifting leakage rate]")</f>
        <v>[Select activity shifting leakage rate]</v>
      </c>
    </row>
    <row r="91" spans="2:6" ht="26.25" thickBot="1" x14ac:dyDescent="0.25">
      <c r="B91" s="92" t="s">
        <v>97</v>
      </c>
      <c r="C91" s="97" t="str">
        <f>IFERROR((C84*(1-C89))-C88,"[Enter data above]")</f>
        <v>[Enter data above]</v>
      </c>
    </row>
    <row r="92" spans="2:6" ht="13.5" thickBot="1" x14ac:dyDescent="0.25">
      <c r="B92" s="16" t="s">
        <v>98</v>
      </c>
      <c r="C92" s="79"/>
    </row>
    <row r="93" spans="2:6" x14ac:dyDescent="0.2">
      <c r="B93" s="26" t="s">
        <v>109</v>
      </c>
      <c r="C93" s="98" t="str">
        <f>IFERROR(IF(C68="N/A", 0.1,0.1*C68/100),"[Enter data above]")</f>
        <v>[Enter data above]</v>
      </c>
    </row>
    <row r="94" spans="2:6" x14ac:dyDescent="0.2">
      <c r="B94" s="14" t="s">
        <v>100</v>
      </c>
      <c r="C94" s="135" t="str">
        <f>IFERROR(C93*C91,"[Enter data above]")</f>
        <v>[Enter data above]</v>
      </c>
    </row>
    <row r="95" spans="2:6" x14ac:dyDescent="0.2">
      <c r="B95" s="14" t="s">
        <v>101</v>
      </c>
      <c r="C95" s="139" t="str">
        <f>IFERROR(C67*C94,"[Enter data above]")</f>
        <v>[Enter data above]</v>
      </c>
    </row>
    <row r="96" spans="2:6" x14ac:dyDescent="0.2">
      <c r="B96" s="14" t="s">
        <v>110</v>
      </c>
      <c r="C96" s="134" t="str">
        <f>IFERROR(IF(C$20="Conservation Easement (Perpetual)",IF(C68="N/A",0.05,0.05*C68/100),0.1*C68/100),"[Enter data above]")</f>
        <v>[Enter data above]</v>
      </c>
    </row>
    <row r="97" spans="2:5" x14ac:dyDescent="0.2">
      <c r="B97" s="14" t="s">
        <v>103</v>
      </c>
      <c r="C97" s="135" t="str">
        <f>IFERROR(C96*C91,"[Enter data above]")</f>
        <v>[Enter data above]</v>
      </c>
    </row>
    <row r="98" spans="2:5" ht="13.5" thickBot="1" x14ac:dyDescent="0.25">
      <c r="B98" s="15" t="s">
        <v>104</v>
      </c>
      <c r="C98" s="140" t="str">
        <f>IFERROR(C67*C97,"[Enter data above]")</f>
        <v>[Enter data above]</v>
      </c>
    </row>
    <row r="99" spans="2:5" ht="26.25" thickBot="1" x14ac:dyDescent="0.25">
      <c r="B99" s="92" t="s">
        <v>105</v>
      </c>
      <c r="C99" s="99" t="str">
        <f>IFERROR(C91*(1-C93-C96),"[Enter data above]")</f>
        <v>[Enter data above]</v>
      </c>
    </row>
    <row r="100" spans="2:5" ht="13.5" thickBot="1" x14ac:dyDescent="0.25">
      <c r="B100" s="45" t="s">
        <v>106</v>
      </c>
      <c r="C100" s="60" t="str">
        <f>IFERROR(C67*C99,"[Enter data above]")</f>
        <v>[Enter data above]</v>
      </c>
    </row>
    <row r="101" spans="2:5" x14ac:dyDescent="0.2">
      <c r="C101" s="58"/>
    </row>
    <row r="102" spans="2:5" x14ac:dyDescent="0.2">
      <c r="C102" s="58"/>
    </row>
    <row r="103" spans="2:5" ht="13.5" thickBot="1" x14ac:dyDescent="0.25">
      <c r="B103" s="46" t="s">
        <v>111</v>
      </c>
      <c r="C103" s="58"/>
    </row>
    <row r="104" spans="2:5" ht="13.5" thickBot="1" x14ac:dyDescent="0.25">
      <c r="B104" s="43" t="s">
        <v>62</v>
      </c>
      <c r="C104" s="59"/>
    </row>
    <row r="105" spans="2:5" x14ac:dyDescent="0.2">
      <c r="B105" s="26" t="s">
        <v>63</v>
      </c>
      <c r="C105" s="75" t="s">
        <v>64</v>
      </c>
    </row>
    <row r="106" spans="2:5" x14ac:dyDescent="0.2">
      <c r="B106" s="14" t="s">
        <v>66</v>
      </c>
      <c r="C106" s="77"/>
    </row>
    <row r="107" spans="2:5" x14ac:dyDescent="0.2">
      <c r="B107" s="14" t="s">
        <v>67</v>
      </c>
      <c r="C107" s="61" t="str">
        <f>VLOOKUP(C105,'Summary Tabulations'!$B$3:$D$54,3,TRUE)</f>
        <v>[Select forest type and landowner type]</v>
      </c>
      <c r="D107" s="100"/>
      <c r="E107" s="101"/>
    </row>
    <row r="108" spans="2:5" x14ac:dyDescent="0.2">
      <c r="B108" s="14" t="s">
        <v>68</v>
      </c>
      <c r="C108" s="61" t="str">
        <f>VLOOKUP(C105,'Summary Tabulations'!$B$3:$E$54,4,TRUE)</f>
        <v>[Select forest type and landowner type]</v>
      </c>
      <c r="D108" s="100"/>
      <c r="E108" s="101"/>
    </row>
    <row r="109" spans="2:5" x14ac:dyDescent="0.2">
      <c r="B109" s="14" t="s">
        <v>69</v>
      </c>
      <c r="C109" s="122"/>
      <c r="D109" s="80" t="s">
        <v>108</v>
      </c>
      <c r="E109" s="78"/>
    </row>
    <row r="110" spans="2:5" x14ac:dyDescent="0.2">
      <c r="B110" s="14" t="s">
        <v>71</v>
      </c>
      <c r="C110" s="89">
        <f>IF(C109="On mine reclamation site",VLOOKUP(C105,'Summary Tabulations'!$B$3:$H$54,5,TRUE),0)</f>
        <v>0</v>
      </c>
      <c r="D110" s="78"/>
      <c r="E110" s="78"/>
    </row>
    <row r="111" spans="2:5" ht="13.5" thickBot="1" x14ac:dyDescent="0.25">
      <c r="B111" s="15" t="s">
        <v>72</v>
      </c>
      <c r="C111" s="60" t="str">
        <f>IFERROR(C108+C110,"[Select forest type and landowner type]")</f>
        <v>[Select forest type and landowner type]</v>
      </c>
      <c r="D111" s="78"/>
      <c r="E111" s="78"/>
    </row>
    <row r="112" spans="2:5" ht="13.5" thickBot="1" x14ac:dyDescent="0.25">
      <c r="B112" s="16" t="s">
        <v>74</v>
      </c>
      <c r="C112" s="79"/>
      <c r="D112" s="78"/>
      <c r="E112" s="78"/>
    </row>
    <row r="113" spans="2:6" x14ac:dyDescent="0.2">
      <c r="B113" s="14" t="s">
        <v>75</v>
      </c>
      <c r="C113" s="123"/>
      <c r="D113" s="80" t="s">
        <v>76</v>
      </c>
      <c r="E113" s="78"/>
    </row>
    <row r="114" spans="2:6" ht="15.75" x14ac:dyDescent="0.3">
      <c r="B114" s="14" t="s">
        <v>77</v>
      </c>
      <c r="C114" s="90" t="str">
        <f>'Natural Regen Photo Plots'!G12</f>
        <v/>
      </c>
      <c r="D114" s="80" t="s">
        <v>78</v>
      </c>
      <c r="E114" s="78"/>
    </row>
    <row r="115" spans="2:6" x14ac:dyDescent="0.2">
      <c r="B115" s="14" t="s">
        <v>79</v>
      </c>
      <c r="C115" s="90" t="str">
        <f>IFERROR(MIN(1,C113+C114),"[Enter data above]")</f>
        <v>[Enter data above]</v>
      </c>
      <c r="D115" s="80" t="s">
        <v>80</v>
      </c>
      <c r="E115" s="78"/>
    </row>
    <row r="116" spans="2:6" x14ac:dyDescent="0.2">
      <c r="B116" s="63" t="s">
        <v>81</v>
      </c>
      <c r="C116" s="93"/>
      <c r="D116" s="80" t="s">
        <v>82</v>
      </c>
    </row>
    <row r="117" spans="2:6" ht="12.75" customHeight="1" x14ac:dyDescent="0.2">
      <c r="B117" s="63" t="s">
        <v>83</v>
      </c>
      <c r="C117" s="93"/>
      <c r="D117" s="80" t="s">
        <v>82</v>
      </c>
    </row>
    <row r="118" spans="2:6" ht="12.75" customHeight="1" x14ac:dyDescent="0.2">
      <c r="B118" s="63" t="s">
        <v>84</v>
      </c>
      <c r="C118" s="93"/>
      <c r="D118" s="80"/>
    </row>
    <row r="119" spans="2:6" ht="15.75" x14ac:dyDescent="0.3">
      <c r="B119" s="14" t="s">
        <v>85</v>
      </c>
      <c r="C119" s="61" t="str">
        <f>IFERROR(VLOOKUP(C118,Table10[],2,FALSE),"[Enter data above]")</f>
        <v>[Enter data above]</v>
      </c>
      <c r="D119" s="78"/>
      <c r="E119" s="78"/>
    </row>
    <row r="120" spans="2:6" x14ac:dyDescent="0.2">
      <c r="B120" s="14" t="s">
        <v>86</v>
      </c>
      <c r="C120" s="89" t="str">
        <f>IFERROR((C116-C117)*C119,"[Enter data above]")</f>
        <v>[Enter data above]</v>
      </c>
      <c r="D120" s="78"/>
      <c r="E120" s="78"/>
    </row>
    <row r="121" spans="2:6" x14ac:dyDescent="0.2">
      <c r="B121" s="14" t="s">
        <v>87</v>
      </c>
      <c r="C121" s="89">
        <f>VLOOKUP(C105,'Summary Tabulations'!$B$3:$I$54,8,TRUE)</f>
        <v>0</v>
      </c>
      <c r="D121" s="78"/>
      <c r="E121" s="78"/>
    </row>
    <row r="122" spans="2:6" x14ac:dyDescent="0.2">
      <c r="B122" s="14" t="s">
        <v>88</v>
      </c>
      <c r="C122" s="89" t="str">
        <f>IFERROR(IF(C120&gt;C121,C120-C121,0),"[Enter data above]")</f>
        <v>[Enter data above]</v>
      </c>
      <c r="D122" s="78"/>
      <c r="E122" s="78"/>
    </row>
    <row r="123" spans="2:6" ht="26.25" thickBot="1" x14ac:dyDescent="0.25">
      <c r="B123" s="63" t="s">
        <v>89</v>
      </c>
      <c r="C123" s="91" t="str">
        <f>IFERROR(C111*(1-C115)-C122,"[Enter data above]")</f>
        <v>[Enter data above]</v>
      </c>
      <c r="D123" s="78"/>
      <c r="E123" s="78"/>
    </row>
    <row r="124" spans="2:6" ht="13.5" thickBot="1" x14ac:dyDescent="0.25">
      <c r="B124" s="16" t="s">
        <v>90</v>
      </c>
      <c r="C124" s="79"/>
      <c r="D124" s="78"/>
      <c r="E124" s="78"/>
    </row>
    <row r="125" spans="2:6" x14ac:dyDescent="0.2">
      <c r="B125" s="63" t="s">
        <v>91</v>
      </c>
      <c r="C125" s="93"/>
      <c r="D125" s="80" t="s">
        <v>82</v>
      </c>
    </row>
    <row r="126" spans="2:6" ht="12.75" customHeight="1" x14ac:dyDescent="0.2">
      <c r="B126" s="63" t="s">
        <v>92</v>
      </c>
      <c r="C126" s="93"/>
      <c r="D126" s="80" t="s">
        <v>82</v>
      </c>
    </row>
    <row r="127" spans="2:6" x14ac:dyDescent="0.2">
      <c r="B127" s="14" t="s">
        <v>93</v>
      </c>
      <c r="C127" s="94" t="str">
        <f>IF(OR(ISBLANK(C125),ISBLANK(C126)),"[Enter mechanical site prep info]",(C125-C126)*0.65)</f>
        <v>[Enter mechanical site prep info]</v>
      </c>
    </row>
    <row r="128" spans="2:6" x14ac:dyDescent="0.2">
      <c r="B128" s="14" t="s">
        <v>94</v>
      </c>
      <c r="C128" s="95" t="s">
        <v>95</v>
      </c>
      <c r="F128" s="12"/>
    </row>
    <row r="129" spans="2:3" x14ac:dyDescent="0.2">
      <c r="B129" s="14" t="s">
        <v>96</v>
      </c>
      <c r="C129" s="96" t="str">
        <f>IFERROR(C108*C128,"[Select activity shifting leakage rate]")</f>
        <v>[Select activity shifting leakage rate]</v>
      </c>
    </row>
    <row r="130" spans="2:3" ht="26.25" thickBot="1" x14ac:dyDescent="0.25">
      <c r="B130" s="92" t="s">
        <v>97</v>
      </c>
      <c r="C130" s="97" t="str">
        <f>IFERROR((C123*(1-C128))-C127,"[Enter data above]")</f>
        <v>[Enter data above]</v>
      </c>
    </row>
    <row r="131" spans="2:3" ht="13.5" thickBot="1" x14ac:dyDescent="0.25">
      <c r="B131" s="16" t="s">
        <v>98</v>
      </c>
      <c r="C131" s="79"/>
    </row>
    <row r="132" spans="2:3" x14ac:dyDescent="0.2">
      <c r="B132" s="26" t="s">
        <v>109</v>
      </c>
      <c r="C132" s="98" t="str">
        <f>IFERROR(IF(C107="N/A", 0.1,0.1*C107/100),"[Enter data above]")</f>
        <v>[Enter data above]</v>
      </c>
    </row>
    <row r="133" spans="2:3" x14ac:dyDescent="0.2">
      <c r="B133" s="14" t="s">
        <v>100</v>
      </c>
      <c r="C133" s="135" t="str">
        <f>IFERROR(C132*C130,"[Enter data above]")</f>
        <v>[Enter data above]</v>
      </c>
    </row>
    <row r="134" spans="2:3" x14ac:dyDescent="0.2">
      <c r="B134" s="14" t="s">
        <v>101</v>
      </c>
      <c r="C134" s="139" t="str">
        <f>IFERROR(C106*C133,"[Enter data above]")</f>
        <v>[Enter data above]</v>
      </c>
    </row>
    <row r="135" spans="2:3" x14ac:dyDescent="0.2">
      <c r="B135" s="14" t="s">
        <v>110</v>
      </c>
      <c r="C135" s="134" t="str">
        <f>IFERROR(IF(C$20="Conservation Easement (Perpetual)",IF(C107="N/A",0.05,0.05*C107/100),0.1*C107/100),"[Enter data above]")</f>
        <v>[Enter data above]</v>
      </c>
    </row>
    <row r="136" spans="2:3" x14ac:dyDescent="0.2">
      <c r="B136" s="14" t="s">
        <v>103</v>
      </c>
      <c r="C136" s="135" t="str">
        <f>IFERROR(C135*C130,"[Enter data above]")</f>
        <v>[Enter data above]</v>
      </c>
    </row>
    <row r="137" spans="2:3" ht="13.5" thickBot="1" x14ac:dyDescent="0.25">
      <c r="B137" s="15" t="s">
        <v>104</v>
      </c>
      <c r="C137" s="140" t="str">
        <f>IFERROR(C106*C136,"[Enter data above]")</f>
        <v>[Enter data above]</v>
      </c>
    </row>
    <row r="138" spans="2:3" ht="26.25" thickBot="1" x14ac:dyDescent="0.25">
      <c r="B138" s="92" t="s">
        <v>105</v>
      </c>
      <c r="C138" s="99" t="str">
        <f>IFERROR(C130*(1-C132-C135),"[Enter data above]")</f>
        <v>[Enter data above]</v>
      </c>
    </row>
    <row r="139" spans="2:3" ht="13.5" thickBot="1" x14ac:dyDescent="0.25">
      <c r="B139" s="45" t="s">
        <v>106</v>
      </c>
      <c r="C139" s="60" t="str">
        <f>IFERROR(C106*C138,"[Enter data above]")</f>
        <v>[Enter data above]</v>
      </c>
    </row>
    <row r="140" spans="2:3" x14ac:dyDescent="0.2">
      <c r="C140" s="58"/>
    </row>
    <row r="141" spans="2:3" x14ac:dyDescent="0.2">
      <c r="C141" s="58"/>
    </row>
    <row r="142" spans="2:3" ht="13.5" thickBot="1" x14ac:dyDescent="0.25">
      <c r="B142" s="46" t="s">
        <v>112</v>
      </c>
      <c r="C142" s="58"/>
    </row>
    <row r="143" spans="2:3" ht="13.5" thickBot="1" x14ac:dyDescent="0.25">
      <c r="B143" s="43" t="s">
        <v>62</v>
      </c>
      <c r="C143" s="59"/>
    </row>
    <row r="144" spans="2:3" x14ac:dyDescent="0.2">
      <c r="B144" s="26" t="s">
        <v>63</v>
      </c>
      <c r="C144" s="75" t="s">
        <v>64</v>
      </c>
    </row>
    <row r="145" spans="2:5" x14ac:dyDescent="0.2">
      <c r="B145" s="14" t="s">
        <v>66</v>
      </c>
      <c r="C145" s="77"/>
    </row>
    <row r="146" spans="2:5" x14ac:dyDescent="0.2">
      <c r="B146" s="14" t="s">
        <v>67</v>
      </c>
      <c r="C146" s="61" t="str">
        <f>VLOOKUP(C144,'Summary Tabulations'!$B$3:$D$54,3,TRUE)</f>
        <v>[Select forest type and landowner type]</v>
      </c>
      <c r="D146" s="100"/>
      <c r="E146" s="101"/>
    </row>
    <row r="147" spans="2:5" x14ac:dyDescent="0.2">
      <c r="B147" s="14" t="s">
        <v>68</v>
      </c>
      <c r="C147" s="61" t="str">
        <f>VLOOKUP(C144,'Summary Tabulations'!$B$3:$E$54,4,TRUE)</f>
        <v>[Select forest type and landowner type]</v>
      </c>
      <c r="D147" s="100"/>
      <c r="E147" s="101"/>
    </row>
    <row r="148" spans="2:5" x14ac:dyDescent="0.2">
      <c r="B148" s="14" t="s">
        <v>69</v>
      </c>
      <c r="C148" s="122"/>
      <c r="D148" s="80" t="s">
        <v>108</v>
      </c>
      <c r="E148" s="78"/>
    </row>
    <row r="149" spans="2:5" x14ac:dyDescent="0.2">
      <c r="B149" s="14" t="s">
        <v>71</v>
      </c>
      <c r="C149" s="89">
        <f>IF(C148="On mine reclamation site",VLOOKUP(C144,'Summary Tabulations'!$B$3:$H$54,5,TRUE),0)</f>
        <v>0</v>
      </c>
      <c r="D149" s="78"/>
      <c r="E149" s="78"/>
    </row>
    <row r="150" spans="2:5" ht="13.5" thickBot="1" x14ac:dyDescent="0.25">
      <c r="B150" s="15" t="s">
        <v>72</v>
      </c>
      <c r="C150" s="60" t="str">
        <f>IFERROR(C147+C149,"[Select forest type and landowner type]")</f>
        <v>[Select forest type and landowner type]</v>
      </c>
      <c r="D150" s="78"/>
      <c r="E150" s="78"/>
    </row>
    <row r="151" spans="2:5" ht="13.5" thickBot="1" x14ac:dyDescent="0.25">
      <c r="B151" s="16" t="s">
        <v>74</v>
      </c>
      <c r="C151" s="79"/>
      <c r="D151" s="78"/>
      <c r="E151" s="78"/>
    </row>
    <row r="152" spans="2:5" x14ac:dyDescent="0.2">
      <c r="B152" s="14" t="s">
        <v>75</v>
      </c>
      <c r="C152" s="123"/>
      <c r="D152" s="80" t="s">
        <v>76</v>
      </c>
      <c r="E152" s="78"/>
    </row>
    <row r="153" spans="2:5" ht="15.75" x14ac:dyDescent="0.3">
      <c r="B153" s="14" t="s">
        <v>77</v>
      </c>
      <c r="C153" s="90" t="str">
        <f>'Natural Regen Photo Plots'!J12</f>
        <v/>
      </c>
      <c r="D153" s="80" t="s">
        <v>78</v>
      </c>
      <c r="E153" s="78"/>
    </row>
    <row r="154" spans="2:5" x14ac:dyDescent="0.2">
      <c r="B154" s="14" t="s">
        <v>79</v>
      </c>
      <c r="C154" s="90" t="str">
        <f>IFERROR(MIN(1,C152+C153),"[Enter data above]")</f>
        <v>[Enter data above]</v>
      </c>
      <c r="D154" s="80" t="s">
        <v>80</v>
      </c>
      <c r="E154" s="78"/>
    </row>
    <row r="155" spans="2:5" x14ac:dyDescent="0.2">
      <c r="B155" s="63" t="s">
        <v>81</v>
      </c>
      <c r="C155" s="93"/>
      <c r="D155" s="80" t="s">
        <v>82</v>
      </c>
    </row>
    <row r="156" spans="2:5" ht="12.75" customHeight="1" x14ac:dyDescent="0.2">
      <c r="B156" s="63" t="s">
        <v>83</v>
      </c>
      <c r="C156" s="93"/>
      <c r="D156" s="80" t="s">
        <v>82</v>
      </c>
    </row>
    <row r="157" spans="2:5" ht="12.75" customHeight="1" x14ac:dyDescent="0.2">
      <c r="B157" s="63" t="s">
        <v>84</v>
      </c>
      <c r="C157" s="93"/>
      <c r="D157" s="80"/>
    </row>
    <row r="158" spans="2:5" ht="15.75" x14ac:dyDescent="0.3">
      <c r="B158" s="14" t="s">
        <v>85</v>
      </c>
      <c r="C158" s="61" t="str">
        <f>IFERROR(VLOOKUP(C157,Table10[],2,FALSE),"[Enter data above]")</f>
        <v>[Enter data above]</v>
      </c>
      <c r="D158" s="78"/>
      <c r="E158" s="78"/>
    </row>
    <row r="159" spans="2:5" x14ac:dyDescent="0.2">
      <c r="B159" s="14" t="s">
        <v>86</v>
      </c>
      <c r="C159" s="89" t="str">
        <f>IFERROR((C155-C156)*C158,"[Enter data above]")</f>
        <v>[Enter data above]</v>
      </c>
      <c r="D159" s="78"/>
      <c r="E159" s="78"/>
    </row>
    <row r="160" spans="2:5" x14ac:dyDescent="0.2">
      <c r="B160" s="14" t="s">
        <v>87</v>
      </c>
      <c r="C160" s="89">
        <f>VLOOKUP(C144,'Summary Tabulations'!$B$3:$I$54,8,TRUE)</f>
        <v>0</v>
      </c>
      <c r="D160" s="78"/>
      <c r="E160" s="78"/>
    </row>
    <row r="161" spans="2:6" x14ac:dyDescent="0.2">
      <c r="B161" s="14" t="s">
        <v>88</v>
      </c>
      <c r="C161" s="89" t="str">
        <f>IFERROR(IF(C159&gt;C160,C159-C160,0),"[Enter data above]")</f>
        <v>[Enter data above]</v>
      </c>
      <c r="D161" s="78"/>
      <c r="E161" s="78"/>
    </row>
    <row r="162" spans="2:6" ht="26.25" thickBot="1" x14ac:dyDescent="0.25">
      <c r="B162" s="63" t="s">
        <v>89</v>
      </c>
      <c r="C162" s="91" t="str">
        <f>IFERROR(C150*(1-C154)-C161,"[Enter data above]")</f>
        <v>[Enter data above]</v>
      </c>
      <c r="D162" s="78"/>
      <c r="E162" s="78"/>
    </row>
    <row r="163" spans="2:6" ht="13.5" thickBot="1" x14ac:dyDescent="0.25">
      <c r="B163" s="16" t="s">
        <v>90</v>
      </c>
      <c r="C163" s="79"/>
      <c r="D163" s="78"/>
      <c r="E163" s="78"/>
    </row>
    <row r="164" spans="2:6" x14ac:dyDescent="0.2">
      <c r="B164" s="63" t="s">
        <v>91</v>
      </c>
      <c r="C164" s="93"/>
      <c r="D164" s="80" t="s">
        <v>82</v>
      </c>
    </row>
    <row r="165" spans="2:6" ht="12.75" customHeight="1" x14ac:dyDescent="0.2">
      <c r="B165" s="63" t="s">
        <v>92</v>
      </c>
      <c r="C165" s="93"/>
      <c r="D165" s="80" t="s">
        <v>82</v>
      </c>
    </row>
    <row r="166" spans="2:6" x14ac:dyDescent="0.2">
      <c r="B166" s="14" t="s">
        <v>93</v>
      </c>
      <c r="C166" s="94" t="str">
        <f>IF(OR(ISBLANK(C164),ISBLANK(C165)),"[Enter mechanical site prep info]",(C164-C165)*0.65)</f>
        <v>[Enter mechanical site prep info]</v>
      </c>
    </row>
    <row r="167" spans="2:6" x14ac:dyDescent="0.2">
      <c r="B167" s="14" t="s">
        <v>94</v>
      </c>
      <c r="C167" s="95" t="s">
        <v>95</v>
      </c>
      <c r="F167" s="12"/>
    </row>
    <row r="168" spans="2:6" x14ac:dyDescent="0.2">
      <c r="B168" s="14" t="s">
        <v>96</v>
      </c>
      <c r="C168" s="96" t="str">
        <f>IFERROR(C147*C167,"[Select activity shifting leakage rate]")</f>
        <v>[Select activity shifting leakage rate]</v>
      </c>
    </row>
    <row r="169" spans="2:6" ht="26.25" thickBot="1" x14ac:dyDescent="0.25">
      <c r="B169" s="92" t="s">
        <v>97</v>
      </c>
      <c r="C169" s="97" t="str">
        <f>IFERROR((C162*(1-C167))-C166,"[Enter data above]")</f>
        <v>[Enter data above]</v>
      </c>
    </row>
    <row r="170" spans="2:6" ht="13.5" thickBot="1" x14ac:dyDescent="0.25">
      <c r="B170" s="16" t="s">
        <v>98</v>
      </c>
      <c r="C170" s="79"/>
    </row>
    <row r="171" spans="2:6" x14ac:dyDescent="0.2">
      <c r="B171" s="26" t="s">
        <v>109</v>
      </c>
      <c r="C171" s="98" t="str">
        <f>IFERROR(IF(C146="N/A", 0.1,0.1*C146/100),"[Enter data above]")</f>
        <v>[Enter data above]</v>
      </c>
    </row>
    <row r="172" spans="2:6" x14ac:dyDescent="0.2">
      <c r="B172" s="14" t="s">
        <v>100</v>
      </c>
      <c r="C172" s="135" t="str">
        <f>IFERROR(C171*C169,"[Enter data above]")</f>
        <v>[Enter data above]</v>
      </c>
    </row>
    <row r="173" spans="2:6" x14ac:dyDescent="0.2">
      <c r="B173" s="14" t="s">
        <v>101</v>
      </c>
      <c r="C173" s="139" t="str">
        <f>IFERROR(C145*C172,"[Enter data above]")</f>
        <v>[Enter data above]</v>
      </c>
    </row>
    <row r="174" spans="2:6" x14ac:dyDescent="0.2">
      <c r="B174" s="14" t="s">
        <v>110</v>
      </c>
      <c r="C174" s="134" t="str">
        <f>IFERROR(IF(C$20="Conservation Easement (Perpetual)",IF(C146="N/A",0.05,0.05*C146/100),0.1*C146/100),"[Enter data above]")</f>
        <v>[Enter data above]</v>
      </c>
    </row>
    <row r="175" spans="2:6" x14ac:dyDescent="0.2">
      <c r="B175" s="14" t="s">
        <v>103</v>
      </c>
      <c r="C175" s="135" t="str">
        <f>IFERROR(C174*C169,"[Enter data above]")</f>
        <v>[Enter data above]</v>
      </c>
    </row>
    <row r="176" spans="2:6" ht="13.5" thickBot="1" x14ac:dyDescent="0.25">
      <c r="B176" s="15" t="s">
        <v>104</v>
      </c>
      <c r="C176" s="140" t="str">
        <f>IFERROR(C145*C175,"[Enter data above]")</f>
        <v>[Enter data above]</v>
      </c>
    </row>
    <row r="177" spans="2:3" ht="26.25" thickBot="1" x14ac:dyDescent="0.25">
      <c r="B177" s="92" t="s">
        <v>105</v>
      </c>
      <c r="C177" s="99" t="str">
        <f>IFERROR(C169*(1-C171-C174),"[Enter data above]")</f>
        <v>[Enter data above]</v>
      </c>
    </row>
    <row r="178" spans="2:3" ht="13.5" thickBot="1" x14ac:dyDescent="0.25">
      <c r="B178" s="45" t="s">
        <v>106</v>
      </c>
      <c r="C178" s="60" t="str">
        <f>IFERROR(C145*C177,"[Enter data above]")</f>
        <v>[Enter data above]</v>
      </c>
    </row>
  </sheetData>
  <sheetProtection algorithmName="SHA-512" hashValue="V5fz7RUnAar1KxZg3DSWbCkvy9/RwfupT/gpHn9hcv+30sT9BMZsSJ4C4JSALdt2h79/P0XX51NDs4gFfbOV2Q==" saltValue="ZonagVqKyQTkXXsMHHUJ4Q==" spinCount="100000" sheet="1" objects="1" scenarios="1"/>
  <mergeCells count="4">
    <mergeCell ref="C4:D4"/>
    <mergeCell ref="C3:D3"/>
    <mergeCell ref="D13:D16"/>
    <mergeCell ref="B11:C11"/>
  </mergeCells>
  <conditionalFormatting sqref="C13">
    <cfRule type="expression" dxfId="51" priority="1">
      <formula>IF(C12&gt;C29,1)</formula>
    </cfRule>
  </conditionalFormatting>
  <dataValidations count="5">
    <dataValidation showInputMessage="1" showErrorMessage="1" sqref="C21:C23 C28:C29 C88 C47 C12:C16 C49 C125 C67:C68 C86 C106:C107 C155 C145:C146 C164 C127 C38 C77 C116 C166" xr:uid="{A50D1CE4-B656-40B9-87D0-F1F0D03EB5C0}"/>
    <dataValidation type="list" showInputMessage="1" showErrorMessage="1" sqref="C20" xr:uid="{04DCD146-C69A-40D6-8703-1B9AF19DD23A}">
      <formula1>"[Select landowner type], Large Private, Other Private or Tribal, Non-Profit or Government (Non-Secured), Government (Secured), Conservation Easement (Term), Conservation Easement (Perpetual)"</formula1>
    </dataValidation>
    <dataValidation showDropDown="1" showInputMessage="1" showErrorMessage="1" sqref="C51:C52 C129:C130 C90:C91 C132:C138 C54:C60 C168:C169 C93:C99 C171:C177" xr:uid="{3BF5A048-997D-403D-915D-B36D2C93E415}"/>
    <dataValidation type="list" showInputMessage="1" showErrorMessage="1" sqref="C50 C89 C128 C167" xr:uid="{34F692EE-74F6-4820-9E05-4385C40D514E}">
      <formula1>"[Select rate from Figure 2],0%,24%,50%"</formula1>
    </dataValidation>
    <dataValidation type="list" allowBlank="1" showInputMessage="1" showErrorMessage="1" sqref="C31 C70 C109 C148" xr:uid="{6A2B8A31-A9AD-F74F-9AB4-6F9F93D286AA}">
      <formula1>"On mine reclamation site, Not on mine reclamation site"</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showInputMessage="1" showErrorMessage="1" xr:uid="{9A28B0CB-7575-4632-8AEC-7271B3542C35}">
          <x14:formula1>
            <xm:f>'Summary Tabulations'!$B$3:$B$54</xm:f>
          </x14:formula1>
          <xm:sqref>C27 C144 C105 C66</xm:sqref>
        </x14:dataValidation>
        <x14:dataValidation type="list" allowBlank="1" showInputMessage="1" showErrorMessage="1" xr:uid="{4168FC48-BF23-4088-8D82-A46919D23E89}">
          <x14:formula1>
            <xm:f>'Shrub Ratio Estimators'!$A$5:$A$7</xm:f>
          </x14:formula1>
          <xm:sqref>C40 C79 C118 C157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137</v>
      </c>
    </row>
    <row r="2" spans="1:108" x14ac:dyDescent="0.2">
      <c r="A2" s="1" t="s">
        <v>206</v>
      </c>
      <c r="B2" s="1" t="s">
        <v>207</v>
      </c>
    </row>
    <row r="3" spans="1:108" x14ac:dyDescent="0.2">
      <c r="A3" s="1" t="s">
        <v>114</v>
      </c>
      <c r="B3" s="1">
        <f>_xlfn.MAXIFS(A16:A141,D16:D141,B4)</f>
        <v>95</v>
      </c>
    </row>
    <row r="4" spans="1:108" x14ac:dyDescent="0.2">
      <c r="A4" s="1" t="s">
        <v>208</v>
      </c>
      <c r="B4" s="1">
        <f>MAX(D17:D141)</f>
        <v>3.168421052631579</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0.62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0.82</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1.24</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1.64</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1.8599999999999999</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2.46</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2.48</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3.28</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3.1</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4.0999999999999996</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0</v>
      </c>
      <c r="C22" s="8">
        <f>C21+(C31-C21)/(A31-A21)</f>
        <v>3.37</v>
      </c>
      <c r="D22" s="1">
        <f t="shared" si="0"/>
        <v>0</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4.0599999999999996</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0</v>
      </c>
      <c r="C23" s="8">
        <f>C22+(C31-C21)/(A31-A21)</f>
        <v>3.64</v>
      </c>
      <c r="D23" s="1">
        <f t="shared" si="0"/>
        <v>0</v>
      </c>
      <c r="E23" s="13" t="e">
        <f t="shared" si="1"/>
        <v>#DIV/0!</v>
      </c>
      <c r="F23" s="21">
        <f>IF('Inputs and Results'!$C$20="Conservation Easement (Perpetual)",(C23-C22),IF(AND('Inputs and Results'!$C$20="Government (Secured)",A23&lt;=$B$6),C23-C22,IF(A23&lt;=$B$6,(C23-C22)*0.01*($B$6-A23+1),0)))</f>
        <v>0</v>
      </c>
      <c r="G23" s="22">
        <f>IF(A23&lt;='Inputs and Results'!$C$12,(C23-C22)*0.01*('Inputs and Results'!$C$12-A23+1),0)</f>
        <v>0</v>
      </c>
      <c r="H23" s="8">
        <f>H22+(H31-H21)/($A31-$A21)</f>
        <v>4.0199999999999996</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0</v>
      </c>
      <c r="C24" s="8">
        <f>C23+(C31-C21)/(A31-A21)</f>
        <v>3.91</v>
      </c>
      <c r="D24" s="1">
        <f t="shared" si="0"/>
        <v>0</v>
      </c>
      <c r="E24" s="13" t="e">
        <f t="shared" si="1"/>
        <v>#DIV/0!</v>
      </c>
      <c r="F24" s="21">
        <f>IF('Inputs and Results'!$C$20="Conservation Easement (Perpetual)",(C24-C23),IF(AND('Inputs and Results'!$C$20="Government (Secured)",A24&lt;=$B$6),C24-C23,IF(A24&lt;=$B$6,(C24-C23)*0.01*($B$6-A24+1),0)))</f>
        <v>0</v>
      </c>
      <c r="G24" s="22">
        <f>IF(A24&lt;='Inputs and Results'!$C$12,(C24-C23)*0.01*('Inputs and Results'!$C$12-A24+1),0)</f>
        <v>0</v>
      </c>
      <c r="H24" s="8">
        <f>H23+(H31-H21)/($A31-$A21)</f>
        <v>3.9799999999999995</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0</v>
      </c>
      <c r="C25" s="8">
        <f>C24+(C31-C21)/(A31-A21)</f>
        <v>4.18</v>
      </c>
      <c r="D25" s="1">
        <f t="shared" si="0"/>
        <v>0</v>
      </c>
      <c r="E25" s="13" t="e">
        <f t="shared" si="1"/>
        <v>#DIV/0!</v>
      </c>
      <c r="F25" s="21">
        <f>IF('Inputs and Results'!$C$20="Conservation Easement (Perpetual)",(C25-C24),IF(AND('Inputs and Results'!$C$20="Government (Secured)",A25&lt;=$B$6),C25-C24,IF(A25&lt;=$B$6,(C25-C24)*0.01*($B$6-A25+1),0)))</f>
        <v>0</v>
      </c>
      <c r="G25" s="22">
        <f>IF(A25&lt;='Inputs and Results'!$C$12,(C25-C24)*0.01*('Inputs and Results'!$C$12-A25+1),0)</f>
        <v>0</v>
      </c>
      <c r="H25" s="8">
        <f>H24+(H31-H21)/($A31-$A21)</f>
        <v>3.9399999999999995</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0</v>
      </c>
      <c r="C26" s="8">
        <f>C25+(C31-C21)/(A31-A21)</f>
        <v>4.4499999999999993</v>
      </c>
      <c r="D26" s="1">
        <f t="shared" si="0"/>
        <v>0</v>
      </c>
      <c r="E26" s="13" t="e">
        <f t="shared" si="1"/>
        <v>#DIV/0!</v>
      </c>
      <c r="F26" s="21">
        <f>IF('Inputs and Results'!$C$20="Conservation Easement (Perpetual)",(C26-C25),IF(AND('Inputs and Results'!$C$20="Government (Secured)",A26&lt;=$B$6),C26-C25,IF(A26&lt;=$B$6,(C26-C25)*0.01*($B$6-A26+1),0)))</f>
        <v>0</v>
      </c>
      <c r="G26" s="22">
        <f>IF(A26&lt;='Inputs and Results'!$C$12,(C26-C25)*0.01*('Inputs and Results'!$C$12-A26+1),0)</f>
        <v>0</v>
      </c>
      <c r="H26" s="8">
        <f>H25+(H31-H21)/($A31-$A21)</f>
        <v>3.8999999999999995</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0</v>
      </c>
      <c r="C27" s="8">
        <f>C26+(C31-C21)/(A31-A21)</f>
        <v>4.7199999999999989</v>
      </c>
      <c r="D27" s="1">
        <f t="shared" si="0"/>
        <v>0</v>
      </c>
      <c r="E27" s="13" t="e">
        <f t="shared" si="1"/>
        <v>#DIV/0!</v>
      </c>
      <c r="F27" s="21">
        <f>IF('Inputs and Results'!$C$20="Conservation Easement (Perpetual)",(C27-C26),IF(AND('Inputs and Results'!$C$20="Government (Secured)",A27&lt;=$B$6),C27-C26,IF(A27&lt;=$B$6,(C27-C26)*0.01*($B$6-A27+1),0)))</f>
        <v>0</v>
      </c>
      <c r="G27" s="22">
        <f>IF(A27&lt;='Inputs and Results'!$C$12,(C27-C26)*0.01*('Inputs and Results'!$C$12-A27+1),0)</f>
        <v>0</v>
      </c>
      <c r="H27" s="8">
        <f>H26+(H31-H21)/($A31-$A21)</f>
        <v>3.8599999999999994</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0</v>
      </c>
      <c r="C28" s="8">
        <f>C27+(C31-C21)/(A31-A21)</f>
        <v>4.9899999999999984</v>
      </c>
      <c r="D28" s="1">
        <f t="shared" si="0"/>
        <v>0</v>
      </c>
      <c r="E28" s="13" t="e">
        <f t="shared" si="1"/>
        <v>#DIV/0!</v>
      </c>
      <c r="F28" s="21">
        <f>IF('Inputs and Results'!$C$20="Conservation Easement (Perpetual)",(C28-C27),IF(AND('Inputs and Results'!$C$20="Government (Secured)",A28&lt;=$B$6),C28-C27,IF(A28&lt;=$B$6,(C28-C27)*0.01*($B$6-A28+1),0)))</f>
        <v>0</v>
      </c>
      <c r="G28" s="22">
        <f>IF(A28&lt;='Inputs and Results'!$C$12,(C28-C27)*0.01*('Inputs and Results'!$C$12-A28+1),0)</f>
        <v>0</v>
      </c>
      <c r="H28" s="8">
        <f>H27+(H31-H21)/($A31-$A21)</f>
        <v>3.8199999999999994</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0</v>
      </c>
      <c r="C29" s="8">
        <f>C28+(C31-C21)/(A31-A21)</f>
        <v>5.259999999999998</v>
      </c>
      <c r="D29" s="1">
        <f t="shared" si="0"/>
        <v>0</v>
      </c>
      <c r="E29" s="13" t="e">
        <f t="shared" si="1"/>
        <v>#DIV/0!</v>
      </c>
      <c r="F29" s="21">
        <f>IF('Inputs and Results'!$C$20="Conservation Easement (Perpetual)",(C29-C28),IF(AND('Inputs and Results'!$C$20="Government (Secured)",A29&lt;=$B$6),C29-C28,IF(A29&lt;=$B$6,(C29-C28)*0.01*($B$6-A29+1),0)))</f>
        <v>0</v>
      </c>
      <c r="G29" s="22">
        <f>IF(A29&lt;='Inputs and Results'!$C$12,(C29-C28)*0.01*('Inputs and Results'!$C$12-A29+1),0)</f>
        <v>0</v>
      </c>
      <c r="H29" s="8">
        <f>H28+(H31-H21)/($A31-$A21)</f>
        <v>3.7799999999999994</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0</v>
      </c>
      <c r="C30" s="8">
        <f>C29+(C31-C21)/(A31-A21)</f>
        <v>5.5299999999999976</v>
      </c>
      <c r="D30" s="1">
        <f t="shared" si="0"/>
        <v>0</v>
      </c>
      <c r="E30" s="13" t="e">
        <f t="shared" si="1"/>
        <v>#DIV/0!</v>
      </c>
      <c r="F30" s="21">
        <f>IF('Inputs and Results'!$C$20="Conservation Easement (Perpetual)",(C30-C29),IF(AND('Inputs and Results'!$C$20="Government (Secured)",A30&lt;=$B$6),C30-C29,IF(A30&lt;=$B$6,(C30-C29)*0.01*($B$6-A30+1),0)))</f>
        <v>0</v>
      </c>
      <c r="G30" s="22">
        <f>IF(A30&lt;='Inputs and Results'!$C$12,(C30-C29)*0.01*('Inputs and Results'!$C$12-A30+1),0)</f>
        <v>0</v>
      </c>
      <c r="H30" s="8">
        <f>H29+(H31-H21)/($A31-$A21)</f>
        <v>3.7399999999999993</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0</v>
      </c>
      <c r="C31" s="9">
        <f>VLOOKUP(CONCATENATE($A$1,A31),'Smith et al 2006'!$A$2:$S$780,9,FALSE)</f>
        <v>5.8</v>
      </c>
      <c r="D31" s="1">
        <f t="shared" si="0"/>
        <v>0</v>
      </c>
      <c r="E31" s="13" t="e">
        <f t="shared" si="1"/>
        <v>#DIV/0!</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3.7</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1.52</v>
      </c>
      <c r="C32" s="8">
        <f>C31+(C41-C31)/(A41-A31)</f>
        <v>6.77</v>
      </c>
      <c r="D32" s="1">
        <f t="shared" si="0"/>
        <v>9.5000000000000001E-2</v>
      </c>
      <c r="E32" s="13" t="e">
        <f t="shared" si="1"/>
        <v>#DIV/0!</v>
      </c>
      <c r="F32" s="21">
        <f>IF('Inputs and Results'!$C$20="Conservation Easement (Perpetual)",(C32-C31),IF(AND('Inputs and Results'!$C$20="Government (Secured)",A32&lt;=$B$6),C32-C31,IF(A32&lt;=$B$6,(C32-C31)*0.01*($B$6-A32+1),0)))</f>
        <v>0</v>
      </c>
      <c r="G32" s="22">
        <f>IF(A32&lt;='Inputs and Results'!$C$12,(C32-C31)*0.01*('Inputs and Results'!$C$12-A32+1),0)</f>
        <v>0</v>
      </c>
      <c r="H32" s="8">
        <f>H31+(H41-H31)/($A41-$A31)</f>
        <v>3.6500000000000004</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3.04</v>
      </c>
      <c r="C33" s="8">
        <f>C32+(C41-C31)/(A41-A31)</f>
        <v>7.7399999999999993</v>
      </c>
      <c r="D33" s="1">
        <f t="shared" si="0"/>
        <v>0.17882352941176471</v>
      </c>
      <c r="E33" s="13">
        <f t="shared" si="1"/>
        <v>1</v>
      </c>
      <c r="F33" s="21">
        <f>IF('Inputs and Results'!$C$20="Conservation Easement (Perpetual)",(C33-C32),IF(AND('Inputs and Results'!$C$20="Government (Secured)",A33&lt;=$B$6),C33-C32,IF(A33&lt;=$B$6,(C33-C32)*0.01*($B$6-A33+1),0)))</f>
        <v>0</v>
      </c>
      <c r="G33" s="22">
        <f>IF(A33&lt;='Inputs and Results'!$C$12,(C33-C32)*0.01*('Inputs and Results'!$C$12-A33+1),0)</f>
        <v>0</v>
      </c>
      <c r="H33" s="8">
        <f>H32+(H41-H31)/($A41-$A31)</f>
        <v>3.6000000000000005</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4.5600000000000005</v>
      </c>
      <c r="C34" s="8">
        <f>C33+(C41-C31)/(A41-A31)</f>
        <v>8.7099999999999991</v>
      </c>
      <c r="D34" s="1">
        <f t="shared" si="0"/>
        <v>0.25333333333333335</v>
      </c>
      <c r="E34" s="13">
        <f t="shared" si="1"/>
        <v>0.50000000000000022</v>
      </c>
      <c r="F34" s="21">
        <f>IF('Inputs and Results'!$C$20="Conservation Easement (Perpetual)",(C34-C33),IF(AND('Inputs and Results'!$C$20="Government (Secured)",A34&lt;=$B$6),C34-C33,IF(A34&lt;=$B$6,(C34-C33)*0.01*($B$6-A34+1),0)))</f>
        <v>0</v>
      </c>
      <c r="G34" s="22">
        <f>IF(A34&lt;='Inputs and Results'!$C$12,(C34-C33)*0.01*('Inputs and Results'!$C$12-A34+1),0)</f>
        <v>0</v>
      </c>
      <c r="H34" s="8">
        <f>H33+(H41-H31)/($A41-$A31)</f>
        <v>3.5500000000000007</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6.08</v>
      </c>
      <c r="C35" s="8">
        <f>C34+(C41-C31)/(A41-A31)</f>
        <v>9.68</v>
      </c>
      <c r="D35" s="1">
        <f t="shared" si="0"/>
        <v>0.32</v>
      </c>
      <c r="E35" s="13">
        <f t="shared" si="1"/>
        <v>0.33333333333333326</v>
      </c>
      <c r="F35" s="21">
        <f>IF('Inputs and Results'!$C$20="Conservation Easement (Perpetual)",(C35-C34),IF(AND('Inputs and Results'!$C$20="Government (Secured)",A35&lt;=$B$6),C35-C34,IF(A35&lt;=$B$6,(C35-C34)*0.01*($B$6-A35+1),0)))</f>
        <v>0</v>
      </c>
      <c r="G35" s="22">
        <f>IF(A35&lt;='Inputs and Results'!$C$12,(C35-C34)*0.01*('Inputs and Results'!$C$12-A35+1),0)</f>
        <v>0</v>
      </c>
      <c r="H35" s="8">
        <f>H34+(H41-H31)/($A41-$A31)</f>
        <v>3.5000000000000009</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7.6</v>
      </c>
      <c r="C36" s="8">
        <f>C35+(C41-C31)/(A41-A31)</f>
        <v>10.65</v>
      </c>
      <c r="D36" s="1">
        <f t="shared" si="0"/>
        <v>0.38</v>
      </c>
      <c r="E36" s="13">
        <f t="shared" si="1"/>
        <v>0.25</v>
      </c>
      <c r="F36" s="21">
        <f>IF('Inputs and Results'!$C$20="Conservation Easement (Perpetual)",(C36-C35),IF(AND('Inputs and Results'!$C$20="Government (Secured)",A36&lt;=$B$6),C36-C35,IF(A36&lt;=$B$6,(C36-C35)*0.01*($B$6-A36+1),0)))</f>
        <v>0</v>
      </c>
      <c r="G36" s="22">
        <f>IF(A36&lt;='Inputs and Results'!$C$12,(C36-C35)*0.01*('Inputs and Results'!$C$12-A36+1),0)</f>
        <v>0</v>
      </c>
      <c r="H36" s="8">
        <f>H35+(H41-H31)/($A41-$A31)</f>
        <v>3.4500000000000011</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9.1199999999999992</v>
      </c>
      <c r="C37" s="8">
        <f>C36+(C41-C31)/(A41-A31)</f>
        <v>11.620000000000001</v>
      </c>
      <c r="D37" s="1">
        <f t="shared" si="0"/>
        <v>0.43428571428571427</v>
      </c>
      <c r="E37" s="13">
        <f t="shared" si="1"/>
        <v>0.19999999999999996</v>
      </c>
      <c r="F37" s="21">
        <f>IF('Inputs and Results'!$C$20="Conservation Easement (Perpetual)",(C37-C36),IF(AND('Inputs and Results'!$C$20="Government (Secured)",A37&lt;=$B$6),C37-C36,IF(A37&lt;=$B$6,(C37-C36)*0.01*($B$6-A37+1),0)))</f>
        <v>0</v>
      </c>
      <c r="G37" s="22">
        <f>IF(A37&lt;='Inputs and Results'!$C$12,(C37-C36)*0.01*('Inputs and Results'!$C$12-A37+1),0)</f>
        <v>0</v>
      </c>
      <c r="H37" s="8">
        <f>H36+(H41-H31)/($A41-$A31)</f>
        <v>3.4000000000000012</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10.639999999999999</v>
      </c>
      <c r="C38" s="8">
        <f>C37+(C41-C31)/(A41-A31)</f>
        <v>12.590000000000002</v>
      </c>
      <c r="D38" s="1">
        <f t="shared" si="0"/>
        <v>0.48363636363636359</v>
      </c>
      <c r="E38" s="13">
        <f t="shared" si="1"/>
        <v>0.16666666666666674</v>
      </c>
      <c r="F38" s="21">
        <f>IF('Inputs and Results'!$C$20="Conservation Easement (Perpetual)",(C38-C37),IF(AND('Inputs and Results'!$C$20="Government (Secured)",A38&lt;=$B$6),C38-C37,IF(A38&lt;=$B$6,(C38-C37)*0.01*($B$6-A38+1),0)))</f>
        <v>0</v>
      </c>
      <c r="G38" s="22">
        <f>IF(A38&lt;='Inputs and Results'!$C$12,(C38-C37)*0.01*('Inputs and Results'!$C$12-A38+1),0)</f>
        <v>0</v>
      </c>
      <c r="H38" s="8">
        <f>H37+(H41-H31)/($A41-$A31)</f>
        <v>3.3500000000000014</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12.159999999999998</v>
      </c>
      <c r="C39" s="8">
        <f>C38+(C41-C31)/(A41-A31)</f>
        <v>13.560000000000002</v>
      </c>
      <c r="D39" s="1">
        <f t="shared" si="0"/>
        <v>0.52869565217391301</v>
      </c>
      <c r="E39" s="13">
        <f t="shared" si="1"/>
        <v>0.14285714285714279</v>
      </c>
      <c r="F39" s="21">
        <f>IF('Inputs and Results'!$C$20="Conservation Easement (Perpetual)",(C39-C38),IF(AND('Inputs and Results'!$C$20="Government (Secured)",A39&lt;=$B$6),C39-C38,IF(A39&lt;=$B$6,(C39-C38)*0.01*($B$6-A39+1),0)))</f>
        <v>0</v>
      </c>
      <c r="G39" s="22">
        <f>IF(A39&lt;='Inputs and Results'!$C$12,(C39-C38)*0.01*('Inputs and Results'!$C$12-A39+1),0)</f>
        <v>0</v>
      </c>
      <c r="H39" s="8">
        <f>H38+(H41-H31)/($A41-$A31)</f>
        <v>3.3000000000000016</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13.679999999999998</v>
      </c>
      <c r="C40" s="8">
        <f>C39+(C41-C31)/(A41-A31)</f>
        <v>14.530000000000003</v>
      </c>
      <c r="D40" s="1">
        <f>B40/A40</f>
        <v>0.56999999999999995</v>
      </c>
      <c r="E40" s="13">
        <f>(B40/B39)-1</f>
        <v>0.125</v>
      </c>
      <c r="F40" s="21">
        <f>IF('Inputs and Results'!$C$20="Conservation Easement (Perpetual)",(C40-C39),IF(AND('Inputs and Results'!$C$20="Government (Secured)",A40&lt;=$B$6),C40-C39,IF(A40&lt;=$B$6,(C40-C39)*0.01*($B$6-A40+1),0)))</f>
        <v>0</v>
      </c>
      <c r="G40" s="22">
        <f>IF(A40&lt;='Inputs and Results'!$C$12,(C40-C39)*0.01*('Inputs and Results'!$C$12-A40+1),0)</f>
        <v>0</v>
      </c>
      <c r="H40" s="8">
        <f>H39+(H41-H31)/($A41-$A31)</f>
        <v>3.2500000000000018</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15.2</v>
      </c>
      <c r="C41" s="9">
        <f>VLOOKUP(CONCATENATE($A$1,A41),'Smith et al 2006'!$A$2:$S$780,9,FALSE)</f>
        <v>15.5</v>
      </c>
      <c r="D41" s="1">
        <f t="shared" ref="D41:D104" si="4">B41/A41</f>
        <v>0.60799999999999998</v>
      </c>
      <c r="E41" s="13">
        <f t="shared" ref="E41:E104" si="5">(B41/B40)-1</f>
        <v>0.11111111111111116</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3.2</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18.89</v>
      </c>
      <c r="C42" s="8">
        <f>C41+(C51-C41)/(A51-A41)</f>
        <v>17.34</v>
      </c>
      <c r="D42" s="1">
        <f t="shared" si="4"/>
        <v>0.72653846153846158</v>
      </c>
      <c r="E42" s="13">
        <f t="shared" si="5"/>
        <v>0.2427631578947369</v>
      </c>
      <c r="F42" s="21">
        <f>IF('Inputs and Results'!$C$20="Conservation Easement (Perpetual)",(C42-C41),IF(AND('Inputs and Results'!$C$20="Government (Secured)",A42&lt;=$B$6),C42-C41,IF(A42&lt;=$B$6,(C42-C41)*0.01*($B$6-A42+1),0)))</f>
        <v>0</v>
      </c>
      <c r="G42" s="22">
        <f>IF(A42&lt;='Inputs and Results'!$C$12,(C42-C41)*0.01*('Inputs and Results'!$C$12-A42+1),0)</f>
        <v>0</v>
      </c>
      <c r="H42" s="8">
        <f>H41+(H51-H41)/($A51-$A41)</f>
        <v>3.16</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22.580000000000002</v>
      </c>
      <c r="C43" s="8">
        <f>C42+(C51-C41)/(A51-A41)</f>
        <v>19.18</v>
      </c>
      <c r="D43" s="1">
        <f t="shared" si="4"/>
        <v>0.83629629629629632</v>
      </c>
      <c r="E43" s="13">
        <f t="shared" si="5"/>
        <v>0.19534145050291163</v>
      </c>
      <c r="F43" s="21">
        <f>IF('Inputs and Results'!$C$20="Conservation Easement (Perpetual)",(C43-C42),IF(AND('Inputs and Results'!$C$20="Government (Secured)",A43&lt;=$B$6),C43-C42,IF(A43&lt;=$B$6,(C43-C42)*0.01*($B$6-A43+1),0)))</f>
        <v>0</v>
      </c>
      <c r="G43" s="22">
        <f>IF(A43&lt;='Inputs and Results'!$C$12,(C43-C42)*0.01*('Inputs and Results'!$C$12-A43+1),0)</f>
        <v>0</v>
      </c>
      <c r="H43" s="8">
        <f>H42+(H51-H41)/($A51-$A41)</f>
        <v>3.12</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26.270000000000003</v>
      </c>
      <c r="C44" s="8">
        <f>C43+(C51-C41)/(A51-A41)</f>
        <v>21.02</v>
      </c>
      <c r="D44" s="1">
        <f t="shared" si="4"/>
        <v>0.93821428571428578</v>
      </c>
      <c r="E44" s="13">
        <f t="shared" si="5"/>
        <v>0.16341895482728086</v>
      </c>
      <c r="F44" s="21">
        <f>IF('Inputs and Results'!$C$20="Conservation Easement (Perpetual)",(C44-C43),IF(AND('Inputs and Results'!$C$20="Government (Secured)",A44&lt;=$B$6),C44-C43,IF(A44&lt;=$B$6,(C44-C43)*0.01*($B$6-A44+1),0)))</f>
        <v>0</v>
      </c>
      <c r="G44" s="22">
        <f>IF(A44&lt;='Inputs and Results'!$C$12,(C44-C43)*0.01*('Inputs and Results'!$C$12-A44+1),0)</f>
        <v>0</v>
      </c>
      <c r="H44" s="8">
        <f>H43+(H51-H41)/($A51-$A41)</f>
        <v>3.08</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29.960000000000004</v>
      </c>
      <c r="C45" s="8">
        <f>C44+(C51-C41)/(A51-A41)</f>
        <v>22.86</v>
      </c>
      <c r="D45" s="1">
        <f t="shared" si="4"/>
        <v>1.0331034482758623</v>
      </c>
      <c r="E45" s="13">
        <f t="shared" si="5"/>
        <v>0.1404644080700419</v>
      </c>
      <c r="F45" s="21">
        <f>IF('Inputs and Results'!$C$20="Conservation Easement (Perpetual)",(C45-C44),IF(AND('Inputs and Results'!$C$20="Government (Secured)",A45&lt;=$B$6),C45-C44,IF(A45&lt;=$B$6,(C45-C44)*0.01*($B$6-A45+1),0)))</f>
        <v>0</v>
      </c>
      <c r="G45" s="22">
        <f>IF(A45&lt;='Inputs and Results'!$C$12,(C45-C44)*0.01*('Inputs and Results'!$C$12-A45+1),0)</f>
        <v>0</v>
      </c>
      <c r="H45" s="8">
        <f>H44+(H51-H41)/($A51-$A41)</f>
        <v>3.04</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33.650000000000006</v>
      </c>
      <c r="C46" s="8">
        <f>C45+(C51-C41)/(A51-A41)</f>
        <v>24.7</v>
      </c>
      <c r="D46" s="1">
        <f t="shared" si="4"/>
        <v>1.1216666666666668</v>
      </c>
      <c r="E46" s="13">
        <f t="shared" si="5"/>
        <v>0.12316421895861152</v>
      </c>
      <c r="F46" s="21">
        <f>IF('Inputs and Results'!$C$20="Conservation Easement (Perpetual)",(C46-C45),IF(AND('Inputs and Results'!$C$20="Government (Secured)",A46&lt;=$B$6),C46-C45,IF(A46&lt;=$B$6,(C46-C45)*0.01*($B$6-A46+1),0)))</f>
        <v>0</v>
      </c>
      <c r="G46" s="22">
        <f>IF(A46&lt;='Inputs and Results'!$C$12,(C46-C45)*0.01*('Inputs and Results'!$C$12-A46+1),0)</f>
        <v>0</v>
      </c>
      <c r="H46" s="8">
        <f>H45+(H51-H41)/($A51-$A41)</f>
        <v>3</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37.340000000000003</v>
      </c>
      <c r="C47" s="8">
        <f>C46+(C51-C41)/(A51-A41)</f>
        <v>26.54</v>
      </c>
      <c r="D47" s="1">
        <f t="shared" si="4"/>
        <v>1.2045161290322581</v>
      </c>
      <c r="E47" s="13">
        <f t="shared" si="5"/>
        <v>0.10965824665676061</v>
      </c>
      <c r="F47" s="21">
        <f>IF('Inputs and Results'!$C$20="Conservation Easement (Perpetual)",(C47-C46),IF(AND('Inputs and Results'!$C$20="Government (Secured)",A47&lt;=$B$6),C47-C46,IF(A47&lt;=$B$6,(C47-C46)*0.01*($B$6-A47+1),0)))</f>
        <v>0</v>
      </c>
      <c r="G47" s="22">
        <f>IF(A47&lt;='Inputs and Results'!$C$12,(C47-C46)*0.01*('Inputs and Results'!$C$12-A47+1),0)</f>
        <v>0</v>
      </c>
      <c r="H47" s="8">
        <f>H46+(H51-H41)/($A51-$A41)</f>
        <v>2.96</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41.03</v>
      </c>
      <c r="C48" s="8">
        <f>C47+(C51-C41)/(A51-A41)</f>
        <v>28.38</v>
      </c>
      <c r="D48" s="1">
        <f t="shared" si="4"/>
        <v>1.2821875</v>
      </c>
      <c r="E48" s="13">
        <f t="shared" si="5"/>
        <v>9.8821638993036975E-2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2.92</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44.72</v>
      </c>
      <c r="C49" s="8">
        <f>C48+(C51-C41)/(A51-A41)</f>
        <v>30.22</v>
      </c>
      <c r="D49" s="1">
        <f t="shared" si="4"/>
        <v>1.3551515151515152</v>
      </c>
      <c r="E49" s="13">
        <f t="shared" si="5"/>
        <v>8.9934194491835262E-2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2.88</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48.41</v>
      </c>
      <c r="C50" s="8">
        <f>C49+(C51-C41)/(A51-A41)</f>
        <v>32.06</v>
      </c>
      <c r="D50" s="1">
        <f t="shared" si="4"/>
        <v>1.4238235294117647</v>
      </c>
      <c r="E50" s="13">
        <f t="shared" si="5"/>
        <v>8.2513416815742424E-2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2.84</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52.1</v>
      </c>
      <c r="C51" s="9">
        <f>VLOOKUP(CONCATENATE($A$1,A51),'Smith et al 2006'!$A$2:$S$780,9,FALSE)</f>
        <v>33.9</v>
      </c>
      <c r="D51" s="1">
        <f t="shared" si="4"/>
        <v>1.4885714285714287</v>
      </c>
      <c r="E51" s="13">
        <f t="shared" si="5"/>
        <v>7.6223920677546131E-2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2.8</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56.63</v>
      </c>
      <c r="C52" s="8">
        <f>C51+(C61-C51)/(A61-A51)</f>
        <v>35.81</v>
      </c>
      <c r="D52" s="1">
        <f t="shared" si="4"/>
        <v>1.5730555555555557</v>
      </c>
      <c r="E52" s="13">
        <f t="shared" si="5"/>
        <v>8.6948176583493408E-2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2.78</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61.160000000000004</v>
      </c>
      <c r="C53" s="8">
        <f>C52+(C61-C51)/(A61-A51)</f>
        <v>37.72</v>
      </c>
      <c r="D53" s="1">
        <f t="shared" si="4"/>
        <v>1.652972972972973</v>
      </c>
      <c r="E53" s="13">
        <f t="shared" si="5"/>
        <v>7.9992936606039233E-2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2.76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65.69</v>
      </c>
      <c r="C54" s="8">
        <f>C53+(C61-C51)/(A61-A51)</f>
        <v>39.629999999999995</v>
      </c>
      <c r="D54" s="1">
        <f t="shared" si="4"/>
        <v>1.7286842105263158</v>
      </c>
      <c r="E54" s="13">
        <f t="shared" si="5"/>
        <v>7.4068018312622552E-2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2.7399999999999998</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70.22</v>
      </c>
      <c r="C55" s="8">
        <f>C54+(C61-C51)/(A61-A51)</f>
        <v>41.539999999999992</v>
      </c>
      <c r="D55" s="1">
        <f t="shared" si="4"/>
        <v>1.8005128205128205</v>
      </c>
      <c r="E55" s="13">
        <f t="shared" si="5"/>
        <v>6.8960267925102681E-2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2.7199999999999998</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74.75</v>
      </c>
      <c r="C56" s="8">
        <f>C55+(C61-C51)/(A61-A51)</f>
        <v>43.449999999999989</v>
      </c>
      <c r="D56" s="1">
        <f t="shared" si="4"/>
        <v>1.8687499999999999</v>
      </c>
      <c r="E56" s="13">
        <f t="shared" si="5"/>
        <v>6.4511535175163726E-2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2.6999999999999997</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79.28</v>
      </c>
      <c r="C57" s="8">
        <f>C56+(C61-C51)/(A61-A51)</f>
        <v>45.359999999999985</v>
      </c>
      <c r="D57" s="1">
        <f t="shared" si="4"/>
        <v>1.9336585365853658</v>
      </c>
      <c r="E57" s="13">
        <f t="shared" si="5"/>
        <v>6.0602006688963206E-2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2.6799999999999997</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83.81</v>
      </c>
      <c r="C58" s="8">
        <f>C57+(C61-C51)/(A61-A51)</f>
        <v>47.269999999999982</v>
      </c>
      <c r="D58" s="1">
        <f t="shared" si="4"/>
        <v>1.9954761904761906</v>
      </c>
      <c r="E58" s="13">
        <f t="shared" si="5"/>
        <v>5.7139253279515634E-2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2.6599999999999997</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88.34</v>
      </c>
      <c r="C59" s="8">
        <f>C58+(C61-C51)/(A61-A51)</f>
        <v>49.179999999999978</v>
      </c>
      <c r="D59" s="1">
        <f t="shared" si="4"/>
        <v>2.054418604651163</v>
      </c>
      <c r="E59" s="13">
        <f t="shared" si="5"/>
        <v>5.4050829256651944E-2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2.6399999999999997</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92.87</v>
      </c>
      <c r="C60" s="8">
        <f>C59+(C61-C51)/(A61-A51)</f>
        <v>51.089999999999975</v>
      </c>
      <c r="D60" s="1">
        <f t="shared" si="4"/>
        <v>2.1106818181818183</v>
      </c>
      <c r="E60" s="13">
        <f t="shared" si="5"/>
        <v>5.1279148743491154E-2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2.6199999999999997</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97.4</v>
      </c>
      <c r="C61" s="9">
        <f>VLOOKUP(CONCATENATE($A$1,A61),'Smith et al 2006'!$A$2:$S$780,9,FALSE)</f>
        <v>53</v>
      </c>
      <c r="D61" s="1">
        <f t="shared" si="4"/>
        <v>2.1644444444444444</v>
      </c>
      <c r="E61" s="13">
        <f t="shared" si="5"/>
        <v>4.8777861526865474E-2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2.6</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102.10000000000001</v>
      </c>
      <c r="C62" s="8">
        <f>C61+(C71-C61)/(A71-A61)</f>
        <v>54.83</v>
      </c>
      <c r="D62" s="1">
        <f t="shared" si="4"/>
        <v>2.2195652173913047</v>
      </c>
      <c r="E62" s="13">
        <f t="shared" si="5"/>
        <v>4.8254620123203251E-2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2.59</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106.80000000000001</v>
      </c>
      <c r="C63" s="8">
        <f>C62+(C71-C61)/(A71-A61)</f>
        <v>56.66</v>
      </c>
      <c r="D63" s="1">
        <f t="shared" si="4"/>
        <v>2.2723404255319153</v>
      </c>
      <c r="E63" s="13">
        <f t="shared" si="5"/>
        <v>4.6033300685602407E-2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2.58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111.50000000000001</v>
      </c>
      <c r="C64" s="8">
        <f>C63+(C71-C61)/(A71-A61)</f>
        <v>58.489999999999995</v>
      </c>
      <c r="D64" s="1">
        <f t="shared" si="4"/>
        <v>2.322916666666667</v>
      </c>
      <c r="E64" s="13">
        <f t="shared" si="5"/>
        <v>4.4007490636704061E-2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2.5700000000000003</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116.20000000000002</v>
      </c>
      <c r="C65" s="8">
        <f>C64+(C71-C61)/(A71-A61)</f>
        <v>60.319999999999993</v>
      </c>
      <c r="D65" s="1">
        <f t="shared" si="4"/>
        <v>2.3714285714285719</v>
      </c>
      <c r="E65" s="13">
        <f t="shared" si="5"/>
        <v>4.2152466367713082E-2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2.5600000000000005</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120.90000000000002</v>
      </c>
      <c r="C66" s="8">
        <f>C65+(C71-C61)/(A71-A61)</f>
        <v>62.149999999999991</v>
      </c>
      <c r="D66" s="1">
        <f t="shared" si="4"/>
        <v>2.4180000000000006</v>
      </c>
      <c r="E66" s="13">
        <f t="shared" si="5"/>
        <v>4.0447504302925985E-2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2.5500000000000007</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125.60000000000002</v>
      </c>
      <c r="C67" s="8">
        <f>C66+(C71-C61)/(A71-A61)</f>
        <v>63.97999999999999</v>
      </c>
      <c r="D67" s="1">
        <f t="shared" si="4"/>
        <v>2.4627450980392163</v>
      </c>
      <c r="E67" s="13">
        <f t="shared" si="5"/>
        <v>3.8875103391232457E-2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2.5400000000000009</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130.30000000000001</v>
      </c>
      <c r="C68" s="8">
        <f>C67+(C71-C61)/(A71-A61)</f>
        <v>65.809999999999988</v>
      </c>
      <c r="D68" s="1">
        <f t="shared" si="4"/>
        <v>2.5057692307692312</v>
      </c>
      <c r="E68" s="13">
        <f t="shared" si="5"/>
        <v>3.7420382165604948E-2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2.5300000000000011</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135</v>
      </c>
      <c r="C69" s="8">
        <f>C68+(C71-C61)/(A71-A61)</f>
        <v>67.639999999999986</v>
      </c>
      <c r="D69" s="1">
        <f t="shared" si="4"/>
        <v>2.5471698113207548</v>
      </c>
      <c r="E69" s="13">
        <f t="shared" si="5"/>
        <v>3.6070606293169494E-2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2.5200000000000014</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139.69999999999999</v>
      </c>
      <c r="C70" s="8">
        <f>C69+(C71-C61)/(A71-A61)</f>
        <v>69.469999999999985</v>
      </c>
      <c r="D70" s="1">
        <f t="shared" si="4"/>
        <v>2.587037037037037</v>
      </c>
      <c r="E70" s="13">
        <f t="shared" si="5"/>
        <v>3.4814814814814632E-2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2.5100000000000016</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144.4</v>
      </c>
      <c r="C71" s="9">
        <f>VLOOKUP(CONCATENATE($A$1,A71),'Smith et al 2006'!$A$2:$S$780,9,FALSE)</f>
        <v>71.3</v>
      </c>
      <c r="D71" s="1">
        <f t="shared" si="4"/>
        <v>2.6254545454545455</v>
      </c>
      <c r="E71" s="13">
        <f t="shared" si="5"/>
        <v>3.3643521832498413E-2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2.5</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148.93</v>
      </c>
      <c r="C72" s="8">
        <f>C71+(C81-C71)/(A81-A71)</f>
        <v>73</v>
      </c>
      <c r="D72" s="1">
        <f t="shared" si="4"/>
        <v>2.6594642857142858</v>
      </c>
      <c r="E72" s="13">
        <f t="shared" si="5"/>
        <v>3.1371191135734167E-2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2.4900000000000002</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153.46</v>
      </c>
      <c r="C73" s="8">
        <f>C72+(C81-C71)/(A81-A71)</f>
        <v>74.7</v>
      </c>
      <c r="D73" s="1">
        <f t="shared" si="4"/>
        <v>2.6922807017543859</v>
      </c>
      <c r="E73" s="13">
        <f t="shared" si="5"/>
        <v>3.0416974417511566E-2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2.4800000000000004</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157.99</v>
      </c>
      <c r="C74" s="8">
        <f>C73+(C81-C71)/(A81-A71)</f>
        <v>76.400000000000006</v>
      </c>
      <c r="D74" s="1">
        <f t="shared" si="4"/>
        <v>2.7239655172413793</v>
      </c>
      <c r="E74" s="13">
        <f t="shared" si="5"/>
        <v>2.95190929232374E-2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2.4700000000000006</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162.52000000000001</v>
      </c>
      <c r="C75" s="8">
        <f>C74+(C81-C71)/(A81-A71)</f>
        <v>78.100000000000009</v>
      </c>
      <c r="D75" s="1">
        <f t="shared" si="4"/>
        <v>2.754576271186441</v>
      </c>
      <c r="E75" s="13">
        <f t="shared" si="5"/>
        <v>2.8672700803848317E-2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2.4600000000000009</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167.05</v>
      </c>
      <c r="C76" s="8">
        <f>C75+(C81-C71)/(A81-A71)</f>
        <v>79.800000000000011</v>
      </c>
      <c r="D76" s="1">
        <f t="shared" si="4"/>
        <v>2.7841666666666667</v>
      </c>
      <c r="E76" s="13">
        <f t="shared" si="5"/>
        <v>2.7873492493231566E-2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2.4500000000000011</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171.58</v>
      </c>
      <c r="C77" s="8">
        <f>C76+(C81-C71)/(A81-A71)</f>
        <v>81.500000000000014</v>
      </c>
      <c r="D77" s="1">
        <f t="shared" si="4"/>
        <v>2.8127868852459019</v>
      </c>
      <c r="E77" s="13">
        <f t="shared" si="5"/>
        <v>2.7117629452259706E-2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2.4400000000000013</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176.11</v>
      </c>
      <c r="C78" s="8">
        <f>C77+(C81-C71)/(A81-A71)</f>
        <v>83.200000000000017</v>
      </c>
      <c r="D78" s="1">
        <f t="shared" si="4"/>
        <v>2.8404838709677422</v>
      </c>
      <c r="E78" s="13">
        <f t="shared" si="5"/>
        <v>2.640167851730979E-2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2.4300000000000015</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180.64000000000001</v>
      </c>
      <c r="C79" s="8">
        <f>C78+(C81-C71)/(A81-A71)</f>
        <v>84.90000000000002</v>
      </c>
      <c r="D79" s="1">
        <f t="shared" si="4"/>
        <v>2.8673015873015877</v>
      </c>
      <c r="E79" s="13">
        <f t="shared" si="5"/>
        <v>2.5722559763784014E-2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2.4200000000000017</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185.17000000000002</v>
      </c>
      <c r="C80" s="8">
        <f>C79+(C81-C71)/(A81-A71)</f>
        <v>86.600000000000023</v>
      </c>
      <c r="D80" s="1">
        <f t="shared" si="4"/>
        <v>2.8932812500000002</v>
      </c>
      <c r="E80" s="13">
        <f t="shared" si="5"/>
        <v>2.5077502214349012E-2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2.4100000000000019</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189.7</v>
      </c>
      <c r="C81" s="9">
        <f>VLOOKUP(CONCATENATE($A$1,A81),'Smith et al 2006'!$A$2:$S$780,9,FALSE)</f>
        <v>88.3</v>
      </c>
      <c r="D81" s="1">
        <f t="shared" si="4"/>
        <v>2.9184615384615382</v>
      </c>
      <c r="E81" s="13">
        <f t="shared" si="5"/>
        <v>2.4464006048495746E-2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2.4</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193.88</v>
      </c>
      <c r="C82" s="8">
        <f>C81+(C91-C81)/(A91-A81)</f>
        <v>89.8</v>
      </c>
      <c r="D82" s="1">
        <f t="shared" si="4"/>
        <v>2.9375757575757575</v>
      </c>
      <c r="E82" s="13">
        <f t="shared" si="5"/>
        <v>2.2034791776489149E-2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2.4</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198.06</v>
      </c>
      <c r="C83" s="8">
        <f>C82+(C91-C81)/(A91-A81)</f>
        <v>91.3</v>
      </c>
      <c r="D83" s="1">
        <f t="shared" si="4"/>
        <v>2.9561194029850748</v>
      </c>
      <c r="E83" s="13">
        <f t="shared" si="5"/>
        <v>2.1559727666597972E-2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2.4</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202.24</v>
      </c>
      <c r="C84" s="8">
        <f>C83+(C91-C81)/(A91-A81)</f>
        <v>92.8</v>
      </c>
      <c r="D84" s="1">
        <f t="shared" si="4"/>
        <v>2.9741176470588235</v>
      </c>
      <c r="E84" s="13">
        <f t="shared" si="5"/>
        <v>2.1104715742704228E-2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2.4</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206.42000000000002</v>
      </c>
      <c r="C85" s="8">
        <f>C84+(C91-C81)/(A91-A81)</f>
        <v>94.3</v>
      </c>
      <c r="D85" s="1">
        <f t="shared" si="4"/>
        <v>2.9915942028985509</v>
      </c>
      <c r="E85" s="13">
        <f t="shared" si="5"/>
        <v>2.0668512658227778E-2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2.4</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210.60000000000002</v>
      </c>
      <c r="C86" s="8">
        <f>C85+(C91-C81)/(A91-A81)</f>
        <v>95.8</v>
      </c>
      <c r="D86" s="1">
        <f t="shared" si="4"/>
        <v>3.0085714285714289</v>
      </c>
      <c r="E86" s="13">
        <f t="shared" si="5"/>
        <v>2.0249975777540952E-2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2.4</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214.78000000000003</v>
      </c>
      <c r="C87" s="8">
        <f>C86+(C91-C81)/(A91-A81)</f>
        <v>97.3</v>
      </c>
      <c r="D87" s="1">
        <f t="shared" si="4"/>
        <v>3.0250704225352116</v>
      </c>
      <c r="E87" s="13">
        <f t="shared" si="5"/>
        <v>1.9848053181386494E-2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2.4</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218.96000000000004</v>
      </c>
      <c r="C88" s="8">
        <f>C87+(C91-C81)/(A91-A81)</f>
        <v>98.8</v>
      </c>
      <c r="D88" s="1">
        <f t="shared" si="4"/>
        <v>3.0411111111111118</v>
      </c>
      <c r="E88" s="13">
        <f t="shared" si="5"/>
        <v>1.9461774839370616E-2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2.4</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223.14000000000004</v>
      </c>
      <c r="C89" s="8">
        <f>C88+(C91-C81)/(A91-A81)</f>
        <v>100.3</v>
      </c>
      <c r="D89" s="1">
        <f t="shared" si="4"/>
        <v>3.0567123287671238</v>
      </c>
      <c r="E89" s="13">
        <f t="shared" si="5"/>
        <v>1.9090244793569688E-2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2.4</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227.32000000000005</v>
      </c>
      <c r="C90" s="8">
        <f>C89+(C91-C81)/(A91-A81)</f>
        <v>101.8</v>
      </c>
      <c r="D90" s="1">
        <f t="shared" si="4"/>
        <v>3.0718918918918927</v>
      </c>
      <c r="E90" s="13">
        <f t="shared" si="5"/>
        <v>1.873263422066862E-2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2.4</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231.5</v>
      </c>
      <c r="C91" s="9">
        <f>VLOOKUP(CONCATENATE($A$1,A91),'Smith et al 2006'!$A$2:$S$780,9,FALSE)</f>
        <v>103.3</v>
      </c>
      <c r="D91" s="1">
        <f t="shared" si="4"/>
        <v>3.0866666666666664</v>
      </c>
      <c r="E91" s="13">
        <f t="shared" si="5"/>
        <v>1.8388175259545836E-2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2.4</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235.22</v>
      </c>
      <c r="C92" s="8">
        <f>C91+(C101-C91)/(A101-A91)</f>
        <v>104.61</v>
      </c>
      <c r="D92" s="1">
        <f t="shared" si="4"/>
        <v>3.0950000000000002</v>
      </c>
      <c r="E92" s="13">
        <f t="shared" si="5"/>
        <v>1.606911447084225E-2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2.3899999999999997</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238.94</v>
      </c>
      <c r="C93" s="8">
        <f>C92+(C101-C91)/(A101-A91)</f>
        <v>105.92</v>
      </c>
      <c r="D93" s="1">
        <f t="shared" si="4"/>
        <v>3.1031168831168832</v>
      </c>
      <c r="E93" s="13">
        <f t="shared" si="5"/>
        <v>1.581498171924145E-2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2.38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242.66</v>
      </c>
      <c r="C94" s="8">
        <f>C93+(C101-C91)/(A101-A91)</f>
        <v>107.23</v>
      </c>
      <c r="D94" s="1">
        <f t="shared" si="4"/>
        <v>3.1110256410256412</v>
      </c>
      <c r="E94" s="13">
        <f t="shared" si="5"/>
        <v>1.556876203230928E-2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2.37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246.38</v>
      </c>
      <c r="C95" s="8">
        <f>C94+(C101-C91)/(A101-A91)</f>
        <v>108.54</v>
      </c>
      <c r="D95" s="1">
        <f t="shared" si="4"/>
        <v>3.11873417721519</v>
      </c>
      <c r="E95" s="13">
        <f t="shared" si="5"/>
        <v>1.5330091486029929E-2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2.3600000000000003</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250.1</v>
      </c>
      <c r="C96" s="8">
        <f>C95+(C101-C91)/(A101-A91)</f>
        <v>109.85000000000001</v>
      </c>
      <c r="D96" s="1">
        <f t="shared" si="4"/>
        <v>3.1262499999999998</v>
      </c>
      <c r="E96" s="13">
        <f t="shared" si="5"/>
        <v>1.5098628135400638E-2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2.3500000000000005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253.82</v>
      </c>
      <c r="C97" s="8">
        <f>C96+(C101-C91)/(A101-A91)</f>
        <v>111.16000000000001</v>
      </c>
      <c r="D97" s="1">
        <f t="shared" si="4"/>
        <v>3.1335802469135801</v>
      </c>
      <c r="E97" s="13">
        <f t="shared" si="5"/>
        <v>1.4874050379848125E-2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2.3400000000000007</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257.53999999999996</v>
      </c>
      <c r="C98" s="8">
        <f>C97+(C101-C91)/(A101-A91)</f>
        <v>112.47000000000001</v>
      </c>
      <c r="D98" s="1">
        <f t="shared" si="4"/>
        <v>3.1407317073170726</v>
      </c>
      <c r="E98" s="13">
        <f t="shared" si="5"/>
        <v>1.4656055472381802E-2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2.330000000000001</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261.26</v>
      </c>
      <c r="C99" s="8">
        <f>C98+(C101-C91)/(A101-A91)</f>
        <v>113.78000000000002</v>
      </c>
      <c r="D99" s="1">
        <f t="shared" si="4"/>
        <v>3.1477108433734937</v>
      </c>
      <c r="E99" s="13">
        <f t="shared" si="5"/>
        <v>1.4444358157956083E-2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2.3200000000000012</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264.98</v>
      </c>
      <c r="C100" s="8">
        <f>C99+(C101-C91)/(A101-A91)</f>
        <v>115.09000000000002</v>
      </c>
      <c r="D100" s="1">
        <f t="shared" si="4"/>
        <v>3.15452380952381</v>
      </c>
      <c r="E100" s="13">
        <f t="shared" si="5"/>
        <v>1.4238689428155871E-2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2.3100000000000014</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268.7</v>
      </c>
      <c r="C101" s="9">
        <f>VLOOKUP(CONCATENATE($A$1,A101),'Smith et al 2006'!$A$2:$S$780,9,FALSE)</f>
        <v>116.4</v>
      </c>
      <c r="D101" s="1">
        <f t="shared" si="4"/>
        <v>3.1611764705882353</v>
      </c>
      <c r="E101" s="13">
        <f t="shared" si="5"/>
        <v>1.4038795380783453E-2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2.2999999999999998</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271.93</v>
      </c>
      <c r="C102" s="8">
        <f>C101+(C111-C101)/(A111-A101)</f>
        <v>117.52000000000001</v>
      </c>
      <c r="D102" s="1">
        <f t="shared" si="4"/>
        <v>3.1619767441860467</v>
      </c>
      <c r="E102" s="13">
        <f t="shared" si="5"/>
        <v>1.2020841086713974E-2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2.2999999999999998</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275.16000000000003</v>
      </c>
      <c r="C103" s="8">
        <f>C102+(C111-C101)/(A111-A101)</f>
        <v>118.64000000000001</v>
      </c>
      <c r="D103" s="1">
        <f t="shared" si="4"/>
        <v>3.1627586206896554</v>
      </c>
      <c r="E103" s="13">
        <f t="shared" si="5"/>
        <v>1.1878056852866692E-2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2.2999999999999998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278.39000000000004</v>
      </c>
      <c r="C104" s="8">
        <f>C103+(C111-C101)/(A111-A101)</f>
        <v>119.76000000000002</v>
      </c>
      <c r="D104" s="1">
        <f t="shared" si="4"/>
        <v>3.1635227272727278</v>
      </c>
      <c r="E104" s="13">
        <f t="shared" si="5"/>
        <v>1.1738624800116337E-2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2.2999999999999998</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281.62000000000006</v>
      </c>
      <c r="C105" s="8">
        <f>C104+(C111-C101)/(A111-A101)</f>
        <v>120.88000000000002</v>
      </c>
      <c r="D105" s="1">
        <f t="shared" ref="D105:D141" si="14">B105/A105</f>
        <v>3.1642696629213489</v>
      </c>
      <c r="E105" s="13">
        <f t="shared" ref="E105:E141" si="15">(B105/B104)-1</f>
        <v>1.1602428248141061E-2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2.2999999999999998</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284.85000000000008</v>
      </c>
      <c r="C106" s="8">
        <f>C105+(C111-C101)/(A111-A101)</f>
        <v>122.00000000000003</v>
      </c>
      <c r="D106" s="1">
        <f t="shared" si="14"/>
        <v>3.1650000000000009</v>
      </c>
      <c r="E106" s="13">
        <f t="shared" si="15"/>
        <v>1.1469355869611508E-2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2.2999999999999998</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288.0800000000001</v>
      </c>
      <c r="C107" s="8">
        <f>C106+(C111-C101)/(A111-A101)</f>
        <v>123.12000000000003</v>
      </c>
      <c r="D107" s="1">
        <f t="shared" si="14"/>
        <v>3.1657142857142868</v>
      </c>
      <c r="E107" s="13">
        <f t="shared" si="15"/>
        <v>1.1339301386694922E-2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2.2999999999999998</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291.31000000000012</v>
      </c>
      <c r="C108" s="8">
        <f>C107+(C111-C101)/(A111-A101)</f>
        <v>124.24000000000004</v>
      </c>
      <c r="D108" s="1">
        <f t="shared" si="14"/>
        <v>3.1664130434782622</v>
      </c>
      <c r="E108" s="13">
        <f t="shared" si="15"/>
        <v>1.1212163287975585E-2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2.2999999999999998</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294.54000000000013</v>
      </c>
      <c r="C109" s="8">
        <f>C108+(C111-C101)/(A111-A101)</f>
        <v>125.36000000000004</v>
      </c>
      <c r="D109" s="1">
        <f t="shared" si="14"/>
        <v>3.1670967741935496</v>
      </c>
      <c r="E109" s="13">
        <f t="shared" si="15"/>
        <v>1.108784456420997E-2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2.2999999999999998</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297.77000000000015</v>
      </c>
      <c r="C110" s="8">
        <f>C109+(C111-C101)/(A111-A101)</f>
        <v>126.48000000000005</v>
      </c>
      <c r="D110" s="1">
        <f t="shared" si="14"/>
        <v>3.16776595744681</v>
      </c>
      <c r="E110" s="13">
        <f t="shared" si="15"/>
        <v>1.096625246146532E-2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2.2999999999999998</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301</v>
      </c>
      <c r="C111" s="9">
        <f>VLOOKUP(CONCATENATE($A$1,A111),'Smith et al 2006'!$A$2:$S$780,9,FALSE)</f>
        <v>127.6</v>
      </c>
      <c r="D111" s="1">
        <f t="shared" si="14"/>
        <v>3.168421052631579</v>
      </c>
      <c r="E111" s="13">
        <f t="shared" si="15"/>
        <v>1.0847298250326931E-2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2.2999999999999998</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303.72000000000003</v>
      </c>
      <c r="C112" s="8">
        <f>C111+(C121-C111)/(A121-A111)</f>
        <v>128.53</v>
      </c>
      <c r="D112" s="1">
        <f t="shared" si="14"/>
        <v>3.1637500000000003</v>
      </c>
      <c r="E112" s="13">
        <f t="shared" si="15"/>
        <v>9.0365448504985402E-3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2.2999999999999998</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306.44000000000005</v>
      </c>
      <c r="C113" s="8">
        <f>C112+(C121-C111)/(A121-A111)</f>
        <v>129.46</v>
      </c>
      <c r="D113" s="1">
        <f t="shared" si="14"/>
        <v>3.1591752577319592</v>
      </c>
      <c r="E113" s="13">
        <f t="shared" si="15"/>
        <v>8.9556170156723791E-3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2.2999999999999998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309.16000000000008</v>
      </c>
      <c r="C114" s="8">
        <f>C113+(C121-C111)/(A121-A111)</f>
        <v>130.39000000000001</v>
      </c>
      <c r="D114" s="1">
        <f t="shared" si="14"/>
        <v>3.1546938775510212</v>
      </c>
      <c r="E114" s="13">
        <f t="shared" si="15"/>
        <v>8.8761258321368164E-3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2.2999999999999998</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311.88000000000011</v>
      </c>
      <c r="C115" s="8">
        <f>C114+(C121-C111)/(A121-A111)</f>
        <v>131.32000000000002</v>
      </c>
      <c r="D115" s="1">
        <f t="shared" si="14"/>
        <v>3.1503030303030313</v>
      </c>
      <c r="E115" s="13">
        <f t="shared" si="15"/>
        <v>8.7980333807737843E-3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2.2999999999999998</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314.60000000000014</v>
      </c>
      <c r="C116" s="8">
        <f>C115+(C121-C111)/(A121-A111)</f>
        <v>132.25000000000003</v>
      </c>
      <c r="D116" s="1">
        <f t="shared" si="14"/>
        <v>3.1460000000000012</v>
      </c>
      <c r="E116" s="13">
        <f t="shared" si="15"/>
        <v>8.721303065281516E-3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2.2999999999999998</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317.32000000000016</v>
      </c>
      <c r="C117" s="8">
        <f>C116+(C121-C111)/(A121-A111)</f>
        <v>133.18000000000004</v>
      </c>
      <c r="D117" s="1">
        <f t="shared" si="14"/>
        <v>3.1417821782178232</v>
      </c>
      <c r="E117" s="13">
        <f t="shared" si="15"/>
        <v>8.6458995549905104E-3</v>
      </c>
      <c r="F117" s="20"/>
      <c r="G117" s="20"/>
      <c r="H117" s="8">
        <f>H116+(H121-H111)/($A121-$A111)</f>
        <v>2.2999999999999998</v>
      </c>
    </row>
    <row r="118" spans="1:108" x14ac:dyDescent="0.2">
      <c r="A118" s="8">
        <f t="shared" si="16"/>
        <v>102</v>
      </c>
      <c r="B118" s="8">
        <f>B117+(B121-B111)/(A121-A111)</f>
        <v>320.04000000000019</v>
      </c>
      <c r="C118" s="8">
        <f>C117+(C121-C111)/(A121-A111)</f>
        <v>134.11000000000004</v>
      </c>
      <c r="D118" s="1">
        <f t="shared" si="14"/>
        <v>3.1376470588235312</v>
      </c>
      <c r="E118" s="13">
        <f t="shared" si="15"/>
        <v>8.5717887306189233E-3</v>
      </c>
      <c r="F118" s="20"/>
      <c r="G118" s="20"/>
      <c r="H118" s="8">
        <f>H117+(H121-H111)/($A121-$A111)</f>
        <v>2.2999999999999998</v>
      </c>
    </row>
    <row r="119" spans="1:108" x14ac:dyDescent="0.2">
      <c r="A119" s="8">
        <f t="shared" si="16"/>
        <v>103</v>
      </c>
      <c r="B119" s="8">
        <f>B118+(B121-B111)/(A121-A111)</f>
        <v>322.76000000000022</v>
      </c>
      <c r="C119" s="8">
        <f>C118+(C121-C111)/(A121-A111)</f>
        <v>135.04000000000005</v>
      </c>
      <c r="D119" s="1">
        <f t="shared" si="14"/>
        <v>3.1335922330097108</v>
      </c>
      <c r="E119" s="13">
        <f t="shared" si="15"/>
        <v>8.4989376327959665E-3</v>
      </c>
      <c r="F119" s="20"/>
      <c r="G119" s="20"/>
      <c r="H119" s="8">
        <f>H118+(H121-H111)/($A121-$A111)</f>
        <v>2.2999999999999998</v>
      </c>
    </row>
    <row r="120" spans="1:108" x14ac:dyDescent="0.2">
      <c r="A120" s="8">
        <f t="shared" si="16"/>
        <v>104</v>
      </c>
      <c r="B120" s="8">
        <f>B119+(B121-B111)/(A121-A111)</f>
        <v>325.48000000000025</v>
      </c>
      <c r="C120" s="8">
        <f>C119+(C121-C111)/(A121-A111)</f>
        <v>135.97000000000006</v>
      </c>
      <c r="D120" s="1">
        <f t="shared" si="14"/>
        <v>3.1296153846153869</v>
      </c>
      <c r="E120" s="13">
        <f t="shared" si="15"/>
        <v>8.4273144131863376E-3</v>
      </c>
      <c r="F120" s="20"/>
      <c r="G120" s="20"/>
      <c r="H120" s="8">
        <f>H119+(H121-H111)/($A121-$A111)</f>
        <v>2.2999999999999998</v>
      </c>
    </row>
    <row r="121" spans="1:108" x14ac:dyDescent="0.2">
      <c r="A121" s="9">
        <v>105</v>
      </c>
      <c r="B121" s="9">
        <f>VLOOKUP(CONCATENATE($A$1,A121),'Smith et al 2006'!$A$2:$S$780,8,FALSE)</f>
        <v>328.2</v>
      </c>
      <c r="C121" s="9">
        <f>VLOOKUP(CONCATENATE($A$1,A121),'Smith et al 2006'!$A$2:$S$780,9,FALSE)</f>
        <v>136.9</v>
      </c>
      <c r="D121" s="1">
        <f t="shared" si="14"/>
        <v>3.1257142857142854</v>
      </c>
      <c r="E121" s="13">
        <f t="shared" si="15"/>
        <v>8.3568882880660222E-3</v>
      </c>
      <c r="F121" s="20"/>
      <c r="G121" s="20"/>
      <c r="H121" s="9">
        <f>VLOOKUP(CONCATENATE($A$1,$A121),'Smith et al 2006'!$A$2:$S$780,11,FALSE)</f>
        <v>2.2999999999999998</v>
      </c>
    </row>
    <row r="122" spans="1:108" x14ac:dyDescent="0.2">
      <c r="A122" s="8">
        <f t="shared" ref="A122:A130" si="17">A121+1</f>
        <v>106</v>
      </c>
      <c r="B122" s="8">
        <f>B121+(B131-B121)/(A131-A121)</f>
        <v>330.44</v>
      </c>
      <c r="C122" s="8">
        <f>C121+(C131-C121)/(A131-A121)</f>
        <v>137.65</v>
      </c>
      <c r="D122" s="1">
        <f t="shared" si="14"/>
        <v>3.1173584905660379</v>
      </c>
      <c r="E122" s="13">
        <f t="shared" si="15"/>
        <v>6.8251066422913009E-3</v>
      </c>
      <c r="F122" s="20"/>
      <c r="G122" s="20"/>
      <c r="H122" s="8">
        <f>H121+(H131-H121)/($A131-$A121)</f>
        <v>2.29</v>
      </c>
    </row>
    <row r="123" spans="1:108" x14ac:dyDescent="0.2">
      <c r="A123" s="8">
        <f t="shared" si="17"/>
        <v>107</v>
      </c>
      <c r="B123" s="8">
        <f>B122+(B131-B121)/(A131-A121)</f>
        <v>332.68</v>
      </c>
      <c r="C123" s="8">
        <f>C122+(C131-C121)/(A131-A121)</f>
        <v>138.4</v>
      </c>
      <c r="D123" s="1">
        <f t="shared" si="14"/>
        <v>3.1091588785046729</v>
      </c>
      <c r="E123" s="13">
        <f t="shared" si="15"/>
        <v>6.7788403341000336E-3</v>
      </c>
      <c r="F123" s="20"/>
      <c r="G123" s="20"/>
      <c r="H123" s="8">
        <f>H122+(H131-H121)/($A131-$A121)</f>
        <v>2.2800000000000002</v>
      </c>
    </row>
    <row r="124" spans="1:108" x14ac:dyDescent="0.2">
      <c r="A124" s="8">
        <f t="shared" si="17"/>
        <v>108</v>
      </c>
      <c r="B124" s="8">
        <f>B123+(B131-B121)/(A131-A121)</f>
        <v>334.92</v>
      </c>
      <c r="C124" s="8">
        <f>C123+(C131-C121)/(A131-A121)</f>
        <v>139.15</v>
      </c>
      <c r="D124" s="1">
        <f t="shared" si="14"/>
        <v>3.1011111111111114</v>
      </c>
      <c r="E124" s="13">
        <f t="shared" si="15"/>
        <v>6.733197066249863E-3</v>
      </c>
      <c r="F124" s="20"/>
      <c r="G124" s="20"/>
      <c r="H124" s="8">
        <f>H123+(H131-H121)/($A131-$A121)</f>
        <v>2.2700000000000005</v>
      </c>
    </row>
    <row r="125" spans="1:108" x14ac:dyDescent="0.2">
      <c r="A125" s="8">
        <f t="shared" si="17"/>
        <v>109</v>
      </c>
      <c r="B125" s="8">
        <f>B124+(B131-B121)/(A131-A121)</f>
        <v>337.16</v>
      </c>
      <c r="C125" s="8">
        <f>C124+(C131-C121)/(A131-A121)</f>
        <v>139.9</v>
      </c>
      <c r="D125" s="1">
        <f t="shared" si="14"/>
        <v>3.0932110091743121</v>
      </c>
      <c r="E125" s="13">
        <f t="shared" si="15"/>
        <v>6.6881643377523226E-3</v>
      </c>
      <c r="F125" s="20"/>
      <c r="G125" s="20"/>
      <c r="H125" s="8">
        <f>H124+(H131-H121)/($A131-$A121)</f>
        <v>2.2600000000000007</v>
      </c>
    </row>
    <row r="126" spans="1:108" x14ac:dyDescent="0.2">
      <c r="A126" s="8">
        <f t="shared" si="17"/>
        <v>110</v>
      </c>
      <c r="B126" s="8">
        <f>B125+(B131-B121)/(A131-A121)</f>
        <v>339.40000000000003</v>
      </c>
      <c r="C126" s="8">
        <f>C125+(C131-C121)/(A131-A121)</f>
        <v>140.65</v>
      </c>
      <c r="D126" s="1">
        <f t="shared" si="14"/>
        <v>3.0854545454545459</v>
      </c>
      <c r="E126" s="13">
        <f t="shared" si="15"/>
        <v>6.6437299798316474E-3</v>
      </c>
      <c r="F126" s="20"/>
      <c r="G126" s="20"/>
      <c r="H126" s="8">
        <f>H125+(H131-H121)/($A131-$A121)</f>
        <v>2.2500000000000009</v>
      </c>
    </row>
    <row r="127" spans="1:108" x14ac:dyDescent="0.2">
      <c r="A127" s="8">
        <f t="shared" si="17"/>
        <v>111</v>
      </c>
      <c r="B127" s="8">
        <f>B126+(B131-B121)/(A131-A121)</f>
        <v>341.64000000000004</v>
      </c>
      <c r="C127" s="8">
        <f>C126+(C131-C121)/(A131-A121)</f>
        <v>141.4</v>
      </c>
      <c r="D127" s="1">
        <f t="shared" si="14"/>
        <v>3.0778378378378384</v>
      </c>
      <c r="E127" s="13">
        <f t="shared" si="15"/>
        <v>6.5998821449617662E-3</v>
      </c>
      <c r="F127" s="20"/>
      <c r="G127" s="20"/>
      <c r="H127" s="8">
        <f>H126+(H131-H121)/($A131-$A121)</f>
        <v>2.2400000000000011</v>
      </c>
    </row>
    <row r="128" spans="1:108" x14ac:dyDescent="0.2">
      <c r="A128" s="8">
        <f t="shared" si="17"/>
        <v>112</v>
      </c>
      <c r="B128" s="8">
        <f>B127+(B131-B121)/(A131-A121)</f>
        <v>343.88000000000005</v>
      </c>
      <c r="C128" s="8">
        <f>C127+(C131-C121)/(A131-A121)</f>
        <v>142.15</v>
      </c>
      <c r="D128" s="1">
        <f t="shared" si="14"/>
        <v>3.0703571428571435</v>
      </c>
      <c r="E128" s="13">
        <f t="shared" si="15"/>
        <v>6.5566092963353917E-3</v>
      </c>
      <c r="F128" s="20"/>
      <c r="G128" s="20"/>
      <c r="H128" s="8">
        <f>H127+(H131-H121)/($A131-$A121)</f>
        <v>2.2300000000000013</v>
      </c>
    </row>
    <row r="129" spans="1:8" x14ac:dyDescent="0.2">
      <c r="A129" s="8">
        <f t="shared" si="17"/>
        <v>113</v>
      </c>
      <c r="B129" s="8">
        <f>B128+(B131-B121)/(A131-A121)</f>
        <v>346.12000000000006</v>
      </c>
      <c r="C129" s="8">
        <f>C128+(C131-C121)/(A131-A121)</f>
        <v>142.9</v>
      </c>
      <c r="D129" s="1">
        <f t="shared" si="14"/>
        <v>3.0630088495575225</v>
      </c>
      <c r="E129" s="13">
        <f t="shared" si="15"/>
        <v>6.5139001977434496E-3</v>
      </c>
      <c r="F129" s="20"/>
      <c r="G129" s="20"/>
      <c r="H129" s="8">
        <f>H128+(H131-H121)/($A131-$A121)</f>
        <v>2.2200000000000015</v>
      </c>
    </row>
    <row r="130" spans="1:8" x14ac:dyDescent="0.2">
      <c r="A130" s="8">
        <f t="shared" si="17"/>
        <v>114</v>
      </c>
      <c r="B130" s="8">
        <f>B129+(B131-B121)/(A131-A121)</f>
        <v>348.36000000000007</v>
      </c>
      <c r="C130" s="8">
        <f>C129+(C131-C121)/(A131-A121)</f>
        <v>143.65</v>
      </c>
      <c r="D130" s="1">
        <f t="shared" si="14"/>
        <v>3.0557894736842113</v>
      </c>
      <c r="E130" s="13">
        <f t="shared" si="15"/>
        <v>6.4717439038484148E-3</v>
      </c>
      <c r="F130" s="20"/>
      <c r="G130" s="20"/>
      <c r="H130" s="8">
        <f>H129+(H131-H121)/($A131-$A121)</f>
        <v>2.2100000000000017</v>
      </c>
    </row>
    <row r="131" spans="1:8" x14ac:dyDescent="0.2">
      <c r="A131" s="9">
        <v>115</v>
      </c>
      <c r="B131" s="9">
        <f>VLOOKUP(CONCATENATE($A$1,A131),'Smith et al 2006'!$A$2:$S$780,8,FALSE)</f>
        <v>350.6</v>
      </c>
      <c r="C131" s="9">
        <f>VLOOKUP(CONCATENATE($A$1,A131),'Smith et al 2006'!$A$2:$S$780,9,FALSE)</f>
        <v>144.4</v>
      </c>
      <c r="D131" s="1">
        <f t="shared" si="14"/>
        <v>3.048695652173913</v>
      </c>
      <c r="E131" s="13">
        <f t="shared" si="15"/>
        <v>6.4301297508322364E-3</v>
      </c>
      <c r="F131" s="20"/>
      <c r="G131" s="20"/>
      <c r="H131" s="9">
        <f>VLOOKUP(CONCATENATE($A$1,$A131),'Smith et al 2006'!$A$2:$S$780,11,FALSE)</f>
        <v>2.2000000000000002</v>
      </c>
    </row>
    <row r="132" spans="1:8" x14ac:dyDescent="0.2">
      <c r="A132" s="8">
        <f t="shared" ref="A132:A140" si="18">A131+1</f>
        <v>116</v>
      </c>
      <c r="B132" s="8">
        <f>B131+(B141-B131)/(A141-A131)</f>
        <v>352.37</v>
      </c>
      <c r="C132" s="8">
        <f>C131+(C141-C131)/(A141-A131)</f>
        <v>144.99</v>
      </c>
      <c r="D132" s="1">
        <f t="shared" si="14"/>
        <v>3.0376724137931035</v>
      </c>
      <c r="E132" s="13">
        <f t="shared" si="15"/>
        <v>5.0484883057615448E-3</v>
      </c>
      <c r="F132" s="20"/>
      <c r="G132" s="20"/>
      <c r="H132" s="8">
        <f>H131+(H141-H131)/($A141-$A131)</f>
        <v>2.2000000000000002</v>
      </c>
    </row>
    <row r="133" spans="1:8" x14ac:dyDescent="0.2">
      <c r="A133" s="8">
        <f t="shared" si="18"/>
        <v>117</v>
      </c>
      <c r="B133" s="8">
        <f>B132+(B141-B131)/(A141-A131)</f>
        <v>354.14</v>
      </c>
      <c r="C133" s="8">
        <f>C132+(C141-C131)/(A141-A131)</f>
        <v>145.58000000000001</v>
      </c>
      <c r="D133" s="1">
        <f t="shared" si="14"/>
        <v>3.0268376068376068</v>
      </c>
      <c r="E133" s="13">
        <f t="shared" si="15"/>
        <v>5.0231290972557741E-3</v>
      </c>
      <c r="F133" s="20"/>
      <c r="G133" s="20"/>
      <c r="H133" s="8">
        <f>H132+(H141-H131)/($A141-$A131)</f>
        <v>2.2000000000000002</v>
      </c>
    </row>
    <row r="134" spans="1:8" x14ac:dyDescent="0.2">
      <c r="A134" s="8">
        <f t="shared" si="18"/>
        <v>118</v>
      </c>
      <c r="B134" s="8">
        <f>B133+(B141-B131)/(A141-A131)</f>
        <v>355.90999999999997</v>
      </c>
      <c r="C134" s="8">
        <f>C133+(C141-C131)/(A141-A131)</f>
        <v>146.17000000000002</v>
      </c>
      <c r="D134" s="1">
        <f t="shared" si="14"/>
        <v>3.0161864406779659</v>
      </c>
      <c r="E134" s="13">
        <f t="shared" si="15"/>
        <v>4.9980233805839713E-3</v>
      </c>
      <c r="F134" s="20"/>
      <c r="G134" s="20"/>
      <c r="H134" s="8">
        <f>H133+(H141-H131)/($A141-$A131)</f>
        <v>2.2000000000000002</v>
      </c>
    </row>
    <row r="135" spans="1:8" x14ac:dyDescent="0.2">
      <c r="A135" s="8">
        <f t="shared" si="18"/>
        <v>119</v>
      </c>
      <c r="B135" s="8">
        <f>B134+(B141-B131)/(A141-A131)</f>
        <v>357.67999999999995</v>
      </c>
      <c r="C135" s="8">
        <f>C134+(C141-C131)/(A141-A131)</f>
        <v>146.76000000000002</v>
      </c>
      <c r="D135" s="1">
        <f t="shared" si="14"/>
        <v>3.0057142857142853</v>
      </c>
      <c r="E135" s="13">
        <f t="shared" si="15"/>
        <v>4.9731673737742899E-3</v>
      </c>
      <c r="F135" s="20"/>
      <c r="G135" s="20"/>
      <c r="H135" s="8">
        <f>H134+(H141-H131)/($A141-$A131)</f>
        <v>2.2000000000000002</v>
      </c>
    </row>
    <row r="136" spans="1:8" x14ac:dyDescent="0.2">
      <c r="A136" s="8">
        <f t="shared" si="18"/>
        <v>120</v>
      </c>
      <c r="B136" s="8">
        <f>B135+(B141-B131)/(A141-A131)</f>
        <v>359.44999999999993</v>
      </c>
      <c r="C136" s="8">
        <f>C135+(C141-C131)/(A141-A131)</f>
        <v>147.35000000000002</v>
      </c>
      <c r="D136" s="1">
        <f t="shared" si="14"/>
        <v>2.995416666666666</v>
      </c>
      <c r="E136" s="13">
        <f t="shared" si="15"/>
        <v>4.9485573697158891E-3</v>
      </c>
      <c r="F136" s="20"/>
      <c r="G136" s="20"/>
      <c r="H136" s="8">
        <f>H135+(H141-H131)/($A141-$A131)</f>
        <v>2.2000000000000002</v>
      </c>
    </row>
    <row r="137" spans="1:8" x14ac:dyDescent="0.2">
      <c r="A137" s="8">
        <f t="shared" si="18"/>
        <v>121</v>
      </c>
      <c r="B137" s="8">
        <f>B136+(B141-B131)/(A141-A131)</f>
        <v>361.21999999999991</v>
      </c>
      <c r="C137" s="8">
        <f>C136+(C141-C131)/(A141-A131)</f>
        <v>147.94000000000003</v>
      </c>
      <c r="D137" s="1">
        <f t="shared" si="14"/>
        <v>2.9852892561983464</v>
      </c>
      <c r="E137" s="13">
        <f t="shared" si="15"/>
        <v>4.9241897343161867E-3</v>
      </c>
      <c r="F137" s="20"/>
      <c r="G137" s="20"/>
      <c r="H137" s="8">
        <f>H136+(H141-H131)/($A141-$A131)</f>
        <v>2.2000000000000002</v>
      </c>
    </row>
    <row r="138" spans="1:8" x14ac:dyDescent="0.2">
      <c r="A138" s="8">
        <f t="shared" si="18"/>
        <v>122</v>
      </c>
      <c r="B138" s="8">
        <f>B137+(B141-B131)/(A141-A131)</f>
        <v>362.9899999999999</v>
      </c>
      <c r="C138" s="8">
        <f>C137+(C141-C131)/(A141-A131)</f>
        <v>148.53000000000003</v>
      </c>
      <c r="D138" s="1">
        <f t="shared" si="14"/>
        <v>2.975327868852458</v>
      </c>
      <c r="E138" s="13">
        <f t="shared" si="15"/>
        <v>4.9000609047118449E-3</v>
      </c>
      <c r="F138" s="20"/>
      <c r="G138" s="20"/>
      <c r="H138" s="8">
        <f>H137+(H141-H131)/($A141-$A131)</f>
        <v>2.2000000000000002</v>
      </c>
    </row>
    <row r="139" spans="1:8" x14ac:dyDescent="0.2">
      <c r="A139" s="8">
        <f t="shared" si="18"/>
        <v>123</v>
      </c>
      <c r="B139" s="8">
        <f>B138+(B141-B131)/(A141-A131)</f>
        <v>364.75999999999988</v>
      </c>
      <c r="C139" s="8">
        <f>C138+(C141-C131)/(A141-A131)</f>
        <v>149.12000000000003</v>
      </c>
      <c r="D139" s="1">
        <f t="shared" si="14"/>
        <v>2.9655284552845518</v>
      </c>
      <c r="E139" s="13">
        <f t="shared" si="15"/>
        <v>4.8761673875312717E-3</v>
      </c>
      <c r="F139" s="20"/>
      <c r="G139" s="20"/>
      <c r="H139" s="8">
        <f>H138+(H141-H131)/($A141-$A131)</f>
        <v>2.2000000000000002</v>
      </c>
    </row>
    <row r="140" spans="1:8" x14ac:dyDescent="0.2">
      <c r="A140" s="8">
        <f t="shared" si="18"/>
        <v>124</v>
      </c>
      <c r="B140" s="8">
        <f>B139+(B141-B131)/(A141-A131)</f>
        <v>366.52999999999986</v>
      </c>
      <c r="C140" s="8">
        <f>C139+(C141-C131)/(A141-A131)</f>
        <v>149.71000000000004</v>
      </c>
      <c r="D140" s="1">
        <f t="shared" si="14"/>
        <v>2.9558870967741924</v>
      </c>
      <c r="E140" s="13">
        <f t="shared" si="15"/>
        <v>4.8525057572101904E-3</v>
      </c>
      <c r="F140" s="20"/>
      <c r="G140" s="20"/>
      <c r="H140" s="8">
        <f>H139+(H141-H131)/($A141-$A131)</f>
        <v>2.2000000000000002</v>
      </c>
    </row>
    <row r="141" spans="1:8" x14ac:dyDescent="0.2">
      <c r="A141" s="9">
        <v>125</v>
      </c>
      <c r="B141" s="9">
        <f>VLOOKUP(CONCATENATE($A$1,A141),'Smith et al 2006'!$A$2:$S$780,8,FALSE)</f>
        <v>368.3</v>
      </c>
      <c r="C141" s="9">
        <f>VLOOKUP(CONCATENATE($A$1,A141),'Smith et al 2006'!$A$2:$S$780,9,FALSE)</f>
        <v>150.30000000000001</v>
      </c>
      <c r="D141" s="1">
        <f t="shared" si="14"/>
        <v>2.9464000000000001</v>
      </c>
      <c r="E141" s="13">
        <f t="shared" si="15"/>
        <v>4.8290726543533946E-3</v>
      </c>
      <c r="F141" s="20"/>
      <c r="G141" s="20"/>
      <c r="H141" s="9">
        <f>VLOOKUP(CONCATENATE($A$1,$A141),'Smith et al 2006'!$A$2:$S$780,11,FALSE)</f>
        <v>2.2000000000000002</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GBHecYzECuRR5KAlGuyYUoWisHUHDNeCPHK7Rboxm+l23N2Hs9uu0TRjBUei3j0wryhHMlMZUtmoIYkkIEmLkQ==" saltValue="+mgI7GGlabYOSYul5LolgQ==" spinCount="100000" sheet="1" objects="1" scenarios="1"/>
  <mergeCells count="3">
    <mergeCell ref="D14:E14"/>
    <mergeCell ref="F13:K13"/>
    <mergeCell ref="I14:K14"/>
  </mergeCells>
  <conditionalFormatting sqref="D17:D141">
    <cfRule type="top10" dxfId="37" priority="1" stopIfTrue="1" rank="1"/>
  </conditionalFormatting>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138</v>
      </c>
    </row>
    <row r="2" spans="1:108" x14ac:dyDescent="0.2">
      <c r="A2" s="1" t="s">
        <v>206</v>
      </c>
      <c r="B2" s="1" t="s">
        <v>207</v>
      </c>
    </row>
    <row r="3" spans="1:108" x14ac:dyDescent="0.2">
      <c r="A3" s="1" t="s">
        <v>114</v>
      </c>
      <c r="B3" s="1">
        <f>_xlfn.MAXIFS(A16:A141,D16:D141,B4)</f>
        <v>95</v>
      </c>
    </row>
    <row r="4" spans="1:108" x14ac:dyDescent="0.2">
      <c r="A4" s="1" t="s">
        <v>208</v>
      </c>
      <c r="B4" s="1">
        <f>MAX(D17:D141)</f>
        <v>7.1157894736842104</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0.64</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1.28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1.92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1.92</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2.88</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2.56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3.84</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3.2</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4.8</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0.82</v>
      </c>
      <c r="C22" s="8">
        <f>C21+(C31-C21)/(A31-A21)</f>
        <v>4.04</v>
      </c>
      <c r="D22" s="1">
        <f t="shared" si="0"/>
        <v>0.13666666666666666</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4.71</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1.64</v>
      </c>
      <c r="C23" s="8">
        <f>C22+(C31-C21)/(A31-A21)</f>
        <v>4.88</v>
      </c>
      <c r="D23" s="1">
        <f t="shared" si="0"/>
        <v>0.23428571428571426</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4.62</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2.46</v>
      </c>
      <c r="C24" s="8">
        <f>C23+(C31-C21)/(A31-A21)</f>
        <v>5.72</v>
      </c>
      <c r="D24" s="1">
        <f t="shared" si="0"/>
        <v>0.3075</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4.53</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3.28</v>
      </c>
      <c r="C25" s="8">
        <f>C24+(C31-C21)/(A31-A21)</f>
        <v>6.56</v>
      </c>
      <c r="D25" s="1">
        <f t="shared" si="0"/>
        <v>0.3644444444444444</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4.4400000000000004</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4.0999999999999996</v>
      </c>
      <c r="C26" s="8">
        <f>C25+(C31-C21)/(A31-A21)</f>
        <v>7.3999999999999995</v>
      </c>
      <c r="D26" s="1">
        <f t="shared" si="0"/>
        <v>0.41</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4.3500000000000005</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4.92</v>
      </c>
      <c r="C27" s="8">
        <f>C26+(C31-C21)/(A31-A21)</f>
        <v>8.2399999999999984</v>
      </c>
      <c r="D27" s="1">
        <f t="shared" si="0"/>
        <v>0.44727272727272727</v>
      </c>
      <c r="E27" s="13">
        <f t="shared" si="1"/>
        <v>0.20000000000000018</v>
      </c>
      <c r="F27" s="21">
        <f>IF('Inputs and Results'!$C$20="Conservation Easement (Perpetual)",(C27-C26),IF(AND('Inputs and Results'!$C$20="Government (Secured)",A27&lt;=$B$6),C27-C26,IF(A27&lt;=$B$6,(C27-C26)*0.01*($B$6-A27+1),0)))</f>
        <v>0</v>
      </c>
      <c r="G27" s="22">
        <f>IF(A27&lt;='Inputs and Results'!$C$12,(C27-C26)*0.01*('Inputs and Results'!$C$12-A27+1),0)</f>
        <v>0</v>
      </c>
      <c r="H27" s="8">
        <f>H26+(H31-H21)/($A31-$A21)</f>
        <v>4.2600000000000007</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5.74</v>
      </c>
      <c r="C28" s="8">
        <f>C27+(C31-C21)/(A31-A21)</f>
        <v>9.0799999999999983</v>
      </c>
      <c r="D28" s="1">
        <f t="shared" si="0"/>
        <v>0.47833333333333333</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4.1700000000000008</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6.5600000000000005</v>
      </c>
      <c r="C29" s="8">
        <f>C28+(C31-C21)/(A31-A21)</f>
        <v>9.9199999999999982</v>
      </c>
      <c r="D29" s="1">
        <f t="shared" si="0"/>
        <v>0.50461538461538469</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4.080000000000001</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7.3800000000000008</v>
      </c>
      <c r="C30" s="8">
        <f>C29+(C31-C21)/(A31-A21)</f>
        <v>10.759999999999998</v>
      </c>
      <c r="D30" s="1">
        <f t="shared" si="0"/>
        <v>0.52714285714285725</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3.9900000000000011</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8.1999999999999993</v>
      </c>
      <c r="C31" s="9">
        <f>VLOOKUP(CONCATENATE($A$1,A31),'Smith et al 2006'!$A$2:$S$780,9,FALSE)</f>
        <v>11.6</v>
      </c>
      <c r="D31" s="1">
        <f t="shared" si="0"/>
        <v>0.54666666666666663</v>
      </c>
      <c r="E31" s="13">
        <f t="shared" si="1"/>
        <v>0.11111111111111094</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3.9</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13.61</v>
      </c>
      <c r="C32" s="8">
        <f>C31+(C41-C31)/(A41-A31)</f>
        <v>14.69</v>
      </c>
      <c r="D32" s="1">
        <f t="shared" si="0"/>
        <v>0.85062499999999996</v>
      </c>
      <c r="E32" s="13">
        <f t="shared" si="1"/>
        <v>0.65975609756097575</v>
      </c>
      <c r="F32" s="21">
        <f>IF('Inputs and Results'!$C$20="Conservation Easement (Perpetual)",(C32-C31),IF(AND('Inputs and Results'!$C$20="Government (Secured)",A32&lt;=$B$6),C32-C31,IF(A32&lt;=$B$6,(C32-C31)*0.01*($B$6-A32+1),0)))</f>
        <v>0</v>
      </c>
      <c r="G32" s="22">
        <f>IF(A32&lt;='Inputs and Results'!$C$12,(C32-C31)*0.01*('Inputs and Results'!$C$12-A32+1),0)</f>
        <v>0</v>
      </c>
      <c r="H32" s="8">
        <f>H31+(H41-H31)/($A41-$A31)</f>
        <v>3.83</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19.02</v>
      </c>
      <c r="C33" s="8">
        <f>C32+(C41-C31)/(A41-A31)</f>
        <v>17.78</v>
      </c>
      <c r="D33" s="1">
        <f t="shared" si="0"/>
        <v>1.1188235294117648</v>
      </c>
      <c r="E33" s="13">
        <f t="shared" si="1"/>
        <v>0.39750183688464369</v>
      </c>
      <c r="F33" s="21">
        <f>IF('Inputs and Results'!$C$20="Conservation Easement (Perpetual)",(C33-C32),IF(AND('Inputs and Results'!$C$20="Government (Secured)",A33&lt;=$B$6),C33-C32,IF(A33&lt;=$B$6,(C33-C32)*0.01*($B$6-A33+1),0)))</f>
        <v>0</v>
      </c>
      <c r="G33" s="22">
        <f>IF(A33&lt;='Inputs and Results'!$C$12,(C33-C32)*0.01*('Inputs and Results'!$C$12-A33+1),0)</f>
        <v>0</v>
      </c>
      <c r="H33" s="8">
        <f>H32+(H41-H31)/($A41-$A31)</f>
        <v>3.7600000000000002</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24.43</v>
      </c>
      <c r="C34" s="8">
        <f>C33+(C41-C31)/(A41-A31)</f>
        <v>20.87</v>
      </c>
      <c r="D34" s="1">
        <f t="shared" si="0"/>
        <v>1.3572222222222221</v>
      </c>
      <c r="E34" s="13">
        <f t="shared" si="1"/>
        <v>0.28443743427970558</v>
      </c>
      <c r="F34" s="21">
        <f>IF('Inputs and Results'!$C$20="Conservation Easement (Perpetual)",(C34-C33),IF(AND('Inputs and Results'!$C$20="Government (Secured)",A34&lt;=$B$6),C34-C33,IF(A34&lt;=$B$6,(C34-C33)*0.01*($B$6-A34+1),0)))</f>
        <v>0</v>
      </c>
      <c r="G34" s="22">
        <f>IF(A34&lt;='Inputs and Results'!$C$12,(C34-C33)*0.01*('Inputs and Results'!$C$12-A34+1),0)</f>
        <v>0</v>
      </c>
      <c r="H34" s="8">
        <f>H33+(H41-H31)/($A41-$A31)</f>
        <v>3.6900000000000004</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29.84</v>
      </c>
      <c r="C35" s="8">
        <f>C34+(C41-C31)/(A41-A31)</f>
        <v>23.96</v>
      </c>
      <c r="D35" s="1">
        <f t="shared" si="0"/>
        <v>1.5705263157894738</v>
      </c>
      <c r="E35" s="13">
        <f t="shared" si="1"/>
        <v>0.22144903806794924</v>
      </c>
      <c r="F35" s="21">
        <f>IF('Inputs and Results'!$C$20="Conservation Easement (Perpetual)",(C35-C34),IF(AND('Inputs and Results'!$C$20="Government (Secured)",A35&lt;=$B$6),C35-C34,IF(A35&lt;=$B$6,(C35-C34)*0.01*($B$6-A35+1),0)))</f>
        <v>0</v>
      </c>
      <c r="G35" s="22">
        <f>IF(A35&lt;='Inputs and Results'!$C$12,(C35-C34)*0.01*('Inputs and Results'!$C$12-A35+1),0)</f>
        <v>0</v>
      </c>
      <c r="H35" s="8">
        <f>H34+(H41-H31)/($A41-$A31)</f>
        <v>3.6200000000000006</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35.25</v>
      </c>
      <c r="C36" s="8">
        <f>C35+(C41-C31)/(A41-A31)</f>
        <v>27.05</v>
      </c>
      <c r="D36" s="1">
        <f t="shared" si="0"/>
        <v>1.7625</v>
      </c>
      <c r="E36" s="13">
        <f t="shared" si="1"/>
        <v>0.18130026809651478</v>
      </c>
      <c r="F36" s="21">
        <f>IF('Inputs and Results'!$C$20="Conservation Easement (Perpetual)",(C36-C35),IF(AND('Inputs and Results'!$C$20="Government (Secured)",A36&lt;=$B$6),C36-C35,IF(A36&lt;=$B$6,(C36-C35)*0.01*($B$6-A36+1),0)))</f>
        <v>0</v>
      </c>
      <c r="G36" s="22">
        <f>IF(A36&lt;='Inputs and Results'!$C$12,(C36-C35)*0.01*('Inputs and Results'!$C$12-A36+1),0)</f>
        <v>0</v>
      </c>
      <c r="H36" s="8">
        <f>H35+(H41-H31)/($A41-$A31)</f>
        <v>3.5500000000000007</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40.659999999999997</v>
      </c>
      <c r="C37" s="8">
        <f>C36+(C41-C31)/(A41-A31)</f>
        <v>30.14</v>
      </c>
      <c r="D37" s="1">
        <f t="shared" si="0"/>
        <v>1.936190476190476</v>
      </c>
      <c r="E37" s="13">
        <f t="shared" si="1"/>
        <v>0.15347517730496452</v>
      </c>
      <c r="F37" s="21">
        <f>IF('Inputs and Results'!$C$20="Conservation Easement (Perpetual)",(C37-C36),IF(AND('Inputs and Results'!$C$20="Government (Secured)",A37&lt;=$B$6),C37-C36,IF(A37&lt;=$B$6,(C37-C36)*0.01*($B$6-A37+1),0)))</f>
        <v>0</v>
      </c>
      <c r="G37" s="22">
        <f>IF(A37&lt;='Inputs and Results'!$C$12,(C37-C36)*0.01*('Inputs and Results'!$C$12-A37+1),0)</f>
        <v>0</v>
      </c>
      <c r="H37" s="8">
        <f>H36+(H41-H31)/($A41-$A31)</f>
        <v>3.4800000000000009</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46.069999999999993</v>
      </c>
      <c r="C38" s="8">
        <f>C37+(C41-C31)/(A41-A31)</f>
        <v>33.230000000000004</v>
      </c>
      <c r="D38" s="1">
        <f t="shared" si="0"/>
        <v>2.0940909090909088</v>
      </c>
      <c r="E38" s="13">
        <f t="shared" si="1"/>
        <v>0.13305459911460882</v>
      </c>
      <c r="F38" s="21">
        <f>IF('Inputs and Results'!$C$20="Conservation Easement (Perpetual)",(C38-C37),IF(AND('Inputs and Results'!$C$20="Government (Secured)",A38&lt;=$B$6),C38-C37,IF(A38&lt;=$B$6,(C38-C37)*0.01*($B$6-A38+1),0)))</f>
        <v>0</v>
      </c>
      <c r="G38" s="22">
        <f>IF(A38&lt;='Inputs and Results'!$C$12,(C38-C37)*0.01*('Inputs and Results'!$C$12-A38+1),0)</f>
        <v>0</v>
      </c>
      <c r="H38" s="8">
        <f>H37+(H41-H31)/($A41-$A31)</f>
        <v>3.410000000000001</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51.47999999999999</v>
      </c>
      <c r="C39" s="8">
        <f>C38+(C41-C31)/(A41-A31)</f>
        <v>36.320000000000007</v>
      </c>
      <c r="D39" s="1">
        <f t="shared" si="0"/>
        <v>2.2382608695652171</v>
      </c>
      <c r="E39" s="13">
        <f t="shared" si="1"/>
        <v>0.11742999782939001</v>
      </c>
      <c r="F39" s="21">
        <f>IF('Inputs and Results'!$C$20="Conservation Easement (Perpetual)",(C39-C38),IF(AND('Inputs and Results'!$C$20="Government (Secured)",A39&lt;=$B$6),C39-C38,IF(A39&lt;=$B$6,(C39-C38)*0.01*($B$6-A39+1),0)))</f>
        <v>0</v>
      </c>
      <c r="G39" s="22">
        <f>IF(A39&lt;='Inputs and Results'!$C$12,(C39-C38)*0.01*('Inputs and Results'!$C$12-A39+1),0)</f>
        <v>0</v>
      </c>
      <c r="H39" s="8">
        <f>H38+(H41-H31)/($A41-$A31)</f>
        <v>3.3400000000000012</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56.889999999999986</v>
      </c>
      <c r="C40" s="8">
        <f>C39+(C41-C31)/(A41-A31)</f>
        <v>39.410000000000011</v>
      </c>
      <c r="D40" s="1">
        <f>B40/A40</f>
        <v>2.370416666666666</v>
      </c>
      <c r="E40" s="13">
        <f>(B40/B39)-1</f>
        <v>0.10508935508935502</v>
      </c>
      <c r="F40" s="21">
        <f>IF('Inputs and Results'!$C$20="Conservation Easement (Perpetual)",(C40-C39),IF(AND('Inputs and Results'!$C$20="Government (Secured)",A40&lt;=$B$6),C40-C39,IF(A40&lt;=$B$6,(C40-C39)*0.01*($B$6-A40+1),0)))</f>
        <v>0</v>
      </c>
      <c r="G40" s="22">
        <f>IF(A40&lt;='Inputs and Results'!$C$12,(C40-C39)*0.01*('Inputs and Results'!$C$12-A40+1),0)</f>
        <v>0</v>
      </c>
      <c r="H40" s="8">
        <f>H39+(H41-H31)/($A41-$A31)</f>
        <v>3.2700000000000014</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62.3</v>
      </c>
      <c r="C41" s="9">
        <f>VLOOKUP(CONCATENATE($A$1,A41),'Smith et al 2006'!$A$2:$S$780,9,FALSE)</f>
        <v>42.5</v>
      </c>
      <c r="D41" s="1">
        <f t="shared" ref="D41:D104" si="4">B41/A41</f>
        <v>2.492</v>
      </c>
      <c r="E41" s="13">
        <f t="shared" ref="E41:E104" si="5">(B41/B40)-1</f>
        <v>9.509579891017772E-2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3.2</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70.62</v>
      </c>
      <c r="C42" s="8">
        <f>C41+(C51-C41)/(A51-A41)</f>
        <v>46.68</v>
      </c>
      <c r="D42" s="1">
        <f t="shared" si="4"/>
        <v>2.7161538461538464</v>
      </c>
      <c r="E42" s="13">
        <f t="shared" si="5"/>
        <v>0.13354735152487973</v>
      </c>
      <c r="F42" s="21">
        <f>IF('Inputs and Results'!$C$20="Conservation Easement (Perpetual)",(C42-C41),IF(AND('Inputs and Results'!$C$20="Government (Secured)",A42&lt;=$B$6),C42-C41,IF(A42&lt;=$B$6,(C42-C41)*0.01*($B$6-A42+1),0)))</f>
        <v>0</v>
      </c>
      <c r="G42" s="22">
        <f>IF(A42&lt;='Inputs and Results'!$C$12,(C42-C41)*0.01*('Inputs and Results'!$C$12-A42+1),0)</f>
        <v>0</v>
      </c>
      <c r="H42" s="8">
        <f>H41+(H51-H41)/($A51-$A41)</f>
        <v>3.16</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78.94</v>
      </c>
      <c r="C43" s="8">
        <f>C42+(C51-C41)/(A51-A41)</f>
        <v>50.86</v>
      </c>
      <c r="D43" s="1">
        <f t="shared" si="4"/>
        <v>2.9237037037037035</v>
      </c>
      <c r="E43" s="13">
        <f t="shared" si="5"/>
        <v>0.11781365052393089</v>
      </c>
      <c r="F43" s="21">
        <f>IF('Inputs and Results'!$C$20="Conservation Easement (Perpetual)",(C43-C42),IF(AND('Inputs and Results'!$C$20="Government (Secured)",A43&lt;=$B$6),C43-C42,IF(A43&lt;=$B$6,(C43-C42)*0.01*($B$6-A43+1),0)))</f>
        <v>0</v>
      </c>
      <c r="G43" s="22">
        <f>IF(A43&lt;='Inputs and Results'!$C$12,(C43-C42)*0.01*('Inputs and Results'!$C$12-A43+1),0)</f>
        <v>0</v>
      </c>
      <c r="H43" s="8">
        <f>H42+(H51-H41)/($A51-$A41)</f>
        <v>3.12</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87.259999999999991</v>
      </c>
      <c r="C44" s="8">
        <f>C43+(C51-C41)/(A51-A41)</f>
        <v>55.04</v>
      </c>
      <c r="D44" s="1">
        <f t="shared" si="4"/>
        <v>3.1164285714285711</v>
      </c>
      <c r="E44" s="13">
        <f t="shared" si="5"/>
        <v>0.10539650367367615</v>
      </c>
      <c r="F44" s="21">
        <f>IF('Inputs and Results'!$C$20="Conservation Easement (Perpetual)",(C44-C43),IF(AND('Inputs and Results'!$C$20="Government (Secured)",A44&lt;=$B$6),C44-C43,IF(A44&lt;=$B$6,(C44-C43)*0.01*($B$6-A44+1),0)))</f>
        <v>0</v>
      </c>
      <c r="G44" s="22">
        <f>IF(A44&lt;='Inputs and Results'!$C$12,(C44-C43)*0.01*('Inputs and Results'!$C$12-A44+1),0)</f>
        <v>0</v>
      </c>
      <c r="H44" s="8">
        <f>H43+(H51-H41)/($A51-$A41)</f>
        <v>3.08</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95.579999999999984</v>
      </c>
      <c r="C45" s="8">
        <f>C44+(C51-C41)/(A51-A41)</f>
        <v>59.22</v>
      </c>
      <c r="D45" s="1">
        <f t="shared" si="4"/>
        <v>3.2958620689655165</v>
      </c>
      <c r="E45" s="13">
        <f t="shared" si="5"/>
        <v>9.5347238138895118E-2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3.04</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103.89999999999998</v>
      </c>
      <c r="C46" s="8">
        <f>C45+(C51-C41)/(A51-A41)</f>
        <v>63.4</v>
      </c>
      <c r="D46" s="1">
        <f t="shared" si="4"/>
        <v>3.4633333333333325</v>
      </c>
      <c r="E46" s="13">
        <f t="shared" si="5"/>
        <v>8.7047499476877954E-2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3</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112.21999999999997</v>
      </c>
      <c r="C47" s="8">
        <f>C46+(C51-C41)/(A51-A41)</f>
        <v>67.58</v>
      </c>
      <c r="D47" s="1">
        <f t="shared" si="4"/>
        <v>3.6199999999999992</v>
      </c>
      <c r="E47" s="13">
        <f t="shared" si="5"/>
        <v>8.0076997112608295E-2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2.96</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120.53999999999996</v>
      </c>
      <c r="C48" s="8">
        <f>C47+(C51-C41)/(A51-A41)</f>
        <v>71.759999999999991</v>
      </c>
      <c r="D48" s="1">
        <f t="shared" si="4"/>
        <v>3.7668749999999989</v>
      </c>
      <c r="E48" s="13">
        <f t="shared" si="5"/>
        <v>7.4140081981821426E-2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2.92</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128.85999999999996</v>
      </c>
      <c r="C49" s="8">
        <f>C48+(C51-C41)/(A51-A41)</f>
        <v>75.94</v>
      </c>
      <c r="D49" s="1">
        <f t="shared" si="4"/>
        <v>3.9048484848484835</v>
      </c>
      <c r="E49" s="13">
        <f t="shared" si="5"/>
        <v>6.9022731043636876E-2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2.88</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137.17999999999995</v>
      </c>
      <c r="C50" s="8">
        <f>C49+(C51-C41)/(A51-A41)</f>
        <v>80.12</v>
      </c>
      <c r="D50" s="1">
        <f t="shared" si="4"/>
        <v>4.0347058823529398</v>
      </c>
      <c r="E50" s="13">
        <f t="shared" si="5"/>
        <v>6.4566195871488485E-2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2.84</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145.5</v>
      </c>
      <c r="C51" s="9">
        <f>VLOOKUP(CONCATENATE($A$1,A51),'Smith et al 2006'!$A$2:$S$780,9,FALSE)</f>
        <v>84.3</v>
      </c>
      <c r="D51" s="1">
        <f t="shared" si="4"/>
        <v>4.1571428571428575</v>
      </c>
      <c r="E51" s="13">
        <f t="shared" si="5"/>
        <v>6.06502405598488E-2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2.8</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154.82</v>
      </c>
      <c r="C52" s="8">
        <f>C51+(C61-C51)/(A61-A51)</f>
        <v>88.74</v>
      </c>
      <c r="D52" s="1">
        <f t="shared" si="4"/>
        <v>4.3005555555555555</v>
      </c>
      <c r="E52" s="13">
        <f t="shared" si="5"/>
        <v>6.4054982817869366E-2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2.78</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164.14</v>
      </c>
      <c r="C53" s="8">
        <f>C52+(C61-C51)/(A61-A51)</f>
        <v>93.179999999999993</v>
      </c>
      <c r="D53" s="1">
        <f t="shared" si="4"/>
        <v>4.4362162162162155</v>
      </c>
      <c r="E53" s="13">
        <f t="shared" si="5"/>
        <v>6.0198940705335158E-2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2.76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173.45999999999998</v>
      </c>
      <c r="C54" s="8">
        <f>C53+(C61-C51)/(A61-A51)</f>
        <v>97.61999999999999</v>
      </c>
      <c r="D54" s="1">
        <f t="shared" si="4"/>
        <v>4.5647368421052628</v>
      </c>
      <c r="E54" s="13">
        <f t="shared" si="5"/>
        <v>5.678079688071147E-2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2.7399999999999998</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182.77999999999997</v>
      </c>
      <c r="C55" s="8">
        <f>C54+(C61-C51)/(A61-A51)</f>
        <v>102.05999999999999</v>
      </c>
      <c r="D55" s="1">
        <f t="shared" si="4"/>
        <v>4.6866666666666656</v>
      </c>
      <c r="E55" s="13">
        <f t="shared" si="5"/>
        <v>5.3729966562896303E-2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2.7199999999999998</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192.09999999999997</v>
      </c>
      <c r="C56" s="8">
        <f>C55+(C61-C51)/(A61-A51)</f>
        <v>106.49999999999999</v>
      </c>
      <c r="D56" s="1">
        <f t="shared" si="4"/>
        <v>4.8024999999999993</v>
      </c>
      <c r="E56" s="13">
        <f t="shared" si="5"/>
        <v>5.0990261516577373E-2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2.6999999999999997</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201.41999999999996</v>
      </c>
      <c r="C57" s="8">
        <f>C56+(C61-C51)/(A61-A51)</f>
        <v>110.93999999999998</v>
      </c>
      <c r="D57" s="1">
        <f t="shared" si="4"/>
        <v>4.9126829268292669</v>
      </c>
      <c r="E57" s="13">
        <f t="shared" si="5"/>
        <v>4.8516397709526204E-2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2.6799999999999997</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210.73999999999995</v>
      </c>
      <c r="C58" s="8">
        <f>C57+(C61-C51)/(A61-A51)</f>
        <v>115.37999999999998</v>
      </c>
      <c r="D58" s="1">
        <f t="shared" si="4"/>
        <v>5.0176190476190463</v>
      </c>
      <c r="E58" s="13">
        <f t="shared" si="5"/>
        <v>4.6271472544930914E-2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2.6599999999999997</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220.05999999999995</v>
      </c>
      <c r="C59" s="8">
        <f>C58+(C61-C51)/(A61-A51)</f>
        <v>119.81999999999998</v>
      </c>
      <c r="D59" s="1">
        <f t="shared" si="4"/>
        <v>5.1176744186046497</v>
      </c>
      <c r="E59" s="13">
        <f t="shared" si="5"/>
        <v>4.4225111511815518E-2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2.6399999999999997</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229.37999999999994</v>
      </c>
      <c r="C60" s="8">
        <f>C59+(C61-C51)/(A61-A51)</f>
        <v>124.25999999999998</v>
      </c>
      <c r="D60" s="1">
        <f t="shared" si="4"/>
        <v>5.213181818181817</v>
      </c>
      <c r="E60" s="13">
        <f t="shared" si="5"/>
        <v>4.2352085794783223E-2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2.6199999999999997</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238.7</v>
      </c>
      <c r="C61" s="9">
        <f>VLOOKUP(CONCATENATE($A$1,A61),'Smith et al 2006'!$A$2:$S$780,9,FALSE)</f>
        <v>128.69999999999999</v>
      </c>
      <c r="D61" s="1">
        <f t="shared" si="4"/>
        <v>5.3044444444444441</v>
      </c>
      <c r="E61" s="13">
        <f t="shared" si="5"/>
        <v>4.0631266893365048E-2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2.6</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248.22</v>
      </c>
      <c r="C62" s="8">
        <f>C61+(C71-C61)/(A71-A61)</f>
        <v>132.64999999999998</v>
      </c>
      <c r="D62" s="1">
        <f t="shared" si="4"/>
        <v>5.3960869565217395</v>
      </c>
      <c r="E62" s="13">
        <f t="shared" si="5"/>
        <v>3.9882697947214218E-2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2.59</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257.74</v>
      </c>
      <c r="C63" s="8">
        <f>C62+(C71-C61)/(A71-A61)</f>
        <v>136.59999999999997</v>
      </c>
      <c r="D63" s="1">
        <f t="shared" si="4"/>
        <v>5.4838297872340425</v>
      </c>
      <c r="E63" s="13">
        <f t="shared" si="5"/>
        <v>3.83530738860689E-2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2.58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267.26</v>
      </c>
      <c r="C64" s="8">
        <f>C63+(C71-C61)/(A71-A61)</f>
        <v>140.54999999999995</v>
      </c>
      <c r="D64" s="1">
        <f t="shared" si="4"/>
        <v>5.5679166666666662</v>
      </c>
      <c r="E64" s="13">
        <f t="shared" si="5"/>
        <v>3.6936447582835319E-2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2.5700000000000003</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276.77999999999997</v>
      </c>
      <c r="C65" s="8">
        <f>C64+(C71-C61)/(A71-A61)</f>
        <v>144.49999999999994</v>
      </c>
      <c r="D65" s="1">
        <f t="shared" si="4"/>
        <v>5.6485714285714277</v>
      </c>
      <c r="E65" s="13">
        <f t="shared" si="5"/>
        <v>3.5620743844944958E-2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2.5600000000000005</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286.29999999999995</v>
      </c>
      <c r="C66" s="8">
        <f>C65+(C71-C61)/(A71-A61)</f>
        <v>148.44999999999993</v>
      </c>
      <c r="D66" s="1">
        <f t="shared" si="4"/>
        <v>5.7259999999999991</v>
      </c>
      <c r="E66" s="13">
        <f t="shared" si="5"/>
        <v>3.4395548811330334E-2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2.5500000000000007</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295.81999999999994</v>
      </c>
      <c r="C67" s="8">
        <f>C66+(C71-C61)/(A71-A61)</f>
        <v>152.39999999999992</v>
      </c>
      <c r="D67" s="1">
        <f t="shared" si="4"/>
        <v>5.8003921568627437</v>
      </c>
      <c r="E67" s="13">
        <f t="shared" si="5"/>
        <v>3.3251833740831183E-2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2.5400000000000009</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305.33999999999992</v>
      </c>
      <c r="C68" s="8">
        <f>C67+(C71-C61)/(A71-A61)</f>
        <v>156.34999999999991</v>
      </c>
      <c r="D68" s="1">
        <f t="shared" si="4"/>
        <v>5.8719230769230757</v>
      </c>
      <c r="E68" s="13">
        <f t="shared" si="5"/>
        <v>3.2181732134406005E-2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2.5300000000000011</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314.8599999999999</v>
      </c>
      <c r="C69" s="8">
        <f>C68+(C71-C61)/(A71-A61)</f>
        <v>160.2999999999999</v>
      </c>
      <c r="D69" s="1">
        <f t="shared" si="4"/>
        <v>5.9407547169811306</v>
      </c>
      <c r="E69" s="13">
        <f t="shared" si="5"/>
        <v>3.1178358551123386E-2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2.5200000000000014</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324.37999999999988</v>
      </c>
      <c r="C70" s="8">
        <f>C69+(C71-C61)/(A71-A61)</f>
        <v>164.24999999999989</v>
      </c>
      <c r="D70" s="1">
        <f t="shared" si="4"/>
        <v>6.0070370370370352</v>
      </c>
      <c r="E70" s="13">
        <f t="shared" si="5"/>
        <v>3.0235660293463695E-2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2.5100000000000016</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333.9</v>
      </c>
      <c r="C71" s="9">
        <f>VLOOKUP(CONCATENATE($A$1,A71),'Smith et al 2006'!$A$2:$S$780,9,FALSE)</f>
        <v>168.2</v>
      </c>
      <c r="D71" s="1">
        <f t="shared" si="4"/>
        <v>6.0709090909090904</v>
      </c>
      <c r="E71" s="13">
        <f t="shared" si="5"/>
        <v>2.9348295209322695E-2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2.5</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343.21</v>
      </c>
      <c r="C72" s="8">
        <f>C71+(C81-C71)/(A81-A71)</f>
        <v>171.89</v>
      </c>
      <c r="D72" s="1">
        <f t="shared" si="4"/>
        <v>6.1287499999999993</v>
      </c>
      <c r="E72" s="13">
        <f t="shared" si="5"/>
        <v>2.7882599580712819E-2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2.5</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352.52</v>
      </c>
      <c r="C73" s="8">
        <f>C72+(C81-C71)/(A81-A71)</f>
        <v>175.57999999999998</v>
      </c>
      <c r="D73" s="1">
        <f t="shared" si="4"/>
        <v>6.1845614035087717</v>
      </c>
      <c r="E73" s="13">
        <f t="shared" si="5"/>
        <v>2.7126249235162048E-2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2.5</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361.83</v>
      </c>
      <c r="C74" s="8">
        <f>C73+(C81-C71)/(A81-A71)</f>
        <v>179.26999999999998</v>
      </c>
      <c r="D74" s="1">
        <f t="shared" si="4"/>
        <v>6.2384482758620683</v>
      </c>
      <c r="E74" s="13">
        <f t="shared" si="5"/>
        <v>2.6409849086576731E-2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2.5</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371.14</v>
      </c>
      <c r="C75" s="8">
        <f>C74+(C81-C71)/(A81-A71)</f>
        <v>182.95999999999998</v>
      </c>
      <c r="D75" s="1">
        <f t="shared" si="4"/>
        <v>6.2905084745762707</v>
      </c>
      <c r="E75" s="13">
        <f t="shared" si="5"/>
        <v>2.5730315341458754E-2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2.5</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380.45</v>
      </c>
      <c r="C76" s="8">
        <f>C75+(C81-C71)/(A81-A71)</f>
        <v>186.64999999999998</v>
      </c>
      <c r="D76" s="1">
        <f t="shared" si="4"/>
        <v>6.3408333333333333</v>
      </c>
      <c r="E76" s="13">
        <f t="shared" si="5"/>
        <v>2.5084873632591487E-2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2.5</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389.76</v>
      </c>
      <c r="C77" s="8">
        <f>C76+(C81-C71)/(A81-A71)</f>
        <v>190.33999999999997</v>
      </c>
      <c r="D77" s="1">
        <f t="shared" si="4"/>
        <v>6.3895081967213114</v>
      </c>
      <c r="E77" s="13">
        <f t="shared" si="5"/>
        <v>2.4471021159153672E-2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2.5</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399.07</v>
      </c>
      <c r="C78" s="8">
        <f>C77+(C81-C71)/(A81-A71)</f>
        <v>194.02999999999997</v>
      </c>
      <c r="D78" s="1">
        <f t="shared" si="4"/>
        <v>6.4366129032258064</v>
      </c>
      <c r="E78" s="13">
        <f t="shared" si="5"/>
        <v>2.3886494252873591E-2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2.5</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408.38</v>
      </c>
      <c r="C79" s="8">
        <f>C78+(C81-C71)/(A81-A71)</f>
        <v>197.71999999999997</v>
      </c>
      <c r="D79" s="1">
        <f t="shared" si="4"/>
        <v>6.4822222222222221</v>
      </c>
      <c r="E79" s="13">
        <f t="shared" si="5"/>
        <v>2.3329240484125657E-2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2.5</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417.69</v>
      </c>
      <c r="C80" s="8">
        <f>C79+(C81-C71)/(A81-A71)</f>
        <v>201.40999999999997</v>
      </c>
      <c r="D80" s="1">
        <f t="shared" si="4"/>
        <v>6.52640625</v>
      </c>
      <c r="E80" s="13">
        <f t="shared" si="5"/>
        <v>2.2797394583476072E-2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2.5</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427</v>
      </c>
      <c r="C81" s="9">
        <f>VLOOKUP(CONCATENATE($A$1,A81),'Smith et al 2006'!$A$2:$S$780,9,FALSE)</f>
        <v>205.1</v>
      </c>
      <c r="D81" s="1">
        <f t="shared" si="4"/>
        <v>6.569230769230769</v>
      </c>
      <c r="E81" s="13">
        <f t="shared" si="5"/>
        <v>2.2289257583375299E-2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2.5</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435.88</v>
      </c>
      <c r="C82" s="8">
        <f>C81+(C91-C81)/(A91-A81)</f>
        <v>208.51</v>
      </c>
      <c r="D82" s="1">
        <f t="shared" si="4"/>
        <v>6.6042424242424245</v>
      </c>
      <c r="E82" s="13">
        <f t="shared" si="5"/>
        <v>2.0796252927400394E-2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2.4900000000000002</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444.76</v>
      </c>
      <c r="C83" s="8">
        <f>C82+(C91-C81)/(A91-A81)</f>
        <v>211.92</v>
      </c>
      <c r="D83" s="1">
        <f t="shared" si="4"/>
        <v>6.6382089552238801</v>
      </c>
      <c r="E83" s="13">
        <f t="shared" si="5"/>
        <v>2.0372579609066799E-2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2.4800000000000004</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453.64</v>
      </c>
      <c r="C84" s="8">
        <f>C83+(C91-C81)/(A91-A81)</f>
        <v>215.32999999999998</v>
      </c>
      <c r="D84" s="1">
        <f t="shared" si="4"/>
        <v>6.671176470588235</v>
      </c>
      <c r="E84" s="13">
        <f t="shared" si="5"/>
        <v>1.9965824264772003E-2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2.4700000000000006</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462.52</v>
      </c>
      <c r="C85" s="8">
        <f>C84+(C91-C81)/(A91-A81)</f>
        <v>218.73999999999998</v>
      </c>
      <c r="D85" s="1">
        <f t="shared" si="4"/>
        <v>6.7031884057971016</v>
      </c>
      <c r="E85" s="13">
        <f t="shared" si="5"/>
        <v>1.9574993386826556E-2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2.4600000000000009</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471.4</v>
      </c>
      <c r="C86" s="8">
        <f>C85+(C91-C81)/(A91-A81)</f>
        <v>222.14999999999998</v>
      </c>
      <c r="D86" s="1">
        <f t="shared" si="4"/>
        <v>6.734285714285714</v>
      </c>
      <c r="E86" s="13">
        <f t="shared" si="5"/>
        <v>1.9199169765631741E-2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2.4500000000000011</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480.28</v>
      </c>
      <c r="C87" s="8">
        <f>C86+(C91-C81)/(A91-A81)</f>
        <v>225.55999999999997</v>
      </c>
      <c r="D87" s="1">
        <f t="shared" si="4"/>
        <v>6.7645070422535207</v>
      </c>
      <c r="E87" s="13">
        <f t="shared" si="5"/>
        <v>1.883750530335182E-2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2.4400000000000013</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489.15999999999997</v>
      </c>
      <c r="C88" s="8">
        <f>C87+(C91-C81)/(A91-A81)</f>
        <v>228.96999999999997</v>
      </c>
      <c r="D88" s="1">
        <f t="shared" si="4"/>
        <v>6.7938888888888886</v>
      </c>
      <c r="E88" s="13">
        <f t="shared" si="5"/>
        <v>1.8489214624802131E-2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2.4300000000000015</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498.03999999999996</v>
      </c>
      <c r="C89" s="8">
        <f>C88+(C91-C81)/(A91-A81)</f>
        <v>232.37999999999997</v>
      </c>
      <c r="D89" s="1">
        <f t="shared" si="4"/>
        <v>6.8224657534246571</v>
      </c>
      <c r="E89" s="13">
        <f t="shared" si="5"/>
        <v>1.8153569384250501E-2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2.4200000000000017</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506.91999999999996</v>
      </c>
      <c r="C90" s="8">
        <f>C89+(C91-C81)/(A91-A81)</f>
        <v>235.78999999999996</v>
      </c>
      <c r="D90" s="1">
        <f t="shared" si="4"/>
        <v>6.8502702702702694</v>
      </c>
      <c r="E90" s="13">
        <f t="shared" si="5"/>
        <v>1.7829893181270595E-2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2.4100000000000019</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515.79999999999995</v>
      </c>
      <c r="C91" s="9">
        <f>VLOOKUP(CONCATENATE($A$1,A91),'Smith et al 2006'!$A$2:$S$780,9,FALSE)</f>
        <v>239.2</v>
      </c>
      <c r="D91" s="1">
        <f t="shared" si="4"/>
        <v>6.8773333333333326</v>
      </c>
      <c r="E91" s="13">
        <f t="shared" si="5"/>
        <v>1.7517557010968243E-2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2.4</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524.12</v>
      </c>
      <c r="C92" s="8">
        <f>C91+(C101-C91)/(A101-A91)</f>
        <v>242.31</v>
      </c>
      <c r="D92" s="1">
        <f t="shared" si="4"/>
        <v>6.8963157894736842</v>
      </c>
      <c r="E92" s="13">
        <f t="shared" si="5"/>
        <v>1.6130283055447947E-2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2.3899999999999997</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532.44000000000005</v>
      </c>
      <c r="C93" s="8">
        <f>C92+(C101-C91)/(A101-A91)</f>
        <v>245.42000000000002</v>
      </c>
      <c r="D93" s="1">
        <f t="shared" si="4"/>
        <v>6.9148051948051954</v>
      </c>
      <c r="E93" s="13">
        <f t="shared" si="5"/>
        <v>1.5874227276196473E-2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2.38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540.7600000000001</v>
      </c>
      <c r="C94" s="8">
        <f>C93+(C101-C91)/(A101-A91)</f>
        <v>248.53000000000003</v>
      </c>
      <c r="D94" s="1">
        <f t="shared" si="4"/>
        <v>6.9328205128205145</v>
      </c>
      <c r="E94" s="13">
        <f t="shared" si="5"/>
        <v>1.5626173841184032E-2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2.37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549.08000000000015</v>
      </c>
      <c r="C95" s="8">
        <f>C94+(C101-C91)/(A101-A91)</f>
        <v>251.64000000000004</v>
      </c>
      <c r="D95" s="1">
        <f t="shared" si="4"/>
        <v>6.9503797468354449</v>
      </c>
      <c r="E95" s="13">
        <f t="shared" si="5"/>
        <v>1.5385753384126177E-2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2.3600000000000003</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557.4000000000002</v>
      </c>
      <c r="C96" s="8">
        <f>C95+(C101-C91)/(A101-A91)</f>
        <v>254.75000000000006</v>
      </c>
      <c r="D96" s="1">
        <f t="shared" si="4"/>
        <v>6.9675000000000029</v>
      </c>
      <c r="E96" s="13">
        <f t="shared" si="5"/>
        <v>1.5152618926203898E-2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2.3500000000000005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565.72000000000025</v>
      </c>
      <c r="C97" s="8">
        <f>C96+(C101-C91)/(A101-A91)</f>
        <v>257.86000000000007</v>
      </c>
      <c r="D97" s="1">
        <f t="shared" si="4"/>
        <v>6.9841975308642006</v>
      </c>
      <c r="E97" s="13">
        <f t="shared" si="5"/>
        <v>1.4926444205238587E-2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2.3400000000000007</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574.0400000000003</v>
      </c>
      <c r="C98" s="8">
        <f>C97+(C101-C91)/(A101-A91)</f>
        <v>260.97000000000008</v>
      </c>
      <c r="D98" s="1">
        <f t="shared" si="4"/>
        <v>7.0004878048780528</v>
      </c>
      <c r="E98" s="13">
        <f t="shared" si="5"/>
        <v>1.4706922152301516E-2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2.330000000000001</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582.36000000000035</v>
      </c>
      <c r="C99" s="8">
        <f>C98+(C101-C91)/(A101-A91)</f>
        <v>264.0800000000001</v>
      </c>
      <c r="D99" s="1">
        <f t="shared" si="4"/>
        <v>7.0163855421686794</v>
      </c>
      <c r="E99" s="13">
        <f t="shared" si="5"/>
        <v>1.4493763500801338E-2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2.3200000000000012</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590.6800000000004</v>
      </c>
      <c r="C100" s="8">
        <f>C99+(C101-C91)/(A101-A91)</f>
        <v>267.19000000000011</v>
      </c>
      <c r="D100" s="1">
        <f t="shared" si="4"/>
        <v>7.0319047619047668</v>
      </c>
      <c r="E100" s="13">
        <f t="shared" si="5"/>
        <v>1.4286695514801995E-2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2.3100000000000014</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599</v>
      </c>
      <c r="C101" s="9">
        <f>VLOOKUP(CONCATENATE($A$1,A101),'Smith et al 2006'!$A$2:$S$780,9,FALSE)</f>
        <v>270.3</v>
      </c>
      <c r="D101" s="1">
        <f t="shared" si="4"/>
        <v>7.0470588235294116</v>
      </c>
      <c r="E101" s="13">
        <f t="shared" si="5"/>
        <v>1.4085460824811324E-2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2.2999999999999998</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606.70000000000005</v>
      </c>
      <c r="C102" s="8">
        <f>C101+(C111-C101)/(A111-A101)</f>
        <v>273.12</v>
      </c>
      <c r="D102" s="1">
        <f t="shared" si="4"/>
        <v>7.054651162790698</v>
      </c>
      <c r="E102" s="13">
        <f t="shared" si="5"/>
        <v>1.285475792988322E-2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2.2999999999999998</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614.40000000000009</v>
      </c>
      <c r="C103" s="8">
        <f>C102+(C111-C101)/(A111-A101)</f>
        <v>275.94</v>
      </c>
      <c r="D103" s="1">
        <f t="shared" si="4"/>
        <v>7.0620689655172422</v>
      </c>
      <c r="E103" s="13">
        <f t="shared" si="5"/>
        <v>1.2691610351079685E-2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2.2999999999999998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622.10000000000014</v>
      </c>
      <c r="C104" s="8">
        <f>C103+(C111-C101)/(A111-A101)</f>
        <v>278.76</v>
      </c>
      <c r="D104" s="1">
        <f t="shared" si="4"/>
        <v>7.0693181818181836</v>
      </c>
      <c r="E104" s="13">
        <f t="shared" si="5"/>
        <v>1.2532552083333481E-2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2.2999999999999998</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629.80000000000018</v>
      </c>
      <c r="C105" s="8">
        <f>C104+(C111-C101)/(A111-A101)</f>
        <v>281.58</v>
      </c>
      <c r="D105" s="1">
        <f t="shared" ref="D105:D141" si="14">B105/A105</f>
        <v>7.0764044943820243</v>
      </c>
      <c r="E105" s="13">
        <f t="shared" ref="E105:E141" si="15">(B105/B104)-1</f>
        <v>1.2377431281144657E-2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2.2999999999999998</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637.50000000000023</v>
      </c>
      <c r="C106" s="8">
        <f>C105+(C111-C101)/(A111-A101)</f>
        <v>284.39999999999998</v>
      </c>
      <c r="D106" s="1">
        <f t="shared" si="14"/>
        <v>7.0833333333333357</v>
      </c>
      <c r="E106" s="13">
        <f t="shared" si="15"/>
        <v>1.22261035249287E-2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2.2999999999999998</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645.20000000000027</v>
      </c>
      <c r="C107" s="8">
        <f>C106+(C111-C101)/(A111-A101)</f>
        <v>287.21999999999997</v>
      </c>
      <c r="D107" s="1">
        <f t="shared" si="14"/>
        <v>7.0901098901098933</v>
      </c>
      <c r="E107" s="13">
        <f t="shared" si="15"/>
        <v>1.2078431372549048E-2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2.2999999999999998</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652.90000000000032</v>
      </c>
      <c r="C108" s="8">
        <f>C107+(C111-C101)/(A111-A101)</f>
        <v>290.03999999999996</v>
      </c>
      <c r="D108" s="1">
        <f t="shared" si="14"/>
        <v>7.096739130434786</v>
      </c>
      <c r="E108" s="13">
        <f t="shared" si="15"/>
        <v>1.1934283942963475E-2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2.2999999999999998</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660.60000000000036</v>
      </c>
      <c r="C109" s="8">
        <f>C108+(C111-C101)/(A111-A101)</f>
        <v>292.85999999999996</v>
      </c>
      <c r="D109" s="1">
        <f t="shared" si="14"/>
        <v>7.1032258064516167</v>
      </c>
      <c r="E109" s="13">
        <f t="shared" si="15"/>
        <v>1.1793536529330684E-2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2.2999999999999998</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668.30000000000041</v>
      </c>
      <c r="C110" s="8">
        <f>C109+(C111-C101)/(A111-A101)</f>
        <v>295.67999999999995</v>
      </c>
      <c r="D110" s="1">
        <f t="shared" si="14"/>
        <v>7.1095744680851105</v>
      </c>
      <c r="E110" s="13">
        <f t="shared" si="15"/>
        <v>1.1656070239176586E-2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2.2999999999999998</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676</v>
      </c>
      <c r="C111" s="9">
        <f>VLOOKUP(CONCATENATE($A$1,A111),'Smith et al 2006'!$A$2:$S$780,9,FALSE)</f>
        <v>298.5</v>
      </c>
      <c r="D111" s="1">
        <f t="shared" si="14"/>
        <v>7.1157894736842104</v>
      </c>
      <c r="E111" s="13">
        <f t="shared" si="15"/>
        <v>1.1521771659433799E-2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2.2999999999999998</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683.06</v>
      </c>
      <c r="C112" s="8">
        <f>C111+(C121-C111)/(A121-A111)</f>
        <v>301.04000000000002</v>
      </c>
      <c r="D112" s="1">
        <f t="shared" si="14"/>
        <v>7.1152083333333325</v>
      </c>
      <c r="E112" s="13">
        <f t="shared" si="15"/>
        <v>1.044378698224846E-2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2.2999999999999998</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690.11999999999989</v>
      </c>
      <c r="C113" s="8">
        <f>C112+(C121-C111)/(A121-A111)</f>
        <v>303.58000000000004</v>
      </c>
      <c r="D113" s="1">
        <f t="shared" si="14"/>
        <v>7.1146391752577305</v>
      </c>
      <c r="E113" s="13">
        <f t="shared" si="15"/>
        <v>1.033584165373469E-2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2.2999999999999998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697.17999999999984</v>
      </c>
      <c r="C114" s="8">
        <f>C113+(C121-C111)/(A121-A111)</f>
        <v>306.12000000000006</v>
      </c>
      <c r="D114" s="1">
        <f t="shared" si="14"/>
        <v>7.1140816326530594</v>
      </c>
      <c r="E114" s="13">
        <f t="shared" si="15"/>
        <v>1.0230104909290993E-2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2.2999999999999998</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704.23999999999978</v>
      </c>
      <c r="C115" s="8">
        <f>C114+(C121-C111)/(A121-A111)</f>
        <v>308.66000000000008</v>
      </c>
      <c r="D115" s="1">
        <f t="shared" si="14"/>
        <v>7.1135353535353509</v>
      </c>
      <c r="E115" s="13">
        <f t="shared" si="15"/>
        <v>1.0126509653174187E-2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2.2999999999999998</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711.29999999999973</v>
      </c>
      <c r="C116" s="8">
        <f>C115+(C121-C111)/(A121-A111)</f>
        <v>311.2000000000001</v>
      </c>
      <c r="D116" s="1">
        <f t="shared" si="14"/>
        <v>7.1129999999999969</v>
      </c>
      <c r="E116" s="13">
        <f t="shared" si="15"/>
        <v>1.0024991480177103E-2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2.2999999999999998</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718.35999999999967</v>
      </c>
      <c r="C117" s="8">
        <f>C116+(C121-C111)/(A121-A111)</f>
        <v>313.74000000000012</v>
      </c>
      <c r="D117" s="1">
        <f t="shared" si="14"/>
        <v>7.112475247524749</v>
      </c>
      <c r="E117" s="13">
        <f t="shared" si="15"/>
        <v>9.9254885421058425E-3</v>
      </c>
      <c r="F117" s="20"/>
      <c r="G117" s="20"/>
      <c r="H117" s="8">
        <f>H116+(H121-H111)/($A121-$A111)</f>
        <v>2.2999999999999998</v>
      </c>
    </row>
    <row r="118" spans="1:108" x14ac:dyDescent="0.2">
      <c r="A118" s="8">
        <f t="shared" si="16"/>
        <v>102</v>
      </c>
      <c r="B118" s="8">
        <f>B117+(B121-B111)/(A121-A111)</f>
        <v>725.41999999999962</v>
      </c>
      <c r="C118" s="8">
        <f>C117+(C121-C111)/(A121-A111)</f>
        <v>316.28000000000014</v>
      </c>
      <c r="D118" s="1">
        <f t="shared" si="14"/>
        <v>7.1119607843137214</v>
      </c>
      <c r="E118" s="13">
        <f t="shared" si="15"/>
        <v>9.8279414221280614E-3</v>
      </c>
      <c r="F118" s="20"/>
      <c r="G118" s="20"/>
      <c r="H118" s="8">
        <f>H117+(H121-H111)/($A121-$A111)</f>
        <v>2.2999999999999998</v>
      </c>
    </row>
    <row r="119" spans="1:108" x14ac:dyDescent="0.2">
      <c r="A119" s="8">
        <f t="shared" si="16"/>
        <v>103</v>
      </c>
      <c r="B119" s="8">
        <f>B118+(B121-B111)/(A121-A111)</f>
        <v>732.47999999999956</v>
      </c>
      <c r="C119" s="8">
        <f>C118+(C121-C111)/(A121-A111)</f>
        <v>318.82000000000016</v>
      </c>
      <c r="D119" s="1">
        <f t="shared" si="14"/>
        <v>7.1114563106796078</v>
      </c>
      <c r="E119" s="13">
        <f t="shared" si="15"/>
        <v>9.7322930164593924E-3</v>
      </c>
      <c r="F119" s="20"/>
      <c r="G119" s="20"/>
      <c r="H119" s="8">
        <f>H118+(H121-H111)/($A121-$A111)</f>
        <v>2.2999999999999998</v>
      </c>
    </row>
    <row r="120" spans="1:108" x14ac:dyDescent="0.2">
      <c r="A120" s="8">
        <f t="shared" si="16"/>
        <v>104</v>
      </c>
      <c r="B120" s="8">
        <f>B119+(B121-B111)/(A121-A111)</f>
        <v>739.53999999999951</v>
      </c>
      <c r="C120" s="8">
        <f>C119+(C121-C111)/(A121-A111)</f>
        <v>321.36000000000018</v>
      </c>
      <c r="D120" s="1">
        <f t="shared" si="14"/>
        <v>7.1109615384615337</v>
      </c>
      <c r="E120" s="13">
        <f t="shared" si="15"/>
        <v>9.6384884228919443E-3</v>
      </c>
      <c r="F120" s="20"/>
      <c r="G120" s="20"/>
      <c r="H120" s="8">
        <f>H119+(H121-H111)/($A121-$A111)</f>
        <v>2.2999999999999998</v>
      </c>
    </row>
    <row r="121" spans="1:108" x14ac:dyDescent="0.2">
      <c r="A121" s="9">
        <v>105</v>
      </c>
      <c r="B121" s="9">
        <f>VLOOKUP(CONCATENATE($A$1,A121),'Smith et al 2006'!$A$2:$S$780,8,FALSE)</f>
        <v>746.6</v>
      </c>
      <c r="C121" s="9">
        <f>VLOOKUP(CONCATENATE($A$1,A121),'Smith et al 2006'!$A$2:$S$780,9,FALSE)</f>
        <v>323.89999999999998</v>
      </c>
      <c r="D121" s="1">
        <f t="shared" si="14"/>
        <v>7.1104761904761906</v>
      </c>
      <c r="E121" s="13">
        <f t="shared" si="15"/>
        <v>9.5464748357094731E-3</v>
      </c>
      <c r="F121" s="20"/>
      <c r="G121" s="20"/>
      <c r="H121" s="9">
        <f>VLOOKUP(CONCATENATE($A$1,$A121),'Smith et al 2006'!$A$2:$S$780,11,FALSE)</f>
        <v>2.2999999999999998</v>
      </c>
    </row>
    <row r="122" spans="1:108" x14ac:dyDescent="0.2">
      <c r="A122" s="8">
        <f t="shared" ref="A122:A130" si="17">A121+1</f>
        <v>106</v>
      </c>
      <c r="B122" s="8">
        <f>B121+(B131-B121)/(A131-A121)</f>
        <v>753.02</v>
      </c>
      <c r="C122" s="8">
        <f>C121+(C131-C121)/(A131-A121)</f>
        <v>326.17999999999995</v>
      </c>
      <c r="D122" s="1">
        <f t="shared" si="14"/>
        <v>7.103962264150943</v>
      </c>
      <c r="E122" s="13">
        <f t="shared" si="15"/>
        <v>8.5989820519689619E-3</v>
      </c>
      <c r="F122" s="20"/>
      <c r="G122" s="20"/>
      <c r="H122" s="8">
        <f>H121+(H131-H121)/($A131-$A121)</f>
        <v>2.2999999999999998</v>
      </c>
    </row>
    <row r="123" spans="1:108" x14ac:dyDescent="0.2">
      <c r="A123" s="8">
        <f t="shared" si="17"/>
        <v>107</v>
      </c>
      <c r="B123" s="8">
        <f>B122+(B131-B121)/(A131-A121)</f>
        <v>759.43999999999994</v>
      </c>
      <c r="C123" s="8">
        <f>C122+(C131-C121)/(A131-A121)</f>
        <v>328.45999999999992</v>
      </c>
      <c r="D123" s="1">
        <f t="shared" si="14"/>
        <v>7.0975700934579438</v>
      </c>
      <c r="E123" s="13">
        <f t="shared" si="15"/>
        <v>8.5256699689251203E-3</v>
      </c>
      <c r="F123" s="20"/>
      <c r="G123" s="20"/>
      <c r="H123" s="8">
        <f>H122+(H131-H121)/($A131-$A121)</f>
        <v>2.2999999999999998</v>
      </c>
    </row>
    <row r="124" spans="1:108" x14ac:dyDescent="0.2">
      <c r="A124" s="8">
        <f t="shared" si="17"/>
        <v>108</v>
      </c>
      <c r="B124" s="8">
        <f>B123+(B131-B121)/(A131-A121)</f>
        <v>765.8599999999999</v>
      </c>
      <c r="C124" s="8">
        <f>C123+(C131-C121)/(A131-A121)</f>
        <v>330.7399999999999</v>
      </c>
      <c r="D124" s="1">
        <f t="shared" si="14"/>
        <v>7.0912962962962958</v>
      </c>
      <c r="E124" s="13">
        <f t="shared" si="15"/>
        <v>8.4535973875485837E-3</v>
      </c>
      <c r="F124" s="20"/>
      <c r="G124" s="20"/>
      <c r="H124" s="8">
        <f>H123+(H131-H121)/($A131-$A121)</f>
        <v>2.2999999999999998</v>
      </c>
    </row>
    <row r="125" spans="1:108" x14ac:dyDescent="0.2">
      <c r="A125" s="8">
        <f t="shared" si="17"/>
        <v>109</v>
      </c>
      <c r="B125" s="8">
        <f>B124+(B131-B121)/(A131-A121)</f>
        <v>772.27999999999986</v>
      </c>
      <c r="C125" s="8">
        <f>C124+(C131-C121)/(A131-A121)</f>
        <v>333.01999999999987</v>
      </c>
      <c r="D125" s="1">
        <f t="shared" si="14"/>
        <v>7.0851376146788976</v>
      </c>
      <c r="E125" s="13">
        <f t="shared" si="15"/>
        <v>8.3827331366046476E-3</v>
      </c>
      <c r="F125" s="20"/>
      <c r="G125" s="20"/>
      <c r="H125" s="8">
        <f>H124+(H131-H121)/($A131-$A121)</f>
        <v>2.2999999999999998</v>
      </c>
    </row>
    <row r="126" spans="1:108" x14ac:dyDescent="0.2">
      <c r="A126" s="8">
        <f t="shared" si="17"/>
        <v>110</v>
      </c>
      <c r="B126" s="8">
        <f>B125+(B131-B121)/(A131-A121)</f>
        <v>778.69999999999982</v>
      </c>
      <c r="C126" s="8">
        <f>C125+(C131-C121)/(A131-A121)</f>
        <v>335.29999999999984</v>
      </c>
      <c r="D126" s="1">
        <f t="shared" si="14"/>
        <v>7.0790909090909073</v>
      </c>
      <c r="E126" s="13">
        <f t="shared" si="15"/>
        <v>8.3130470813694846E-3</v>
      </c>
      <c r="F126" s="20"/>
      <c r="G126" s="20"/>
      <c r="H126" s="8">
        <f>H125+(H131-H121)/($A131-$A121)</f>
        <v>2.2999999999999998</v>
      </c>
    </row>
    <row r="127" spans="1:108" x14ac:dyDescent="0.2">
      <c r="A127" s="8">
        <f t="shared" si="17"/>
        <v>111</v>
      </c>
      <c r="B127" s="8">
        <f>B126+(B131-B121)/(A131-A121)</f>
        <v>785.11999999999978</v>
      </c>
      <c r="C127" s="8">
        <f>C126+(C131-C121)/(A131-A121)</f>
        <v>337.57999999999981</v>
      </c>
      <c r="D127" s="1">
        <f t="shared" si="14"/>
        <v>7.0731531531531511</v>
      </c>
      <c r="E127" s="13">
        <f t="shared" si="15"/>
        <v>8.2445100809040994E-3</v>
      </c>
      <c r="F127" s="20"/>
      <c r="G127" s="20"/>
      <c r="H127" s="8">
        <f>H126+(H131-H121)/($A131-$A121)</f>
        <v>2.2999999999999998</v>
      </c>
    </row>
    <row r="128" spans="1:108" x14ac:dyDescent="0.2">
      <c r="A128" s="8">
        <f t="shared" si="17"/>
        <v>112</v>
      </c>
      <c r="B128" s="8">
        <f>B127+(B131-B121)/(A131-A121)</f>
        <v>791.53999999999974</v>
      </c>
      <c r="C128" s="8">
        <f>C127+(C131-C121)/(A131-A121)</f>
        <v>339.85999999999979</v>
      </c>
      <c r="D128" s="1">
        <f t="shared" si="14"/>
        <v>7.0673214285714261</v>
      </c>
      <c r="E128" s="13">
        <f t="shared" si="15"/>
        <v>8.1770939474219428E-3</v>
      </c>
      <c r="F128" s="20"/>
      <c r="G128" s="20"/>
      <c r="H128" s="8">
        <f>H127+(H131-H121)/($A131-$A121)</f>
        <v>2.2999999999999998</v>
      </c>
    </row>
    <row r="129" spans="1:8" x14ac:dyDescent="0.2">
      <c r="A129" s="8">
        <f t="shared" si="17"/>
        <v>113</v>
      </c>
      <c r="B129" s="8">
        <f>B128+(B131-B121)/(A131-A121)</f>
        <v>797.9599999999997</v>
      </c>
      <c r="C129" s="8">
        <f>C128+(C131-C121)/(A131-A121)</f>
        <v>342.13999999999976</v>
      </c>
      <c r="D129" s="1">
        <f t="shared" si="14"/>
        <v>7.0615929203539798</v>
      </c>
      <c r="E129" s="13">
        <f t="shared" si="15"/>
        <v>8.1107714076356086E-3</v>
      </c>
      <c r="F129" s="20"/>
      <c r="G129" s="20"/>
      <c r="H129" s="8">
        <f>H128+(H131-H121)/($A131-$A121)</f>
        <v>2.2999999999999998</v>
      </c>
    </row>
    <row r="130" spans="1:8" x14ac:dyDescent="0.2">
      <c r="A130" s="8">
        <f t="shared" si="17"/>
        <v>114</v>
      </c>
      <c r="B130" s="8">
        <f>B129+(B131-B121)/(A131-A121)</f>
        <v>804.37999999999965</v>
      </c>
      <c r="C130" s="8">
        <f>C129+(C131-C121)/(A131-A121)</f>
        <v>344.41999999999973</v>
      </c>
      <c r="D130" s="1">
        <f t="shared" si="14"/>
        <v>7.0559649122806984</v>
      </c>
      <c r="E130" s="13">
        <f t="shared" si="15"/>
        <v>8.0455160659682612E-3</v>
      </c>
      <c r="F130" s="20"/>
      <c r="G130" s="20"/>
      <c r="H130" s="8">
        <f>H129+(H131-H121)/($A131-$A121)</f>
        <v>2.2999999999999998</v>
      </c>
    </row>
    <row r="131" spans="1:8" x14ac:dyDescent="0.2">
      <c r="A131" s="9">
        <v>115</v>
      </c>
      <c r="B131" s="9">
        <f>VLOOKUP(CONCATENATE($A$1,A131),'Smith et al 2006'!$A$2:$S$780,8,FALSE)</f>
        <v>810.8</v>
      </c>
      <c r="C131" s="9">
        <f>VLOOKUP(CONCATENATE($A$1,A131),'Smith et al 2006'!$A$2:$S$780,9,FALSE)</f>
        <v>346.7</v>
      </c>
      <c r="D131" s="1">
        <f t="shared" si="14"/>
        <v>7.0504347826086953</v>
      </c>
      <c r="E131" s="13">
        <f t="shared" si="15"/>
        <v>7.9813023695272101E-3</v>
      </c>
      <c r="F131" s="20"/>
      <c r="G131" s="20"/>
      <c r="H131" s="9">
        <f>VLOOKUP(CONCATENATE($A$1,$A131),'Smith et al 2006'!$A$2:$S$780,11,FALSE)</f>
        <v>2.2999999999999998</v>
      </c>
    </row>
    <row r="132" spans="1:8" x14ac:dyDescent="0.2">
      <c r="A132" s="8">
        <f t="shared" ref="A132:A140" si="18">A131+1</f>
        <v>116</v>
      </c>
      <c r="B132" s="8">
        <f>B131+(B141-B131)/(A141-A131)</f>
        <v>816.63</v>
      </c>
      <c r="C132" s="8">
        <f>C131+(C141-C131)/(A141-A131)</f>
        <v>348.75</v>
      </c>
      <c r="D132" s="1">
        <f t="shared" si="14"/>
        <v>7.0399137931034481</v>
      </c>
      <c r="E132" s="13">
        <f t="shared" si="15"/>
        <v>7.1904292057227703E-3</v>
      </c>
      <c r="F132" s="20"/>
      <c r="G132" s="20"/>
      <c r="H132" s="8">
        <f>H131+(H141-H131)/($A141-$A131)</f>
        <v>2.29</v>
      </c>
    </row>
    <row r="133" spans="1:8" x14ac:dyDescent="0.2">
      <c r="A133" s="8">
        <f t="shared" si="18"/>
        <v>117</v>
      </c>
      <c r="B133" s="8">
        <f>B132+(B141-B131)/(A141-A131)</f>
        <v>822.46</v>
      </c>
      <c r="C133" s="8">
        <f>C132+(C141-C131)/(A141-A131)</f>
        <v>350.8</v>
      </c>
      <c r="D133" s="1">
        <f t="shared" si="14"/>
        <v>7.0295726495726498</v>
      </c>
      <c r="E133" s="13">
        <f t="shared" si="15"/>
        <v>7.1390960410468995E-3</v>
      </c>
      <c r="F133" s="20"/>
      <c r="G133" s="20"/>
      <c r="H133" s="8">
        <f>H132+(H141-H131)/($A141-$A131)</f>
        <v>2.2800000000000002</v>
      </c>
    </row>
    <row r="134" spans="1:8" x14ac:dyDescent="0.2">
      <c r="A134" s="8">
        <f t="shared" si="18"/>
        <v>118</v>
      </c>
      <c r="B134" s="8">
        <f>B133+(B141-B131)/(A141-A131)</f>
        <v>828.29000000000008</v>
      </c>
      <c r="C134" s="8">
        <f>C133+(C141-C131)/(A141-A131)</f>
        <v>352.85</v>
      </c>
      <c r="D134" s="1">
        <f t="shared" si="14"/>
        <v>7.0194067796610176</v>
      </c>
      <c r="E134" s="13">
        <f t="shared" si="15"/>
        <v>7.088490625684063E-3</v>
      </c>
      <c r="F134" s="20"/>
      <c r="G134" s="20"/>
      <c r="H134" s="8">
        <f>H133+(H141-H131)/($A141-$A131)</f>
        <v>2.2700000000000005</v>
      </c>
    </row>
    <row r="135" spans="1:8" x14ac:dyDescent="0.2">
      <c r="A135" s="8">
        <f t="shared" si="18"/>
        <v>119</v>
      </c>
      <c r="B135" s="8">
        <f>B134+(B141-B131)/(A141-A131)</f>
        <v>834.12000000000012</v>
      </c>
      <c r="C135" s="8">
        <f>C134+(C141-C131)/(A141-A131)</f>
        <v>354.90000000000003</v>
      </c>
      <c r="D135" s="1">
        <f t="shared" si="14"/>
        <v>7.0094117647058836</v>
      </c>
      <c r="E135" s="13">
        <f t="shared" si="15"/>
        <v>7.038597592630591E-3</v>
      </c>
      <c r="F135" s="20"/>
      <c r="G135" s="20"/>
      <c r="H135" s="8">
        <f>H134+(H141-H131)/($A141-$A131)</f>
        <v>2.2600000000000007</v>
      </c>
    </row>
    <row r="136" spans="1:8" x14ac:dyDescent="0.2">
      <c r="A136" s="8">
        <f t="shared" si="18"/>
        <v>120</v>
      </c>
      <c r="B136" s="8">
        <f>B135+(B141-B131)/(A141-A131)</f>
        <v>839.95000000000016</v>
      </c>
      <c r="C136" s="8">
        <f>C135+(C141-C131)/(A141-A131)</f>
        <v>356.95000000000005</v>
      </c>
      <c r="D136" s="1">
        <f t="shared" si="14"/>
        <v>6.9995833333333346</v>
      </c>
      <c r="E136" s="13">
        <f t="shared" si="15"/>
        <v>6.9894020045078165E-3</v>
      </c>
      <c r="F136" s="20"/>
      <c r="G136" s="20"/>
      <c r="H136" s="8">
        <f>H135+(H141-H131)/($A141-$A131)</f>
        <v>2.2500000000000009</v>
      </c>
    </row>
    <row r="137" spans="1:8" x14ac:dyDescent="0.2">
      <c r="A137" s="8">
        <f t="shared" si="18"/>
        <v>121</v>
      </c>
      <c r="B137" s="8">
        <f>B136+(B141-B131)/(A141-A131)</f>
        <v>845.7800000000002</v>
      </c>
      <c r="C137" s="8">
        <f>C136+(C141-C131)/(A141-A131)</f>
        <v>359.00000000000006</v>
      </c>
      <c r="D137" s="1">
        <f t="shared" si="14"/>
        <v>6.9899173553719027</v>
      </c>
      <c r="E137" s="13">
        <f t="shared" si="15"/>
        <v>6.9408893386511128E-3</v>
      </c>
      <c r="F137" s="20"/>
      <c r="G137" s="20"/>
      <c r="H137" s="8">
        <f>H136+(H141-H131)/($A141-$A131)</f>
        <v>2.2400000000000011</v>
      </c>
    </row>
    <row r="138" spans="1:8" x14ac:dyDescent="0.2">
      <c r="A138" s="8">
        <f t="shared" si="18"/>
        <v>122</v>
      </c>
      <c r="B138" s="8">
        <f>B137+(B141-B131)/(A141-A131)</f>
        <v>851.61000000000024</v>
      </c>
      <c r="C138" s="8">
        <f>C137+(C141-C131)/(A141-A131)</f>
        <v>361.05000000000007</v>
      </c>
      <c r="D138" s="1">
        <f t="shared" si="14"/>
        <v>6.9804098360655757</v>
      </c>
      <c r="E138" s="13">
        <f t="shared" si="15"/>
        <v>6.8930454728179935E-3</v>
      </c>
      <c r="F138" s="20"/>
      <c r="G138" s="20"/>
      <c r="H138" s="8">
        <f>H137+(H141-H131)/($A141-$A131)</f>
        <v>2.2300000000000013</v>
      </c>
    </row>
    <row r="139" spans="1:8" x14ac:dyDescent="0.2">
      <c r="A139" s="8">
        <f t="shared" si="18"/>
        <v>123</v>
      </c>
      <c r="B139" s="8">
        <f>B138+(B141-B131)/(A141-A131)</f>
        <v>857.44000000000028</v>
      </c>
      <c r="C139" s="8">
        <f>C138+(C141-C131)/(A141-A131)</f>
        <v>363.10000000000008</v>
      </c>
      <c r="D139" s="1">
        <f t="shared" si="14"/>
        <v>6.971056910569108</v>
      </c>
      <c r="E139" s="13">
        <f t="shared" si="15"/>
        <v>6.8458566714810765E-3</v>
      </c>
      <c r="F139" s="20"/>
      <c r="G139" s="20"/>
      <c r="H139" s="8">
        <f>H138+(H141-H131)/($A141-$A131)</f>
        <v>2.2200000000000015</v>
      </c>
    </row>
    <row r="140" spans="1:8" x14ac:dyDescent="0.2">
      <c r="A140" s="8">
        <f t="shared" si="18"/>
        <v>124</v>
      </c>
      <c r="B140" s="8">
        <f>B139+(B141-B131)/(A141-A131)</f>
        <v>863.27000000000032</v>
      </c>
      <c r="C140" s="8">
        <f>C139+(C141-C131)/(A141-A131)</f>
        <v>365.15000000000009</v>
      </c>
      <c r="D140" s="1">
        <f t="shared" si="14"/>
        <v>6.9618548387096801</v>
      </c>
      <c r="E140" s="13">
        <f t="shared" si="15"/>
        <v>6.7993095726814889E-3</v>
      </c>
      <c r="F140" s="20"/>
      <c r="G140" s="20"/>
      <c r="H140" s="8">
        <f>H139+(H141-H131)/($A141-$A131)</f>
        <v>2.2100000000000017</v>
      </c>
    </row>
    <row r="141" spans="1:8" x14ac:dyDescent="0.2">
      <c r="A141" s="9">
        <v>125</v>
      </c>
      <c r="B141" s="9">
        <f>VLOOKUP(CONCATENATE($A$1,A141),'Smith et al 2006'!$A$2:$S$780,8,FALSE)</f>
        <v>869.1</v>
      </c>
      <c r="C141" s="9">
        <f>VLOOKUP(CONCATENATE($A$1,A141),'Smith et al 2006'!$A$2:$S$780,9,FALSE)</f>
        <v>367.2</v>
      </c>
      <c r="D141" s="1">
        <f t="shared" si="14"/>
        <v>6.9527999999999999</v>
      </c>
      <c r="E141" s="13">
        <f t="shared" si="15"/>
        <v>6.7533911754140696E-3</v>
      </c>
      <c r="F141" s="20"/>
      <c r="G141" s="20"/>
      <c r="H141" s="9">
        <f>VLOOKUP(CONCATENATE($A$1,$A141),'Smith et al 2006'!$A$2:$S$780,11,FALSE)</f>
        <v>2.2000000000000002</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kKB76Rj/w1PLEuB0U9tgMpPdE90DR7rC0QhyptEhvniLSp/gBIW+OadPcyjgPaqFA/nZCvx/nMbzqGDlg6ucAQ==" saltValue="MctTJyrSsCC7Undeb+ikTg==" spinCount="100000" sheet="1" objects="1" scenarios="1"/>
  <mergeCells count="3">
    <mergeCell ref="D14:E14"/>
    <mergeCell ref="F13:K13"/>
    <mergeCell ref="I14:K14"/>
  </mergeCells>
  <conditionalFormatting sqref="D17:D141">
    <cfRule type="top10" dxfId="36" priority="1" stopIfTrue="1" rank="1"/>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139</v>
      </c>
    </row>
    <row r="2" spans="1:108" x14ac:dyDescent="0.2">
      <c r="A2" s="1" t="s">
        <v>206</v>
      </c>
      <c r="B2" s="1" t="s">
        <v>207</v>
      </c>
    </row>
    <row r="3" spans="1:108" x14ac:dyDescent="0.2">
      <c r="A3" s="1" t="s">
        <v>114</v>
      </c>
      <c r="B3" s="1">
        <f>_xlfn.MAXIFS(A16:A141,D16:D141,B4)</f>
        <v>85</v>
      </c>
    </row>
    <row r="4" spans="1:108" x14ac:dyDescent="0.2">
      <c r="A4" s="1" t="s">
        <v>208</v>
      </c>
      <c r="B4" s="1">
        <f>MAX(D17:D141)</f>
        <v>3.5929411764705881</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0.62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0.94000000000000006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1.24</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1.8800000000000001</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1.8599999999999999</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2.8200000000000003</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2.48</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3.7600000000000002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3.1</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4.7</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0</v>
      </c>
      <c r="C22" s="8">
        <f>C21+(C31-C21)/(A31-A21)</f>
        <v>3.37</v>
      </c>
      <c r="D22" s="1">
        <f t="shared" si="0"/>
        <v>0</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4.7</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0</v>
      </c>
      <c r="C23" s="8">
        <f>C22+(C31-C21)/(A31-A21)</f>
        <v>3.64</v>
      </c>
      <c r="D23" s="1">
        <f t="shared" si="0"/>
        <v>0</v>
      </c>
      <c r="E23" s="13" t="e">
        <f t="shared" si="1"/>
        <v>#DIV/0!</v>
      </c>
      <c r="F23" s="21">
        <f>IF('Inputs and Results'!$C$20="Conservation Easement (Perpetual)",(C23-C22),IF(AND('Inputs and Results'!$C$20="Government (Secured)",A23&lt;=$B$6),C23-C22,IF(A23&lt;=$B$6,(C23-C22)*0.01*($B$6-A23+1),0)))</f>
        <v>0</v>
      </c>
      <c r="G23" s="22">
        <f>IF(A23&lt;='Inputs and Results'!$C$12,(C23-C22)*0.01*('Inputs and Results'!$C$12-A23+1),0)</f>
        <v>0</v>
      </c>
      <c r="H23" s="8">
        <f>H22+(H31-H21)/($A31-$A21)</f>
        <v>4.7</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0</v>
      </c>
      <c r="C24" s="8">
        <f>C23+(C31-C21)/(A31-A21)</f>
        <v>3.91</v>
      </c>
      <c r="D24" s="1">
        <f t="shared" si="0"/>
        <v>0</v>
      </c>
      <c r="E24" s="13" t="e">
        <f t="shared" si="1"/>
        <v>#DIV/0!</v>
      </c>
      <c r="F24" s="21">
        <f>IF('Inputs and Results'!$C$20="Conservation Easement (Perpetual)",(C24-C23),IF(AND('Inputs and Results'!$C$20="Government (Secured)",A24&lt;=$B$6),C24-C23,IF(A24&lt;=$B$6,(C24-C23)*0.01*($B$6-A24+1),0)))</f>
        <v>0</v>
      </c>
      <c r="G24" s="22">
        <f>IF(A24&lt;='Inputs and Results'!$C$12,(C24-C23)*0.01*('Inputs and Results'!$C$12-A24+1),0)</f>
        <v>0</v>
      </c>
      <c r="H24" s="8">
        <f>H23+(H31-H21)/($A31-$A21)</f>
        <v>4.7</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0</v>
      </c>
      <c r="C25" s="8">
        <f>C24+(C31-C21)/(A31-A21)</f>
        <v>4.18</v>
      </c>
      <c r="D25" s="1">
        <f t="shared" si="0"/>
        <v>0</v>
      </c>
      <c r="E25" s="13" t="e">
        <f t="shared" si="1"/>
        <v>#DIV/0!</v>
      </c>
      <c r="F25" s="21">
        <f>IF('Inputs and Results'!$C$20="Conservation Easement (Perpetual)",(C25-C24),IF(AND('Inputs and Results'!$C$20="Government (Secured)",A25&lt;=$B$6),C25-C24,IF(A25&lt;=$B$6,(C25-C24)*0.01*($B$6-A25+1),0)))</f>
        <v>0</v>
      </c>
      <c r="G25" s="22">
        <f>IF(A25&lt;='Inputs and Results'!$C$12,(C25-C24)*0.01*('Inputs and Results'!$C$12-A25+1),0)</f>
        <v>0</v>
      </c>
      <c r="H25" s="8">
        <f>H24+(H31-H21)/($A31-$A21)</f>
        <v>4.7</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0</v>
      </c>
      <c r="C26" s="8">
        <f>C25+(C31-C21)/(A31-A21)</f>
        <v>4.4499999999999993</v>
      </c>
      <c r="D26" s="1">
        <f t="shared" si="0"/>
        <v>0</v>
      </c>
      <c r="E26" s="13" t="e">
        <f t="shared" si="1"/>
        <v>#DIV/0!</v>
      </c>
      <c r="F26" s="21">
        <f>IF('Inputs and Results'!$C$20="Conservation Easement (Perpetual)",(C26-C25),IF(AND('Inputs and Results'!$C$20="Government (Secured)",A26&lt;=$B$6),C26-C25,IF(A26&lt;=$B$6,(C26-C25)*0.01*($B$6-A26+1),0)))</f>
        <v>0</v>
      </c>
      <c r="G26" s="22">
        <f>IF(A26&lt;='Inputs and Results'!$C$12,(C26-C25)*0.01*('Inputs and Results'!$C$12-A26+1),0)</f>
        <v>0</v>
      </c>
      <c r="H26" s="8">
        <f>H25+(H31-H21)/($A31-$A21)</f>
        <v>4.7</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0</v>
      </c>
      <c r="C27" s="8">
        <f>C26+(C31-C21)/(A31-A21)</f>
        <v>4.7199999999999989</v>
      </c>
      <c r="D27" s="1">
        <f t="shared" si="0"/>
        <v>0</v>
      </c>
      <c r="E27" s="13" t="e">
        <f t="shared" si="1"/>
        <v>#DIV/0!</v>
      </c>
      <c r="F27" s="21">
        <f>IF('Inputs and Results'!$C$20="Conservation Easement (Perpetual)",(C27-C26),IF(AND('Inputs and Results'!$C$20="Government (Secured)",A27&lt;=$B$6),C27-C26,IF(A27&lt;=$B$6,(C27-C26)*0.01*($B$6-A27+1),0)))</f>
        <v>0</v>
      </c>
      <c r="G27" s="22">
        <f>IF(A27&lt;='Inputs and Results'!$C$12,(C27-C26)*0.01*('Inputs and Results'!$C$12-A27+1),0)</f>
        <v>0</v>
      </c>
      <c r="H27" s="8">
        <f>H26+(H31-H21)/($A31-$A21)</f>
        <v>4.7</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0</v>
      </c>
      <c r="C28" s="8">
        <f>C27+(C31-C21)/(A31-A21)</f>
        <v>4.9899999999999984</v>
      </c>
      <c r="D28" s="1">
        <f t="shared" si="0"/>
        <v>0</v>
      </c>
      <c r="E28" s="13" t="e">
        <f t="shared" si="1"/>
        <v>#DIV/0!</v>
      </c>
      <c r="F28" s="21">
        <f>IF('Inputs and Results'!$C$20="Conservation Easement (Perpetual)",(C28-C27),IF(AND('Inputs and Results'!$C$20="Government (Secured)",A28&lt;=$B$6),C28-C27,IF(A28&lt;=$B$6,(C28-C27)*0.01*($B$6-A28+1),0)))</f>
        <v>0</v>
      </c>
      <c r="G28" s="22">
        <f>IF(A28&lt;='Inputs and Results'!$C$12,(C28-C27)*0.01*('Inputs and Results'!$C$12-A28+1),0)</f>
        <v>0</v>
      </c>
      <c r="H28" s="8">
        <f>H27+(H31-H21)/($A31-$A21)</f>
        <v>4.7</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0</v>
      </c>
      <c r="C29" s="8">
        <f>C28+(C31-C21)/(A31-A21)</f>
        <v>5.259999999999998</v>
      </c>
      <c r="D29" s="1">
        <f t="shared" si="0"/>
        <v>0</v>
      </c>
      <c r="E29" s="13" t="e">
        <f t="shared" si="1"/>
        <v>#DIV/0!</v>
      </c>
      <c r="F29" s="21">
        <f>IF('Inputs and Results'!$C$20="Conservation Easement (Perpetual)",(C29-C28),IF(AND('Inputs and Results'!$C$20="Government (Secured)",A29&lt;=$B$6),C29-C28,IF(A29&lt;=$B$6,(C29-C28)*0.01*($B$6-A29+1),0)))</f>
        <v>0</v>
      </c>
      <c r="G29" s="22">
        <f>IF(A29&lt;='Inputs and Results'!$C$12,(C29-C28)*0.01*('Inputs and Results'!$C$12-A29+1),0)</f>
        <v>0</v>
      </c>
      <c r="H29" s="8">
        <f>H28+(H31-H21)/($A31-$A21)</f>
        <v>4.7</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0</v>
      </c>
      <c r="C30" s="8">
        <f>C29+(C31-C21)/(A31-A21)</f>
        <v>5.5299999999999976</v>
      </c>
      <c r="D30" s="1">
        <f t="shared" si="0"/>
        <v>0</v>
      </c>
      <c r="E30" s="13" t="e">
        <f t="shared" si="1"/>
        <v>#DIV/0!</v>
      </c>
      <c r="F30" s="21">
        <f>IF('Inputs and Results'!$C$20="Conservation Easement (Perpetual)",(C30-C29),IF(AND('Inputs and Results'!$C$20="Government (Secured)",A30&lt;=$B$6),C30-C29,IF(A30&lt;=$B$6,(C30-C29)*0.01*($B$6-A30+1),0)))</f>
        <v>0</v>
      </c>
      <c r="G30" s="22">
        <f>IF(A30&lt;='Inputs and Results'!$C$12,(C30-C29)*0.01*('Inputs and Results'!$C$12-A30+1),0)</f>
        <v>0</v>
      </c>
      <c r="H30" s="8">
        <f>H29+(H31-H21)/($A31-$A21)</f>
        <v>4.7</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0</v>
      </c>
      <c r="C31" s="9">
        <f>VLOOKUP(CONCATENATE($A$1,A31),'Smith et al 2006'!$A$2:$S$780,9,FALSE)</f>
        <v>5.8</v>
      </c>
      <c r="D31" s="1">
        <f t="shared" si="0"/>
        <v>0</v>
      </c>
      <c r="E31" s="13" t="e">
        <f t="shared" si="1"/>
        <v>#DIV/0!</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4.7</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1.8199999999999998</v>
      </c>
      <c r="C32" s="8">
        <f>C31+(C41-C31)/(A41-A31)</f>
        <v>6.92</v>
      </c>
      <c r="D32" s="1">
        <f t="shared" si="0"/>
        <v>0.11374999999999999</v>
      </c>
      <c r="E32" s="13" t="e">
        <f t="shared" si="1"/>
        <v>#DIV/0!</v>
      </c>
      <c r="F32" s="21">
        <f>IF('Inputs and Results'!$C$20="Conservation Easement (Perpetual)",(C32-C31),IF(AND('Inputs and Results'!$C$20="Government (Secured)",A32&lt;=$B$6),C32-C31,IF(A32&lt;=$B$6,(C32-C31)*0.01*($B$6-A32+1),0)))</f>
        <v>0</v>
      </c>
      <c r="G32" s="22">
        <f>IF(A32&lt;='Inputs and Results'!$C$12,(C32-C31)*0.01*('Inputs and Results'!$C$12-A32+1),0)</f>
        <v>0</v>
      </c>
      <c r="H32" s="8">
        <f>H31+(H41-H31)/($A41-$A31)</f>
        <v>4.57</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3.6399999999999997</v>
      </c>
      <c r="C33" s="8">
        <f>C32+(C41-C31)/(A41-A31)</f>
        <v>8.0399999999999991</v>
      </c>
      <c r="D33" s="1">
        <f t="shared" si="0"/>
        <v>0.21411764705882352</v>
      </c>
      <c r="E33" s="13">
        <f t="shared" si="1"/>
        <v>1</v>
      </c>
      <c r="F33" s="21">
        <f>IF('Inputs and Results'!$C$20="Conservation Easement (Perpetual)",(C33-C32),IF(AND('Inputs and Results'!$C$20="Government (Secured)",A33&lt;=$B$6),C33-C32,IF(A33&lt;=$B$6,(C33-C32)*0.01*($B$6-A33+1),0)))</f>
        <v>0</v>
      </c>
      <c r="G33" s="22">
        <f>IF(A33&lt;='Inputs and Results'!$C$12,(C33-C32)*0.01*('Inputs and Results'!$C$12-A33+1),0)</f>
        <v>0</v>
      </c>
      <c r="H33" s="8">
        <f>H32+(H41-H31)/($A41-$A31)</f>
        <v>4.4400000000000004</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5.4599999999999991</v>
      </c>
      <c r="C34" s="8">
        <f>C33+(C41-C31)/(A41-A31)</f>
        <v>9.1599999999999984</v>
      </c>
      <c r="D34" s="1">
        <f t="shared" si="0"/>
        <v>0.30333333333333329</v>
      </c>
      <c r="E34" s="13">
        <f t="shared" si="1"/>
        <v>0.49999999999999978</v>
      </c>
      <c r="F34" s="21">
        <f>IF('Inputs and Results'!$C$20="Conservation Easement (Perpetual)",(C34-C33),IF(AND('Inputs and Results'!$C$20="Government (Secured)",A34&lt;=$B$6),C34-C33,IF(A34&lt;=$B$6,(C34-C33)*0.01*($B$6-A34+1),0)))</f>
        <v>0</v>
      </c>
      <c r="G34" s="22">
        <f>IF(A34&lt;='Inputs and Results'!$C$12,(C34-C33)*0.01*('Inputs and Results'!$C$12-A34+1),0)</f>
        <v>0</v>
      </c>
      <c r="H34" s="8">
        <f>H33+(H41-H31)/($A41-$A31)</f>
        <v>4.3100000000000005</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7.2799999999999994</v>
      </c>
      <c r="C35" s="8">
        <f>C34+(C41-C31)/(A41-A31)</f>
        <v>10.279999999999998</v>
      </c>
      <c r="D35" s="1">
        <f t="shared" si="0"/>
        <v>0.38315789473684209</v>
      </c>
      <c r="E35" s="13">
        <f t="shared" si="1"/>
        <v>0.33333333333333348</v>
      </c>
      <c r="F35" s="21">
        <f>IF('Inputs and Results'!$C$20="Conservation Easement (Perpetual)",(C35-C34),IF(AND('Inputs and Results'!$C$20="Government (Secured)",A35&lt;=$B$6),C35-C34,IF(A35&lt;=$B$6,(C35-C34)*0.01*($B$6-A35+1),0)))</f>
        <v>0</v>
      </c>
      <c r="G35" s="22">
        <f>IF(A35&lt;='Inputs and Results'!$C$12,(C35-C34)*0.01*('Inputs and Results'!$C$12-A35+1),0)</f>
        <v>0</v>
      </c>
      <c r="H35" s="8">
        <f>H34+(H41-H31)/($A41-$A31)</f>
        <v>4.1800000000000006</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9.1</v>
      </c>
      <c r="C36" s="8">
        <f>C35+(C41-C31)/(A41-A31)</f>
        <v>11.399999999999997</v>
      </c>
      <c r="D36" s="1">
        <f t="shared" si="0"/>
        <v>0.45499999999999996</v>
      </c>
      <c r="E36" s="13">
        <f t="shared" si="1"/>
        <v>0.25</v>
      </c>
      <c r="F36" s="21">
        <f>IF('Inputs and Results'!$C$20="Conservation Easement (Perpetual)",(C36-C35),IF(AND('Inputs and Results'!$C$20="Government (Secured)",A36&lt;=$B$6),C36-C35,IF(A36&lt;=$B$6,(C36-C35)*0.01*($B$6-A36+1),0)))</f>
        <v>0</v>
      </c>
      <c r="G36" s="22">
        <f>IF(A36&lt;='Inputs and Results'!$C$12,(C36-C35)*0.01*('Inputs and Results'!$C$12-A36+1),0)</f>
        <v>0</v>
      </c>
      <c r="H36" s="8">
        <f>H35+(H41-H31)/($A41-$A31)</f>
        <v>4.0500000000000007</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10.92</v>
      </c>
      <c r="C37" s="8">
        <f>C36+(C41-C31)/(A41-A31)</f>
        <v>12.519999999999996</v>
      </c>
      <c r="D37" s="1">
        <f t="shared" si="0"/>
        <v>0.52</v>
      </c>
      <c r="E37" s="13">
        <f t="shared" si="1"/>
        <v>0.19999999999999996</v>
      </c>
      <c r="F37" s="21">
        <f>IF('Inputs and Results'!$C$20="Conservation Easement (Perpetual)",(C37-C36),IF(AND('Inputs and Results'!$C$20="Government (Secured)",A37&lt;=$B$6),C37-C36,IF(A37&lt;=$B$6,(C37-C36)*0.01*($B$6-A37+1),0)))</f>
        <v>0</v>
      </c>
      <c r="G37" s="22">
        <f>IF(A37&lt;='Inputs and Results'!$C$12,(C37-C36)*0.01*('Inputs and Results'!$C$12-A37+1),0)</f>
        <v>0</v>
      </c>
      <c r="H37" s="8">
        <f>H36+(H41-H31)/($A41-$A31)</f>
        <v>3.9200000000000008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12.74</v>
      </c>
      <c r="C38" s="8">
        <f>C37+(C41-C31)/(A41-A31)</f>
        <v>13.639999999999995</v>
      </c>
      <c r="D38" s="1">
        <f t="shared" si="0"/>
        <v>0.5790909090909091</v>
      </c>
      <c r="E38" s="13">
        <f t="shared" si="1"/>
        <v>0.16666666666666674</v>
      </c>
      <c r="F38" s="21">
        <f>IF('Inputs and Results'!$C$20="Conservation Easement (Perpetual)",(C38-C37),IF(AND('Inputs and Results'!$C$20="Government (Secured)",A38&lt;=$B$6),C38-C37,IF(A38&lt;=$B$6,(C38-C37)*0.01*($B$6-A38+1),0)))</f>
        <v>0</v>
      </c>
      <c r="G38" s="22">
        <f>IF(A38&lt;='Inputs and Results'!$C$12,(C38-C37)*0.01*('Inputs and Results'!$C$12-A38+1),0)</f>
        <v>0</v>
      </c>
      <c r="H38" s="8">
        <f>H37+(H41-H31)/($A41-$A31)</f>
        <v>3.7900000000000009</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14.56</v>
      </c>
      <c r="C39" s="8">
        <f>C38+(C41-C31)/(A41-A31)</f>
        <v>14.759999999999994</v>
      </c>
      <c r="D39" s="1">
        <f t="shared" si="0"/>
        <v>0.6330434782608696</v>
      </c>
      <c r="E39" s="13">
        <f t="shared" si="1"/>
        <v>0.14285714285714279</v>
      </c>
      <c r="F39" s="21">
        <f>IF('Inputs and Results'!$C$20="Conservation Easement (Perpetual)",(C39-C38),IF(AND('Inputs and Results'!$C$20="Government (Secured)",A39&lt;=$B$6),C39-C38,IF(A39&lt;=$B$6,(C39-C38)*0.01*($B$6-A39+1),0)))</f>
        <v>0</v>
      </c>
      <c r="G39" s="22">
        <f>IF(A39&lt;='Inputs and Results'!$C$12,(C39-C38)*0.01*('Inputs and Results'!$C$12-A39+1),0)</f>
        <v>0</v>
      </c>
      <c r="H39" s="8">
        <f>H38+(H41-H31)/($A41-$A31)</f>
        <v>3.660000000000001</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16.38</v>
      </c>
      <c r="C40" s="8">
        <f>C39+(C41-C31)/(A41-A31)</f>
        <v>15.879999999999994</v>
      </c>
      <c r="D40" s="1">
        <f>B40/A40</f>
        <v>0.6825</v>
      </c>
      <c r="E40" s="13">
        <f>(B40/B39)-1</f>
        <v>0.125</v>
      </c>
      <c r="F40" s="21">
        <f>IF('Inputs and Results'!$C$20="Conservation Easement (Perpetual)",(C40-C39),IF(AND('Inputs and Results'!$C$20="Government (Secured)",A40&lt;=$B$6),C40-C39,IF(A40&lt;=$B$6,(C40-C39)*0.01*($B$6-A40+1),0)))</f>
        <v>0</v>
      </c>
      <c r="G40" s="22">
        <f>IF(A40&lt;='Inputs and Results'!$C$12,(C40-C39)*0.01*('Inputs and Results'!$C$12-A40+1),0)</f>
        <v>0</v>
      </c>
      <c r="H40" s="8">
        <f>H39+(H41-H31)/($A41-$A31)</f>
        <v>3.5300000000000011</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18.2</v>
      </c>
      <c r="C41" s="9">
        <f>VLOOKUP(CONCATENATE($A$1,A41),'Smith et al 2006'!$A$2:$S$780,9,FALSE)</f>
        <v>17</v>
      </c>
      <c r="D41" s="1">
        <f t="shared" ref="D41:D104" si="4">B41/A41</f>
        <v>0.72799999999999998</v>
      </c>
      <c r="E41" s="13">
        <f t="shared" ref="E41:E104" si="5">(B41/B40)-1</f>
        <v>0.11111111111111116</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3.4</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22.54</v>
      </c>
      <c r="C42" s="8">
        <f>C41+(C51-C41)/(A51-A41)</f>
        <v>19.11</v>
      </c>
      <c r="D42" s="1">
        <f t="shared" si="4"/>
        <v>0.86692307692307691</v>
      </c>
      <c r="E42" s="13">
        <f t="shared" si="5"/>
        <v>0.2384615384615385</v>
      </c>
      <c r="F42" s="21">
        <f>IF('Inputs and Results'!$C$20="Conservation Easement (Perpetual)",(C42-C41),IF(AND('Inputs and Results'!$C$20="Government (Secured)",A42&lt;=$B$6),C42-C41,IF(A42&lt;=$B$6,(C42-C41)*0.01*($B$6-A42+1),0)))</f>
        <v>0</v>
      </c>
      <c r="G42" s="22">
        <f>IF(A42&lt;='Inputs and Results'!$C$12,(C42-C41)*0.01*('Inputs and Results'!$C$12-A42+1),0)</f>
        <v>0</v>
      </c>
      <c r="H42" s="8">
        <f>H41+(H51-H41)/($A51-$A41)</f>
        <v>3.33</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26.88</v>
      </c>
      <c r="C43" s="8">
        <f>C42+(C51-C41)/(A51-A41)</f>
        <v>21.22</v>
      </c>
      <c r="D43" s="1">
        <f t="shared" si="4"/>
        <v>0.99555555555555553</v>
      </c>
      <c r="E43" s="13">
        <f t="shared" si="5"/>
        <v>0.19254658385093171</v>
      </c>
      <c r="F43" s="21">
        <f>IF('Inputs and Results'!$C$20="Conservation Easement (Perpetual)",(C43-C42),IF(AND('Inputs and Results'!$C$20="Government (Secured)",A43&lt;=$B$6),C43-C42,IF(A43&lt;=$B$6,(C43-C42)*0.01*($B$6-A43+1),0)))</f>
        <v>0</v>
      </c>
      <c r="G43" s="22">
        <f>IF(A43&lt;='Inputs and Results'!$C$12,(C43-C42)*0.01*('Inputs and Results'!$C$12-A43+1),0)</f>
        <v>0</v>
      </c>
      <c r="H43" s="8">
        <f>H42+(H51-H41)/($A51-$A41)</f>
        <v>3.2600000000000002</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31.22</v>
      </c>
      <c r="C44" s="8">
        <f>C43+(C51-C41)/(A51-A41)</f>
        <v>23.33</v>
      </c>
      <c r="D44" s="1">
        <f t="shared" si="4"/>
        <v>1.115</v>
      </c>
      <c r="E44" s="13">
        <f t="shared" si="5"/>
        <v>0.16145833333333326</v>
      </c>
      <c r="F44" s="21">
        <f>IF('Inputs and Results'!$C$20="Conservation Easement (Perpetual)",(C44-C43),IF(AND('Inputs and Results'!$C$20="Government (Secured)",A44&lt;=$B$6),C44-C43,IF(A44&lt;=$B$6,(C44-C43)*0.01*($B$6-A44+1),0)))</f>
        <v>0</v>
      </c>
      <c r="G44" s="22">
        <f>IF(A44&lt;='Inputs and Results'!$C$12,(C44-C43)*0.01*('Inputs and Results'!$C$12-A44+1),0)</f>
        <v>0</v>
      </c>
      <c r="H44" s="8">
        <f>H43+(H51-H41)/($A51-$A41)</f>
        <v>3.1900000000000004</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35.56</v>
      </c>
      <c r="C45" s="8">
        <f>C44+(C51-C41)/(A51-A41)</f>
        <v>25.439999999999998</v>
      </c>
      <c r="D45" s="1">
        <f t="shared" si="4"/>
        <v>1.2262068965517243</v>
      </c>
      <c r="E45" s="13">
        <f t="shared" si="5"/>
        <v>0.13901345291479839</v>
      </c>
      <c r="F45" s="21">
        <f>IF('Inputs and Results'!$C$20="Conservation Easement (Perpetual)",(C45-C44),IF(AND('Inputs and Results'!$C$20="Government (Secured)",A45&lt;=$B$6),C45-C44,IF(A45&lt;=$B$6,(C45-C44)*0.01*($B$6-A45+1),0)))</f>
        <v>0</v>
      </c>
      <c r="G45" s="22">
        <f>IF(A45&lt;='Inputs and Results'!$C$12,(C45-C44)*0.01*('Inputs and Results'!$C$12-A45+1),0)</f>
        <v>0</v>
      </c>
      <c r="H45" s="8">
        <f>H44+(H51-H41)/($A51-$A41)</f>
        <v>3.1200000000000006</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39.900000000000006</v>
      </c>
      <c r="C46" s="8">
        <f>C45+(C51-C41)/(A51-A41)</f>
        <v>27.549999999999997</v>
      </c>
      <c r="D46" s="1">
        <f t="shared" si="4"/>
        <v>1.3300000000000003</v>
      </c>
      <c r="E46" s="13">
        <f t="shared" si="5"/>
        <v>0.12204724409448819</v>
      </c>
      <c r="F46" s="21">
        <f>IF('Inputs and Results'!$C$20="Conservation Easement (Perpetual)",(C46-C45),IF(AND('Inputs and Results'!$C$20="Government (Secured)",A46&lt;=$B$6),C46-C45,IF(A46&lt;=$B$6,(C46-C45)*0.01*($B$6-A46+1),0)))</f>
        <v>0</v>
      </c>
      <c r="G46" s="22">
        <f>IF(A46&lt;='Inputs and Results'!$C$12,(C46-C45)*0.01*('Inputs and Results'!$C$12-A46+1),0)</f>
        <v>0</v>
      </c>
      <c r="H46" s="8">
        <f>H45+(H51-H41)/($A51-$A41)</f>
        <v>3.0500000000000007</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44.240000000000009</v>
      </c>
      <c r="C47" s="8">
        <f>C46+(C51-C41)/(A51-A41)</f>
        <v>29.659999999999997</v>
      </c>
      <c r="D47" s="1">
        <f t="shared" si="4"/>
        <v>1.4270967741935487</v>
      </c>
      <c r="E47" s="13">
        <f t="shared" si="5"/>
        <v>0.10877192982456152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2.9800000000000009</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48.580000000000013</v>
      </c>
      <c r="C48" s="8">
        <f>C47+(C51-C41)/(A51-A41)</f>
        <v>31.769999999999996</v>
      </c>
      <c r="D48" s="1">
        <f t="shared" si="4"/>
        <v>1.5181250000000004</v>
      </c>
      <c r="E48" s="13">
        <f t="shared" si="5"/>
        <v>9.8101265822784889E-2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2.910000000000001</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52.920000000000016</v>
      </c>
      <c r="C49" s="8">
        <f>C48+(C51-C41)/(A51-A41)</f>
        <v>33.879999999999995</v>
      </c>
      <c r="D49" s="1">
        <f t="shared" si="4"/>
        <v>1.6036363636363642</v>
      </c>
      <c r="E49" s="13">
        <f t="shared" si="5"/>
        <v>8.9337175792507217E-2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2.8400000000000012</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57.260000000000019</v>
      </c>
      <c r="C50" s="8">
        <f>C49+(C51-C41)/(A51-A41)</f>
        <v>35.989999999999995</v>
      </c>
      <c r="D50" s="1">
        <f t="shared" si="4"/>
        <v>1.6841176470588242</v>
      </c>
      <c r="E50" s="13">
        <f t="shared" si="5"/>
        <v>8.2010582010582089E-2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2.7700000000000014</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61.6</v>
      </c>
      <c r="C51" s="9">
        <f>VLOOKUP(CONCATENATE($A$1,A51),'Smith et al 2006'!$A$2:$S$780,9,FALSE)</f>
        <v>38.1</v>
      </c>
      <c r="D51" s="1">
        <f t="shared" si="4"/>
        <v>1.76</v>
      </c>
      <c r="E51" s="13">
        <f t="shared" si="5"/>
        <v>7.5794621026894493E-2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2.7</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66.820000000000007</v>
      </c>
      <c r="C52" s="8">
        <f>C51+(C61-C51)/(A61-A51)</f>
        <v>40.24</v>
      </c>
      <c r="D52" s="1">
        <f t="shared" si="4"/>
        <v>1.8561111111111113</v>
      </c>
      <c r="E52" s="13">
        <f t="shared" si="5"/>
        <v>8.4740259740259782E-2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2.66</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72.040000000000006</v>
      </c>
      <c r="C53" s="8">
        <f>C52+(C61-C51)/(A61-A51)</f>
        <v>42.38</v>
      </c>
      <c r="D53" s="1">
        <f t="shared" si="4"/>
        <v>1.9470270270270271</v>
      </c>
      <c r="E53" s="13">
        <f t="shared" si="5"/>
        <v>7.8120323256509971E-2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2.62</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77.260000000000005</v>
      </c>
      <c r="C54" s="8">
        <f>C53+(C61-C51)/(A61-A51)</f>
        <v>44.52</v>
      </c>
      <c r="D54" s="1">
        <f t="shared" si="4"/>
        <v>2.0331578947368421</v>
      </c>
      <c r="E54" s="13">
        <f t="shared" si="5"/>
        <v>7.2459744586340857E-2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2.58</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82.48</v>
      </c>
      <c r="C55" s="8">
        <f>C54+(C61-C51)/(A61-A51)</f>
        <v>46.660000000000004</v>
      </c>
      <c r="D55" s="1">
        <f t="shared" si="4"/>
        <v>2.114871794871795</v>
      </c>
      <c r="E55" s="13">
        <f t="shared" si="5"/>
        <v>6.7564069376132574E-2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2.54</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87.7</v>
      </c>
      <c r="C56" s="8">
        <f>C55+(C61-C51)/(A61-A51)</f>
        <v>48.800000000000004</v>
      </c>
      <c r="D56" s="1">
        <f t="shared" si="4"/>
        <v>2.1924999999999999</v>
      </c>
      <c r="E56" s="13">
        <f t="shared" si="5"/>
        <v>6.3288069835111482E-2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2.5</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92.92</v>
      </c>
      <c r="C57" s="8">
        <f>C56+(C61-C51)/(A61-A51)</f>
        <v>50.940000000000005</v>
      </c>
      <c r="D57" s="1">
        <f t="shared" si="4"/>
        <v>2.2663414634146344</v>
      </c>
      <c r="E57" s="13">
        <f t="shared" si="5"/>
        <v>5.9521094640820893E-2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2.46</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98.14</v>
      </c>
      <c r="C58" s="8">
        <f>C57+(C61-C51)/(A61-A51)</f>
        <v>53.080000000000005</v>
      </c>
      <c r="D58" s="1">
        <f t="shared" si="4"/>
        <v>2.3366666666666669</v>
      </c>
      <c r="E58" s="13">
        <f t="shared" si="5"/>
        <v>5.6177356866121464E-2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2.42</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103.36</v>
      </c>
      <c r="C59" s="8">
        <f>C58+(C61-C51)/(A61-A51)</f>
        <v>55.220000000000006</v>
      </c>
      <c r="D59" s="1">
        <f t="shared" si="4"/>
        <v>2.403720930232558</v>
      </c>
      <c r="E59" s="13">
        <f t="shared" si="5"/>
        <v>5.3189321377623777E-2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2.38</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108.58</v>
      </c>
      <c r="C60" s="8">
        <f>C59+(C61-C51)/(A61-A51)</f>
        <v>57.360000000000007</v>
      </c>
      <c r="D60" s="1">
        <f t="shared" si="4"/>
        <v>2.4677272727272728</v>
      </c>
      <c r="E60" s="13">
        <f t="shared" si="5"/>
        <v>5.0503095975232171E-2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2.34</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113.8</v>
      </c>
      <c r="C61" s="9">
        <f>VLOOKUP(CONCATENATE($A$1,A61),'Smith et al 2006'!$A$2:$S$780,9,FALSE)</f>
        <v>59.5</v>
      </c>
      <c r="D61" s="1">
        <f t="shared" si="4"/>
        <v>2.528888888888889</v>
      </c>
      <c r="E61" s="13">
        <f t="shared" si="5"/>
        <v>4.8075151961687324E-2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2.2999999999999998</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119.14</v>
      </c>
      <c r="C62" s="8">
        <f>C61+(C71-C61)/(A71-A61)</f>
        <v>61.55</v>
      </c>
      <c r="D62" s="1">
        <f t="shared" si="4"/>
        <v>2.59</v>
      </c>
      <c r="E62" s="13">
        <f t="shared" si="5"/>
        <v>4.6924428822495701E-2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2.2799999999999998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124.48</v>
      </c>
      <c r="C63" s="8">
        <f>C62+(C71-C61)/(A71-A61)</f>
        <v>63.599999999999994</v>
      </c>
      <c r="D63" s="1">
        <f t="shared" si="4"/>
        <v>2.6485106382978723</v>
      </c>
      <c r="E63" s="13">
        <f t="shared" si="5"/>
        <v>4.4821218734262258E-2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2.2599999999999998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129.82</v>
      </c>
      <c r="C64" s="8">
        <f>C63+(C71-C61)/(A71-A61)</f>
        <v>65.649999999999991</v>
      </c>
      <c r="D64" s="1">
        <f t="shared" si="4"/>
        <v>2.7045833333333333</v>
      </c>
      <c r="E64" s="13">
        <f t="shared" si="5"/>
        <v>4.2898457583547378E-2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2.2399999999999998</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135.16</v>
      </c>
      <c r="C65" s="8">
        <f>C64+(C71-C61)/(A71-A61)</f>
        <v>67.699999999999989</v>
      </c>
      <c r="D65" s="1">
        <f t="shared" si="4"/>
        <v>2.7583673469387753</v>
      </c>
      <c r="E65" s="13">
        <f t="shared" si="5"/>
        <v>4.1133877676783337E-2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2.2199999999999998</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140.5</v>
      </c>
      <c r="C66" s="8">
        <f>C65+(C71-C61)/(A71-A61)</f>
        <v>69.749999999999986</v>
      </c>
      <c r="D66" s="1">
        <f t="shared" si="4"/>
        <v>2.81</v>
      </c>
      <c r="E66" s="13">
        <f t="shared" si="5"/>
        <v>3.9508730393607694E-2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2.1999999999999997</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145.84</v>
      </c>
      <c r="C67" s="8">
        <f>C66+(C71-C61)/(A71-A61)</f>
        <v>71.799999999999983</v>
      </c>
      <c r="D67" s="1">
        <f t="shared" si="4"/>
        <v>2.8596078431372551</v>
      </c>
      <c r="E67" s="13">
        <f t="shared" si="5"/>
        <v>3.8007117437722338E-2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2.1799999999999997</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151.18</v>
      </c>
      <c r="C68" s="8">
        <f>C67+(C71-C61)/(A71-A61)</f>
        <v>73.84999999999998</v>
      </c>
      <c r="D68" s="1">
        <f t="shared" si="4"/>
        <v>2.9073076923076924</v>
      </c>
      <c r="E68" s="13">
        <f t="shared" si="5"/>
        <v>3.6615469007131196E-2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2.1599999999999997</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156.52000000000001</v>
      </c>
      <c r="C69" s="8">
        <f>C68+(C71-C61)/(A71-A61)</f>
        <v>75.899999999999977</v>
      </c>
      <c r="D69" s="1">
        <f t="shared" si="4"/>
        <v>2.9532075471698116</v>
      </c>
      <c r="E69" s="13">
        <f t="shared" si="5"/>
        <v>3.5322132557216612E-2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2.1399999999999997</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161.86000000000001</v>
      </c>
      <c r="C70" s="8">
        <f>C69+(C71-C61)/(A71-A61)</f>
        <v>77.949999999999974</v>
      </c>
      <c r="D70" s="1">
        <f t="shared" si="4"/>
        <v>2.9974074074074077</v>
      </c>
      <c r="E70" s="13">
        <f t="shared" si="5"/>
        <v>3.4117045744952668E-2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2.1199999999999997</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167.2</v>
      </c>
      <c r="C71" s="9">
        <f>VLOOKUP(CONCATENATE($A$1,A71),'Smith et al 2006'!$A$2:$S$780,9,FALSE)</f>
        <v>80</v>
      </c>
      <c r="D71" s="1">
        <f t="shared" si="4"/>
        <v>3.0399999999999996</v>
      </c>
      <c r="E71" s="13">
        <f t="shared" si="5"/>
        <v>3.2991474113431174E-2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2.1</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172.29999999999998</v>
      </c>
      <c r="C72" s="8">
        <f>C71+(C81-C71)/(A81-A71)</f>
        <v>81.86</v>
      </c>
      <c r="D72" s="1">
        <f t="shared" si="4"/>
        <v>3.0767857142857138</v>
      </c>
      <c r="E72" s="13">
        <f t="shared" si="5"/>
        <v>3.0502392344497586E-2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2.09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177.39999999999998</v>
      </c>
      <c r="C73" s="8">
        <f>C72+(C81-C71)/(A81-A71)</f>
        <v>83.72</v>
      </c>
      <c r="D73" s="1">
        <f t="shared" si="4"/>
        <v>3.1122807017543854</v>
      </c>
      <c r="E73" s="13">
        <f t="shared" si="5"/>
        <v>2.9599535693557666E-2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2.08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182.49999999999997</v>
      </c>
      <c r="C74" s="8">
        <f>C73+(C81-C71)/(A81-A71)</f>
        <v>85.58</v>
      </c>
      <c r="D74" s="1">
        <f t="shared" si="4"/>
        <v>3.1465517241379306</v>
      </c>
      <c r="E74" s="13">
        <f t="shared" si="5"/>
        <v>2.8748590755355075E-2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2.0700000000000003</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187.59999999999997</v>
      </c>
      <c r="C75" s="8">
        <f>C74+(C81-C71)/(A81-A71)</f>
        <v>87.44</v>
      </c>
      <c r="D75" s="1">
        <f t="shared" si="4"/>
        <v>3.1796610169491522</v>
      </c>
      <c r="E75" s="13">
        <f t="shared" si="5"/>
        <v>2.7945205479452007E-2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2.0600000000000005</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192.69999999999996</v>
      </c>
      <c r="C76" s="8">
        <f>C75+(C81-C71)/(A81-A71)</f>
        <v>89.3</v>
      </c>
      <c r="D76" s="1">
        <f t="shared" si="4"/>
        <v>3.211666666666666</v>
      </c>
      <c r="E76" s="13">
        <f t="shared" si="5"/>
        <v>2.7185501066097961E-2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2.0500000000000007</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197.79999999999995</v>
      </c>
      <c r="C77" s="8">
        <f>C76+(C81-C71)/(A81-A71)</f>
        <v>91.16</v>
      </c>
      <c r="D77" s="1">
        <f t="shared" si="4"/>
        <v>3.2426229508196713</v>
      </c>
      <c r="E77" s="13">
        <f t="shared" si="5"/>
        <v>2.6466009340944341E-2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2.0400000000000009</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202.89999999999995</v>
      </c>
      <c r="C78" s="8">
        <f>C77+(C81-C71)/(A81-A71)</f>
        <v>93.02</v>
      </c>
      <c r="D78" s="1">
        <f t="shared" si="4"/>
        <v>3.2725806451612893</v>
      </c>
      <c r="E78" s="13">
        <f t="shared" si="5"/>
        <v>2.5783619817997927E-2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2.0300000000000011</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207.99999999999994</v>
      </c>
      <c r="C79" s="8">
        <f>C78+(C81-C71)/(A81-A71)</f>
        <v>94.88</v>
      </c>
      <c r="D79" s="1">
        <f t="shared" si="4"/>
        <v>3.3015873015873005</v>
      </c>
      <c r="E79" s="13">
        <f t="shared" si="5"/>
        <v>2.5135534746180355E-2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2.0200000000000014</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213.09999999999994</v>
      </c>
      <c r="C80" s="8">
        <f>C79+(C81-C71)/(A81-A71)</f>
        <v>96.74</v>
      </c>
      <c r="D80" s="1">
        <f t="shared" si="4"/>
        <v>3.329687499999999</v>
      </c>
      <c r="E80" s="13">
        <f t="shared" si="5"/>
        <v>2.4519230769230793E-2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2.0100000000000016</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218.2</v>
      </c>
      <c r="C81" s="9">
        <f>VLOOKUP(CONCATENATE($A$1,A81),'Smith et al 2006'!$A$2:$S$780,9,FALSE)</f>
        <v>98.6</v>
      </c>
      <c r="D81" s="1">
        <f t="shared" si="4"/>
        <v>3.3569230769230769</v>
      </c>
      <c r="E81" s="13">
        <f t="shared" si="5"/>
        <v>2.3932426091037406E-2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222.84</v>
      </c>
      <c r="C82" s="8">
        <f>C81+(C91-C81)/(A91-A81)</f>
        <v>100.24</v>
      </c>
      <c r="D82" s="1">
        <f t="shared" si="4"/>
        <v>3.3763636363636365</v>
      </c>
      <c r="E82" s="13">
        <f t="shared" si="5"/>
        <v>2.1264894592117445E-2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1.99</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227.48000000000002</v>
      </c>
      <c r="C83" s="8">
        <f>C82+(C91-C81)/(A91-A81)</f>
        <v>101.88</v>
      </c>
      <c r="D83" s="1">
        <f t="shared" si="4"/>
        <v>3.3952238805970154</v>
      </c>
      <c r="E83" s="13">
        <f t="shared" si="5"/>
        <v>2.0822114521629853E-2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1.98</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232.12000000000003</v>
      </c>
      <c r="C84" s="8">
        <f>C83+(C91-C81)/(A91-A81)</f>
        <v>103.52</v>
      </c>
      <c r="D84" s="1">
        <f t="shared" si="4"/>
        <v>3.4135294117647064</v>
      </c>
      <c r="E84" s="13">
        <f t="shared" si="5"/>
        <v>2.0397397573413079E-2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1.97</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236.76000000000005</v>
      </c>
      <c r="C85" s="8">
        <f>C84+(C91-C81)/(A91-A81)</f>
        <v>105.16</v>
      </c>
      <c r="D85" s="1">
        <f t="shared" si="4"/>
        <v>3.4313043478260878</v>
      </c>
      <c r="E85" s="13">
        <f t="shared" si="5"/>
        <v>1.9989660520420616E-2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1.96</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241.40000000000006</v>
      </c>
      <c r="C86" s="8">
        <f>C85+(C91-C81)/(A91-A81)</f>
        <v>106.8</v>
      </c>
      <c r="D86" s="1">
        <f t="shared" si="4"/>
        <v>3.4485714285714293</v>
      </c>
      <c r="E86" s="13">
        <f t="shared" si="5"/>
        <v>1.9597905051529141E-2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1.95</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246.04000000000008</v>
      </c>
      <c r="C87" s="8">
        <f>C86+(C91-C81)/(A91-A81)</f>
        <v>108.44</v>
      </c>
      <c r="D87" s="1">
        <f t="shared" si="4"/>
        <v>3.4653521126760576</v>
      </c>
      <c r="E87" s="13">
        <f t="shared" si="5"/>
        <v>1.9221209610604806E-2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1.94</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250.68000000000009</v>
      </c>
      <c r="C88" s="8">
        <f>C87+(C91-C81)/(A91-A81)</f>
        <v>110.08</v>
      </c>
      <c r="D88" s="1">
        <f t="shared" si="4"/>
        <v>3.4816666666666678</v>
      </c>
      <c r="E88" s="13">
        <f t="shared" si="5"/>
        <v>1.8858722158998642E-2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1.93</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255.32000000000011</v>
      </c>
      <c r="C89" s="8">
        <f>C88+(C91-C81)/(A91-A81)</f>
        <v>111.72</v>
      </c>
      <c r="D89" s="1">
        <f t="shared" si="4"/>
        <v>3.4975342465753441</v>
      </c>
      <c r="E89" s="13">
        <f t="shared" si="5"/>
        <v>1.8509653741822341E-2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1.92</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259.96000000000009</v>
      </c>
      <c r="C90" s="8">
        <f>C89+(C91-C81)/(A91-A81)</f>
        <v>113.36</v>
      </c>
      <c r="D90" s="1">
        <f t="shared" si="4"/>
        <v>3.5129729729729742</v>
      </c>
      <c r="E90" s="13">
        <f t="shared" si="5"/>
        <v>1.817327275575753E-2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1.91</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264.60000000000002</v>
      </c>
      <c r="C91" s="9">
        <f>VLOOKUP(CONCATENATE($A$1,A91),'Smith et al 2006'!$A$2:$S$780,9,FALSE)</f>
        <v>115</v>
      </c>
      <c r="D91" s="1">
        <f t="shared" si="4"/>
        <v>3.5280000000000005</v>
      </c>
      <c r="E91" s="13">
        <f t="shared" si="5"/>
        <v>1.7848899830742893E-2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1.9</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268.68</v>
      </c>
      <c r="C92" s="8">
        <f>C91+(C101-C91)/(A101-A91)</f>
        <v>116.41</v>
      </c>
      <c r="D92" s="1">
        <f t="shared" si="4"/>
        <v>3.5352631578947369</v>
      </c>
      <c r="E92" s="13">
        <f t="shared" si="5"/>
        <v>1.5419501133786762E-2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1.89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272.76</v>
      </c>
      <c r="C93" s="8">
        <f>C92+(C101-C91)/(A101-A91)</f>
        <v>117.82</v>
      </c>
      <c r="D93" s="1">
        <f t="shared" si="4"/>
        <v>3.5423376623376623</v>
      </c>
      <c r="E93" s="13">
        <f t="shared" si="5"/>
        <v>1.5185350602947789E-2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1.88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276.83999999999997</v>
      </c>
      <c r="C94" s="8">
        <f>C93+(C101-C91)/(A101-A91)</f>
        <v>119.22999999999999</v>
      </c>
      <c r="D94" s="1">
        <f t="shared" si="4"/>
        <v>3.549230769230769</v>
      </c>
      <c r="E94" s="13">
        <f t="shared" si="5"/>
        <v>1.4958205015398018E-2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1.8699999999999999</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280.91999999999996</v>
      </c>
      <c r="C95" s="8">
        <f>C94+(C101-C91)/(A101-A91)</f>
        <v>120.63999999999999</v>
      </c>
      <c r="D95" s="1">
        <f t="shared" si="4"/>
        <v>3.5559493670886071</v>
      </c>
      <c r="E95" s="13">
        <f t="shared" si="5"/>
        <v>1.473775465973115E-2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1.8599999999999999</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284.99999999999994</v>
      </c>
      <c r="C96" s="8">
        <f>C95+(C101-C91)/(A101-A91)</f>
        <v>122.04999999999998</v>
      </c>
      <c r="D96" s="1">
        <f t="shared" si="4"/>
        <v>3.5624999999999991</v>
      </c>
      <c r="E96" s="13">
        <f t="shared" si="5"/>
        <v>1.4523707817172049E-2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1.8499999999999999</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289.07999999999993</v>
      </c>
      <c r="C97" s="8">
        <f>C96+(C101-C91)/(A101-A91)</f>
        <v>123.45999999999998</v>
      </c>
      <c r="D97" s="1">
        <f t="shared" si="4"/>
        <v>3.5688888888888881</v>
      </c>
      <c r="E97" s="13">
        <f t="shared" si="5"/>
        <v>1.431578947368406E-2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1.8399999999999999</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293.15999999999991</v>
      </c>
      <c r="C98" s="8">
        <f>C97+(C101-C91)/(A101-A91)</f>
        <v>124.86999999999998</v>
      </c>
      <c r="D98" s="1">
        <f t="shared" si="4"/>
        <v>3.5751219512195109</v>
      </c>
      <c r="E98" s="13">
        <f t="shared" si="5"/>
        <v>1.411374014113731E-2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1.8299999999999998</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297.2399999999999</v>
      </c>
      <c r="C99" s="8">
        <f>C98+(C101-C91)/(A101-A91)</f>
        <v>126.27999999999997</v>
      </c>
      <c r="D99" s="1">
        <f t="shared" si="4"/>
        <v>3.5812048192771071</v>
      </c>
      <c r="E99" s="13">
        <f t="shared" si="5"/>
        <v>1.3917314776913603E-2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1.8199999999999998</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301.31999999999988</v>
      </c>
      <c r="C100" s="8">
        <f>C99+(C101-C91)/(A101-A91)</f>
        <v>127.68999999999997</v>
      </c>
      <c r="D100" s="1">
        <f t="shared" si="4"/>
        <v>3.5871428571428559</v>
      </c>
      <c r="E100" s="13">
        <f t="shared" si="5"/>
        <v>1.3726281792490802E-2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1.8099999999999998</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305.39999999999998</v>
      </c>
      <c r="C101" s="9">
        <f>VLOOKUP(CONCATENATE($A$1,A101),'Smith et al 2006'!$A$2:$S$780,9,FALSE)</f>
        <v>129.1</v>
      </c>
      <c r="D101" s="1">
        <f t="shared" si="4"/>
        <v>3.5929411764705881</v>
      </c>
      <c r="E101" s="13">
        <f t="shared" si="5"/>
        <v>1.3540422142573005E-2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1.8</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308.88</v>
      </c>
      <c r="C102" s="8">
        <f>C101+(C111-C101)/(A111-A101)</f>
        <v>130.28</v>
      </c>
      <c r="D102" s="1">
        <f t="shared" si="4"/>
        <v>3.5916279069767443</v>
      </c>
      <c r="E102" s="13">
        <f t="shared" si="5"/>
        <v>1.1394891944990215E-2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1.8</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312.36</v>
      </c>
      <c r="C103" s="8">
        <f>C102+(C111-C101)/(A111-A101)</f>
        <v>131.46</v>
      </c>
      <c r="D103" s="1">
        <f t="shared" si="4"/>
        <v>3.5903448275862071</v>
      </c>
      <c r="E103" s="13">
        <f t="shared" si="5"/>
        <v>1.1266511266511348E-2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315.84000000000003</v>
      </c>
      <c r="C104" s="8">
        <f>C103+(C111-C101)/(A111-A101)</f>
        <v>132.64000000000001</v>
      </c>
      <c r="D104" s="1">
        <f t="shared" si="4"/>
        <v>3.5890909090909093</v>
      </c>
      <c r="E104" s="13">
        <f t="shared" si="5"/>
        <v>1.1140991164041658E-2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1.8</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319.32000000000005</v>
      </c>
      <c r="C105" s="8">
        <f>C104+(C111-C101)/(A111-A101)</f>
        <v>133.82000000000002</v>
      </c>
      <c r="D105" s="1">
        <f t="shared" ref="D105:D141" si="14">B105/A105</f>
        <v>3.5878651685393264</v>
      </c>
      <c r="E105" s="13">
        <f t="shared" ref="E105:E141" si="15">(B105/B104)-1</f>
        <v>1.101823708206684E-2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1.8</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322.80000000000007</v>
      </c>
      <c r="C106" s="8">
        <f>C105+(C111-C101)/(A111-A101)</f>
        <v>135.00000000000003</v>
      </c>
      <c r="D106" s="1">
        <f t="shared" si="14"/>
        <v>3.5866666666666673</v>
      </c>
      <c r="E106" s="13">
        <f t="shared" si="15"/>
        <v>1.0898158586997386E-2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1.8</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326.28000000000009</v>
      </c>
      <c r="C107" s="8">
        <f>C106+(C111-C101)/(A111-A101)</f>
        <v>136.18000000000004</v>
      </c>
      <c r="D107" s="1">
        <f t="shared" si="14"/>
        <v>3.5854945054945064</v>
      </c>
      <c r="E107" s="13">
        <f t="shared" si="15"/>
        <v>1.0780669144981436E-2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1.8</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329.7600000000001</v>
      </c>
      <c r="C108" s="8">
        <f>C107+(C111-C101)/(A111-A101)</f>
        <v>137.36000000000004</v>
      </c>
      <c r="D108" s="1">
        <f t="shared" si="14"/>
        <v>3.5843478260869577</v>
      </c>
      <c r="E108" s="13">
        <f t="shared" si="15"/>
        <v>1.0665685913938905E-2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1.8</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333.24000000000012</v>
      </c>
      <c r="C109" s="8">
        <f>C108+(C111-C101)/(A111-A101)</f>
        <v>138.54000000000005</v>
      </c>
      <c r="D109" s="1">
        <f t="shared" si="14"/>
        <v>3.583225806451614</v>
      </c>
      <c r="E109" s="13">
        <f t="shared" si="15"/>
        <v>1.0553129548762863E-2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1.8</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336.72000000000014</v>
      </c>
      <c r="C110" s="8">
        <f>C109+(C111-C101)/(A111-A101)</f>
        <v>139.72000000000006</v>
      </c>
      <c r="D110" s="1">
        <f t="shared" si="14"/>
        <v>3.5821276595744695</v>
      </c>
      <c r="E110" s="13">
        <f t="shared" si="15"/>
        <v>1.0442924018725375E-2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1.8</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340.2</v>
      </c>
      <c r="C111" s="9">
        <f>VLOOKUP(CONCATENATE($A$1,A111),'Smith et al 2006'!$A$2:$S$780,9,FALSE)</f>
        <v>140.9</v>
      </c>
      <c r="D111" s="1">
        <f t="shared" si="14"/>
        <v>3.581052631578947</v>
      </c>
      <c r="E111" s="13">
        <f t="shared" si="15"/>
        <v>1.0334996436207611E-2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1.8</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343.06</v>
      </c>
      <c r="C112" s="8">
        <f>C111+(C121-C111)/(A121-A111)</f>
        <v>141.86000000000001</v>
      </c>
      <c r="D112" s="1">
        <f t="shared" si="14"/>
        <v>3.5735416666666668</v>
      </c>
      <c r="E112" s="13">
        <f t="shared" si="15"/>
        <v>8.4068195179307637E-3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1.79</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345.92</v>
      </c>
      <c r="C113" s="8">
        <f>C112+(C121-C111)/(A121-A111)</f>
        <v>142.82000000000002</v>
      </c>
      <c r="D113" s="1">
        <f t="shared" si="14"/>
        <v>3.5661855670103093</v>
      </c>
      <c r="E113" s="13">
        <f t="shared" si="15"/>
        <v>8.336734098991494E-3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1.78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348.78000000000003</v>
      </c>
      <c r="C114" s="8">
        <f>C113+(C121-C111)/(A121-A111)</f>
        <v>143.78000000000003</v>
      </c>
      <c r="D114" s="1">
        <f t="shared" si="14"/>
        <v>3.5589795918367351</v>
      </c>
      <c r="E114" s="13">
        <f t="shared" si="15"/>
        <v>8.2678075855688871E-3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1.77</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351.64000000000004</v>
      </c>
      <c r="C115" s="8">
        <f>C114+(C121-C111)/(A121-A111)</f>
        <v>144.74000000000004</v>
      </c>
      <c r="D115" s="1">
        <f t="shared" si="14"/>
        <v>3.5519191919191924</v>
      </c>
      <c r="E115" s="13">
        <f t="shared" si="15"/>
        <v>8.2000114685476522E-3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1.76</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354.50000000000006</v>
      </c>
      <c r="C116" s="8">
        <f>C115+(C121-C111)/(A121-A111)</f>
        <v>145.70000000000005</v>
      </c>
      <c r="D116" s="1">
        <f t="shared" si="14"/>
        <v>3.5450000000000004</v>
      </c>
      <c r="E116" s="13">
        <f t="shared" si="15"/>
        <v>8.1333181663065801E-3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1.75</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357.36000000000007</v>
      </c>
      <c r="C117" s="8">
        <f>C116+(C121-C111)/(A121-A111)</f>
        <v>146.66000000000005</v>
      </c>
      <c r="D117" s="1">
        <f t="shared" si="14"/>
        <v>3.5382178217821787</v>
      </c>
      <c r="E117" s="13">
        <f t="shared" si="15"/>
        <v>8.0677009873060257E-3</v>
      </c>
      <c r="F117" s="20"/>
      <c r="G117" s="20"/>
      <c r="H117" s="8">
        <f>H116+(H121-H111)/($A121-$A111)</f>
        <v>1.74</v>
      </c>
    </row>
    <row r="118" spans="1:108" x14ac:dyDescent="0.2">
      <c r="A118" s="8">
        <f t="shared" si="16"/>
        <v>102</v>
      </c>
      <c r="B118" s="8">
        <f>B117+(B121-B111)/(A121-A111)</f>
        <v>360.22000000000008</v>
      </c>
      <c r="C118" s="8">
        <f>C117+(C121-C111)/(A121-A111)</f>
        <v>147.62000000000006</v>
      </c>
      <c r="D118" s="1">
        <f t="shared" si="14"/>
        <v>3.5315686274509814</v>
      </c>
      <c r="E118" s="13">
        <f t="shared" si="15"/>
        <v>8.0031340944706209E-3</v>
      </c>
      <c r="F118" s="20"/>
      <c r="G118" s="20"/>
      <c r="H118" s="8">
        <f>H117+(H121-H111)/($A121-$A111)</f>
        <v>1.73</v>
      </c>
    </row>
    <row r="119" spans="1:108" x14ac:dyDescent="0.2">
      <c r="A119" s="8">
        <f t="shared" si="16"/>
        <v>103</v>
      </c>
      <c r="B119" s="8">
        <f>B118+(B121-B111)/(A121-A111)</f>
        <v>363.0800000000001</v>
      </c>
      <c r="C119" s="8">
        <f>C118+(C121-C111)/(A121-A111)</f>
        <v>148.58000000000007</v>
      </c>
      <c r="D119" s="1">
        <f t="shared" si="14"/>
        <v>3.5250485436893215</v>
      </c>
      <c r="E119" s="13">
        <f t="shared" si="15"/>
        <v>7.9395924712675203E-3</v>
      </c>
      <c r="F119" s="20"/>
      <c r="G119" s="20"/>
      <c r="H119" s="8">
        <f>H118+(H121-H111)/($A121-$A111)</f>
        <v>1.72</v>
      </c>
    </row>
    <row r="120" spans="1:108" x14ac:dyDescent="0.2">
      <c r="A120" s="8">
        <f t="shared" si="16"/>
        <v>104</v>
      </c>
      <c r="B120" s="8">
        <f>B119+(B121-B111)/(A121-A111)</f>
        <v>365.94000000000011</v>
      </c>
      <c r="C120" s="8">
        <f>C119+(C121-C111)/(A121-A111)</f>
        <v>149.54000000000008</v>
      </c>
      <c r="D120" s="1">
        <f t="shared" si="14"/>
        <v>3.518653846153847</v>
      </c>
      <c r="E120" s="13">
        <f t="shared" si="15"/>
        <v>7.877051889390696E-3</v>
      </c>
      <c r="F120" s="20"/>
      <c r="G120" s="20"/>
      <c r="H120" s="8">
        <f>H119+(H121-H111)/($A121-$A111)</f>
        <v>1.71</v>
      </c>
    </row>
    <row r="121" spans="1:108" x14ac:dyDescent="0.2">
      <c r="A121" s="9">
        <v>105</v>
      </c>
      <c r="B121" s="9">
        <f>VLOOKUP(CONCATENATE($A$1,A121),'Smith et al 2006'!$A$2:$S$780,8,FALSE)</f>
        <v>368.8</v>
      </c>
      <c r="C121" s="9">
        <f>VLOOKUP(CONCATENATE($A$1,A121),'Smith et al 2006'!$A$2:$S$780,9,FALSE)</f>
        <v>150.5</v>
      </c>
      <c r="D121" s="1">
        <f t="shared" si="14"/>
        <v>3.5123809523809526</v>
      </c>
      <c r="E121" s="13">
        <f t="shared" si="15"/>
        <v>7.8154888779577991E-3</v>
      </c>
      <c r="F121" s="20"/>
      <c r="G121" s="20"/>
      <c r="H121" s="9">
        <f>VLOOKUP(CONCATENATE($A$1,$A121),'Smith et al 2006'!$A$2:$S$780,11,FALSE)</f>
        <v>1.7</v>
      </c>
    </row>
    <row r="122" spans="1:108" x14ac:dyDescent="0.2">
      <c r="A122" s="8">
        <f t="shared" ref="A122:A130" si="17">A121+1</f>
        <v>106</v>
      </c>
      <c r="B122" s="8">
        <f>B121+(B131-B121)/(A131-A121)</f>
        <v>371.08000000000004</v>
      </c>
      <c r="C122" s="8">
        <f>C121+(C131-C121)/(A131-A121)</f>
        <v>151.25</v>
      </c>
      <c r="D122" s="1">
        <f t="shared" si="14"/>
        <v>3.5007547169811324</v>
      </c>
      <c r="E122" s="13">
        <f t="shared" si="15"/>
        <v>6.1822125813448814E-3</v>
      </c>
      <c r="F122" s="20"/>
      <c r="G122" s="20"/>
      <c r="H122" s="8">
        <f>H121+(H131-H121)/($A131-$A121)</f>
        <v>1.7</v>
      </c>
    </row>
    <row r="123" spans="1:108" x14ac:dyDescent="0.2">
      <c r="A123" s="8">
        <f t="shared" si="17"/>
        <v>107</v>
      </c>
      <c r="B123" s="8">
        <f>B122+(B131-B121)/(A131-A121)</f>
        <v>373.36</v>
      </c>
      <c r="C123" s="8">
        <f>C122+(C131-C121)/(A131-A121)</f>
        <v>152</v>
      </c>
      <c r="D123" s="1">
        <f t="shared" si="14"/>
        <v>3.4893457943925235</v>
      </c>
      <c r="E123" s="13">
        <f t="shared" si="15"/>
        <v>6.1442276598038248E-3</v>
      </c>
      <c r="F123" s="20"/>
      <c r="G123" s="20"/>
      <c r="H123" s="8">
        <f>H122+(H131-H121)/($A131-$A121)</f>
        <v>1.7</v>
      </c>
    </row>
    <row r="124" spans="1:108" x14ac:dyDescent="0.2">
      <c r="A124" s="8">
        <f t="shared" si="17"/>
        <v>108</v>
      </c>
      <c r="B124" s="8">
        <f>B123+(B131-B121)/(A131-A121)</f>
        <v>375.64</v>
      </c>
      <c r="C124" s="8">
        <f>C123+(C131-C121)/(A131-A121)</f>
        <v>152.75</v>
      </c>
      <c r="D124" s="1">
        <f t="shared" si="14"/>
        <v>3.478148148148148</v>
      </c>
      <c r="E124" s="13">
        <f t="shared" si="15"/>
        <v>6.1067066638096357E-3</v>
      </c>
      <c r="F124" s="20"/>
      <c r="G124" s="20"/>
      <c r="H124" s="8">
        <f>H123+(H131-H121)/($A131-$A121)</f>
        <v>1.7</v>
      </c>
    </row>
    <row r="125" spans="1:108" x14ac:dyDescent="0.2">
      <c r="A125" s="8">
        <f t="shared" si="17"/>
        <v>109</v>
      </c>
      <c r="B125" s="8">
        <f>B124+(B131-B121)/(A131-A121)</f>
        <v>377.91999999999996</v>
      </c>
      <c r="C125" s="8">
        <f>C124+(C131-C121)/(A131-A121)</f>
        <v>153.5</v>
      </c>
      <c r="D125" s="1">
        <f t="shared" si="14"/>
        <v>3.4671559633027518</v>
      </c>
      <c r="E125" s="13">
        <f t="shared" si="15"/>
        <v>6.0696411457779043E-3</v>
      </c>
      <c r="F125" s="20"/>
      <c r="G125" s="20"/>
      <c r="H125" s="8">
        <f>H124+(H131-H121)/($A131-$A121)</f>
        <v>1.7</v>
      </c>
    </row>
    <row r="126" spans="1:108" x14ac:dyDescent="0.2">
      <c r="A126" s="8">
        <f t="shared" si="17"/>
        <v>110</v>
      </c>
      <c r="B126" s="8">
        <f>B125+(B131-B121)/(A131-A121)</f>
        <v>380.19999999999993</v>
      </c>
      <c r="C126" s="8">
        <f>C125+(C131-C121)/(A131-A121)</f>
        <v>154.25</v>
      </c>
      <c r="D126" s="1">
        <f t="shared" si="14"/>
        <v>3.4563636363636356</v>
      </c>
      <c r="E126" s="13">
        <f t="shared" si="15"/>
        <v>6.0330228619813742E-3</v>
      </c>
      <c r="F126" s="20"/>
      <c r="G126" s="20"/>
      <c r="H126" s="8">
        <f>H125+(H131-H121)/($A131-$A121)</f>
        <v>1.7</v>
      </c>
    </row>
    <row r="127" spans="1:108" x14ac:dyDescent="0.2">
      <c r="A127" s="8">
        <f t="shared" si="17"/>
        <v>111</v>
      </c>
      <c r="B127" s="8">
        <f>B126+(B131-B121)/(A131-A121)</f>
        <v>382.4799999999999</v>
      </c>
      <c r="C127" s="8">
        <f>C126+(C131-C121)/(A131-A121)</f>
        <v>155</v>
      </c>
      <c r="D127" s="1">
        <f t="shared" si="14"/>
        <v>3.4457657657657648</v>
      </c>
      <c r="E127" s="13">
        <f t="shared" si="15"/>
        <v>5.9968437664386087E-3</v>
      </c>
      <c r="F127" s="20"/>
      <c r="G127" s="20"/>
      <c r="H127" s="8">
        <f>H126+(H131-H121)/($A131-$A121)</f>
        <v>1.7</v>
      </c>
    </row>
    <row r="128" spans="1:108" x14ac:dyDescent="0.2">
      <c r="A128" s="8">
        <f t="shared" si="17"/>
        <v>112</v>
      </c>
      <c r="B128" s="8">
        <f>B127+(B131-B121)/(A131-A121)</f>
        <v>384.75999999999988</v>
      </c>
      <c r="C128" s="8">
        <f>C127+(C131-C121)/(A131-A121)</f>
        <v>155.75</v>
      </c>
      <c r="D128" s="1">
        <f t="shared" si="14"/>
        <v>3.4353571428571419</v>
      </c>
      <c r="E128" s="13">
        <f t="shared" si="15"/>
        <v>5.961096005019817E-3</v>
      </c>
      <c r="F128" s="20"/>
      <c r="G128" s="20"/>
      <c r="H128" s="8">
        <f>H127+(H131-H121)/($A131-$A121)</f>
        <v>1.7</v>
      </c>
    </row>
    <row r="129" spans="1:8" x14ac:dyDescent="0.2">
      <c r="A129" s="8">
        <f t="shared" si="17"/>
        <v>113</v>
      </c>
      <c r="B129" s="8">
        <f>B128+(B131-B121)/(A131-A121)</f>
        <v>387.03999999999985</v>
      </c>
      <c r="C129" s="8">
        <f>C128+(C131-C121)/(A131-A121)</f>
        <v>156.5</v>
      </c>
      <c r="D129" s="1">
        <f t="shared" si="14"/>
        <v>3.4251327433628305</v>
      </c>
      <c r="E129" s="13">
        <f t="shared" si="15"/>
        <v>5.9257719097618455E-3</v>
      </c>
      <c r="F129" s="20"/>
      <c r="G129" s="20"/>
      <c r="H129" s="8">
        <f>H128+(H131-H121)/($A131-$A121)</f>
        <v>1.7</v>
      </c>
    </row>
    <row r="130" spans="1:8" x14ac:dyDescent="0.2">
      <c r="A130" s="8">
        <f t="shared" si="17"/>
        <v>114</v>
      </c>
      <c r="B130" s="8">
        <f>B129+(B131-B121)/(A131-A121)</f>
        <v>389.31999999999982</v>
      </c>
      <c r="C130" s="8">
        <f>C129+(C131-C121)/(A131-A121)</f>
        <v>157.25</v>
      </c>
      <c r="D130" s="1">
        <f t="shared" si="14"/>
        <v>3.4150877192982438</v>
      </c>
      <c r="E130" s="13">
        <f t="shared" si="15"/>
        <v>5.8908639933856755E-3</v>
      </c>
      <c r="F130" s="20"/>
      <c r="G130" s="20"/>
      <c r="H130" s="8">
        <f>H129+(H131-H121)/($A131-$A121)</f>
        <v>1.7</v>
      </c>
    </row>
    <row r="131" spans="1:8" x14ac:dyDescent="0.2">
      <c r="A131" s="9">
        <v>115</v>
      </c>
      <c r="B131" s="9">
        <f>VLOOKUP(CONCATENATE($A$1,A131),'Smith et al 2006'!$A$2:$S$780,8,FALSE)</f>
        <v>391.6</v>
      </c>
      <c r="C131" s="9">
        <f>VLOOKUP(CONCATENATE($A$1,A131),'Smith et al 2006'!$A$2:$S$780,9,FALSE)</f>
        <v>158</v>
      </c>
      <c r="D131" s="1">
        <f t="shared" si="14"/>
        <v>3.405217391304348</v>
      </c>
      <c r="E131" s="13">
        <f t="shared" si="15"/>
        <v>5.8563649440055432E-3</v>
      </c>
      <c r="F131" s="20"/>
      <c r="G131" s="20"/>
      <c r="H131" s="9">
        <f>VLOOKUP(CONCATENATE($A$1,$A131),'Smith et al 2006'!$A$2:$S$780,11,FALSE)</f>
        <v>1.7</v>
      </c>
    </row>
    <row r="132" spans="1:8" x14ac:dyDescent="0.2">
      <c r="A132" s="8">
        <f t="shared" ref="A132:A140" si="18">A131+1</f>
        <v>116</v>
      </c>
      <c r="B132" s="8">
        <f>B131+(B141-B131)/(A141-A131)</f>
        <v>393.32000000000005</v>
      </c>
      <c r="C132" s="8">
        <f>C131+(C141-C131)/(A141-A131)</f>
        <v>158.57</v>
      </c>
      <c r="D132" s="1">
        <f t="shared" si="14"/>
        <v>3.3906896551724142</v>
      </c>
      <c r="E132" s="13">
        <f t="shared" si="15"/>
        <v>4.3922369765068137E-3</v>
      </c>
      <c r="F132" s="20"/>
      <c r="G132" s="20"/>
      <c r="H132" s="8">
        <f>H131+(H141-H131)/($A141-$A131)</f>
        <v>1.7</v>
      </c>
    </row>
    <row r="133" spans="1:8" x14ac:dyDescent="0.2">
      <c r="A133" s="8">
        <f t="shared" si="18"/>
        <v>117</v>
      </c>
      <c r="B133" s="8">
        <f>B132+(B141-B131)/(A141-A131)</f>
        <v>395.04000000000008</v>
      </c>
      <c r="C133" s="8">
        <f>C132+(C141-C131)/(A141-A131)</f>
        <v>159.13999999999999</v>
      </c>
      <c r="D133" s="1">
        <f t="shared" si="14"/>
        <v>3.3764102564102569</v>
      </c>
      <c r="E133" s="13">
        <f t="shared" si="15"/>
        <v>4.3730295942236985E-3</v>
      </c>
      <c r="F133" s="20"/>
      <c r="G133" s="20"/>
      <c r="H133" s="8">
        <f>H132+(H141-H131)/($A141-$A131)</f>
        <v>1.7</v>
      </c>
    </row>
    <row r="134" spans="1:8" x14ac:dyDescent="0.2">
      <c r="A134" s="8">
        <f t="shared" si="18"/>
        <v>118</v>
      </c>
      <c r="B134" s="8">
        <f>B133+(B141-B131)/(A141-A131)</f>
        <v>396.7600000000001</v>
      </c>
      <c r="C134" s="8">
        <f>C133+(C141-C131)/(A141-A131)</f>
        <v>159.70999999999998</v>
      </c>
      <c r="D134" s="1">
        <f t="shared" si="14"/>
        <v>3.3623728813559333</v>
      </c>
      <c r="E134" s="13">
        <f t="shared" si="15"/>
        <v>4.3539894694208936E-3</v>
      </c>
      <c r="F134" s="20"/>
      <c r="G134" s="20"/>
      <c r="H134" s="8">
        <f>H133+(H141-H131)/($A141-$A131)</f>
        <v>1.7</v>
      </c>
    </row>
    <row r="135" spans="1:8" x14ac:dyDescent="0.2">
      <c r="A135" s="8">
        <f t="shared" si="18"/>
        <v>119</v>
      </c>
      <c r="B135" s="8">
        <f>B134+(B141-B131)/(A141-A131)</f>
        <v>398.48000000000013</v>
      </c>
      <c r="C135" s="8">
        <f>C134+(C141-C131)/(A141-A131)</f>
        <v>160.27999999999997</v>
      </c>
      <c r="D135" s="1">
        <f t="shared" si="14"/>
        <v>3.3485714285714296</v>
      </c>
      <c r="E135" s="13">
        <f t="shared" si="15"/>
        <v>4.3351144268575226E-3</v>
      </c>
      <c r="F135" s="20"/>
      <c r="G135" s="20"/>
      <c r="H135" s="8">
        <f>H134+(H141-H131)/($A141-$A131)</f>
        <v>1.7</v>
      </c>
    </row>
    <row r="136" spans="1:8" x14ac:dyDescent="0.2">
      <c r="A136" s="8">
        <f t="shared" si="18"/>
        <v>120</v>
      </c>
      <c r="B136" s="8">
        <f>B135+(B141-B131)/(A141-A131)</f>
        <v>400.20000000000016</v>
      </c>
      <c r="C136" s="8">
        <f>C135+(C141-C131)/(A141-A131)</f>
        <v>160.84999999999997</v>
      </c>
      <c r="D136" s="1">
        <f t="shared" si="14"/>
        <v>3.3350000000000013</v>
      </c>
      <c r="E136" s="13">
        <f t="shared" si="15"/>
        <v>4.3164023288497777E-3</v>
      </c>
      <c r="F136" s="20"/>
      <c r="G136" s="20"/>
      <c r="H136" s="8">
        <f>H135+(H141-H131)/($A141-$A131)</f>
        <v>1.7</v>
      </c>
    </row>
    <row r="137" spans="1:8" x14ac:dyDescent="0.2">
      <c r="A137" s="8">
        <f t="shared" si="18"/>
        <v>121</v>
      </c>
      <c r="B137" s="8">
        <f>B136+(B141-B131)/(A141-A131)</f>
        <v>401.92000000000019</v>
      </c>
      <c r="C137" s="8">
        <f>C136+(C141-C131)/(A141-A131)</f>
        <v>161.41999999999996</v>
      </c>
      <c r="D137" s="1">
        <f t="shared" si="14"/>
        <v>3.321652892561985</v>
      </c>
      <c r="E137" s="13">
        <f t="shared" si="15"/>
        <v>4.2978510744628995E-3</v>
      </c>
      <c r="F137" s="20"/>
      <c r="G137" s="20"/>
      <c r="H137" s="8">
        <f>H136+(H141-H131)/($A141-$A131)</f>
        <v>1.7</v>
      </c>
    </row>
    <row r="138" spans="1:8" x14ac:dyDescent="0.2">
      <c r="A138" s="8">
        <f t="shared" si="18"/>
        <v>122</v>
      </c>
      <c r="B138" s="8">
        <f>B137+(B141-B131)/(A141-A131)</f>
        <v>403.64000000000021</v>
      </c>
      <c r="C138" s="8">
        <f>C137+(C141-C131)/(A141-A131)</f>
        <v>161.98999999999995</v>
      </c>
      <c r="D138" s="1">
        <f t="shared" si="14"/>
        <v>3.3085245901639362</v>
      </c>
      <c r="E138" s="13">
        <f t="shared" si="15"/>
        <v>4.279458598726249E-3</v>
      </c>
      <c r="F138" s="20"/>
      <c r="G138" s="20"/>
      <c r="H138" s="8">
        <f>H137+(H141-H131)/($A141-$A131)</f>
        <v>1.7</v>
      </c>
    </row>
    <row r="139" spans="1:8" x14ac:dyDescent="0.2">
      <c r="A139" s="8">
        <f t="shared" si="18"/>
        <v>123</v>
      </c>
      <c r="B139" s="8">
        <f>B138+(B141-B131)/(A141-A131)</f>
        <v>405.36000000000024</v>
      </c>
      <c r="C139" s="8">
        <f>C138+(C141-C131)/(A141-A131)</f>
        <v>162.55999999999995</v>
      </c>
      <c r="D139" s="1">
        <f t="shared" si="14"/>
        <v>3.295609756097563</v>
      </c>
      <c r="E139" s="13">
        <f t="shared" si="15"/>
        <v>4.2612228718661438E-3</v>
      </c>
      <c r="F139" s="20"/>
      <c r="G139" s="20"/>
      <c r="H139" s="8">
        <f>H138+(H141-H131)/($A141-$A131)</f>
        <v>1.7</v>
      </c>
    </row>
    <row r="140" spans="1:8" x14ac:dyDescent="0.2">
      <c r="A140" s="8">
        <f t="shared" si="18"/>
        <v>124</v>
      </c>
      <c r="B140" s="8">
        <f>B139+(B141-B131)/(A141-A131)</f>
        <v>407.08000000000027</v>
      </c>
      <c r="C140" s="8">
        <f>C139+(C141-C131)/(A141-A131)</f>
        <v>163.12999999999994</v>
      </c>
      <c r="D140" s="1">
        <f t="shared" si="14"/>
        <v>3.2829032258064537</v>
      </c>
      <c r="E140" s="13">
        <f t="shared" si="15"/>
        <v>4.2431418985593439E-3</v>
      </c>
      <c r="F140" s="20"/>
      <c r="G140" s="20"/>
      <c r="H140" s="8">
        <f>H139+(H141-H131)/($A141-$A131)</f>
        <v>1.7</v>
      </c>
    </row>
    <row r="141" spans="1:8" x14ac:dyDescent="0.2">
      <c r="A141" s="9">
        <v>125</v>
      </c>
      <c r="B141" s="9">
        <f>VLOOKUP(CONCATENATE($A$1,A141),'Smith et al 2006'!$A$2:$S$780,8,FALSE)</f>
        <v>408.8</v>
      </c>
      <c r="C141" s="9">
        <f>VLOOKUP(CONCATENATE($A$1,A141),'Smith et al 2006'!$A$2:$S$780,9,FALSE)</f>
        <v>163.69999999999999</v>
      </c>
      <c r="D141" s="1">
        <f t="shared" si="14"/>
        <v>3.2704</v>
      </c>
      <c r="E141" s="13">
        <f t="shared" si="15"/>
        <v>4.2252137172047455E-3</v>
      </c>
      <c r="F141" s="20"/>
      <c r="G141" s="20"/>
      <c r="H141" s="9">
        <f>VLOOKUP(CONCATENATE($A$1,$A141),'Smith et al 2006'!$A$2:$S$780,11,FALSE)</f>
        <v>1.7</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nUoapfPShub3QiCmrbtQ4l2FYL6aO/uXehBIuZnW1MP1gWj0TjuK8oN5gcbCaAmEevTcBZXM3kIjinBeRDkYSw==" saltValue="Z78FS1BKVczW2yB1+T1jlw==" spinCount="100000" sheet="1" objects="1" scenarios="1"/>
  <mergeCells count="3">
    <mergeCell ref="D14:E14"/>
    <mergeCell ref="F13:K13"/>
    <mergeCell ref="I14:K14"/>
  </mergeCells>
  <conditionalFormatting sqref="D17:D141">
    <cfRule type="top10" dxfId="35" priority="1" stopIfTrue="1" rank="1"/>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140</v>
      </c>
    </row>
    <row r="2" spans="1:108" x14ac:dyDescent="0.2">
      <c r="A2" s="1" t="s">
        <v>206</v>
      </c>
      <c r="B2" s="1" t="s">
        <v>207</v>
      </c>
    </row>
    <row r="3" spans="1:108" x14ac:dyDescent="0.2">
      <c r="A3" s="1" t="s">
        <v>114</v>
      </c>
      <c r="B3" s="1">
        <f>_xlfn.MAXIFS(A16:A141,D16:D141,B4)</f>
        <v>115</v>
      </c>
    </row>
    <row r="4" spans="1:108" x14ac:dyDescent="0.2">
      <c r="A4" s="1" t="s">
        <v>208</v>
      </c>
      <c r="B4" s="1">
        <f>MAX(D17:D141)</f>
        <v>1.6782608695652175</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0.36</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0.72</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1.92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1.08</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2.88</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1.44</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3.84</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1.8</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4.8</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0</v>
      </c>
      <c r="C22" s="8">
        <f>C21+(C31-C21)/(A31-A21)</f>
        <v>2.02</v>
      </c>
      <c r="D22" s="1">
        <f t="shared" si="0"/>
        <v>0</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4.8</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0</v>
      </c>
      <c r="C23" s="8">
        <f>C22+(C31-C21)/(A31-A21)</f>
        <v>2.2400000000000002</v>
      </c>
      <c r="D23" s="1">
        <f t="shared" si="0"/>
        <v>0</v>
      </c>
      <c r="E23" s="13" t="e">
        <f t="shared" si="1"/>
        <v>#DIV/0!</v>
      </c>
      <c r="F23" s="21">
        <f>IF('Inputs and Results'!$C$20="Conservation Easement (Perpetual)",(C23-C22),IF(AND('Inputs and Results'!$C$20="Government (Secured)",A23&lt;=$B$6),C23-C22,IF(A23&lt;=$B$6,(C23-C22)*0.01*($B$6-A23+1),0)))</f>
        <v>0</v>
      </c>
      <c r="G23" s="22">
        <f>IF(A23&lt;='Inputs and Results'!$C$12,(C23-C22)*0.01*('Inputs and Results'!$C$12-A23+1),0)</f>
        <v>0</v>
      </c>
      <c r="H23" s="8">
        <f>H22+(H31-H21)/($A31-$A21)</f>
        <v>4.8</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0</v>
      </c>
      <c r="C24" s="8">
        <f>C23+(C31-C21)/(A31-A21)</f>
        <v>2.4600000000000004</v>
      </c>
      <c r="D24" s="1">
        <f t="shared" si="0"/>
        <v>0</v>
      </c>
      <c r="E24" s="13" t="e">
        <f t="shared" si="1"/>
        <v>#DIV/0!</v>
      </c>
      <c r="F24" s="21">
        <f>IF('Inputs and Results'!$C$20="Conservation Easement (Perpetual)",(C24-C23),IF(AND('Inputs and Results'!$C$20="Government (Secured)",A24&lt;=$B$6),C24-C23,IF(A24&lt;=$B$6,(C24-C23)*0.01*($B$6-A24+1),0)))</f>
        <v>0</v>
      </c>
      <c r="G24" s="22">
        <f>IF(A24&lt;='Inputs and Results'!$C$12,(C24-C23)*0.01*('Inputs and Results'!$C$12-A24+1),0)</f>
        <v>0</v>
      </c>
      <c r="H24" s="8">
        <f>H23+(H31-H21)/($A31-$A21)</f>
        <v>4.8</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0</v>
      </c>
      <c r="C25" s="8">
        <f>C24+(C31-C21)/(A31-A21)</f>
        <v>2.6800000000000006</v>
      </c>
      <c r="D25" s="1">
        <f t="shared" si="0"/>
        <v>0</v>
      </c>
      <c r="E25" s="13" t="e">
        <f t="shared" si="1"/>
        <v>#DIV/0!</v>
      </c>
      <c r="F25" s="21">
        <f>IF('Inputs and Results'!$C$20="Conservation Easement (Perpetual)",(C25-C24),IF(AND('Inputs and Results'!$C$20="Government (Secured)",A25&lt;=$B$6),C25-C24,IF(A25&lt;=$B$6,(C25-C24)*0.01*($B$6-A25+1),0)))</f>
        <v>0</v>
      </c>
      <c r="G25" s="22">
        <f>IF(A25&lt;='Inputs and Results'!$C$12,(C25-C24)*0.01*('Inputs and Results'!$C$12-A25+1),0)</f>
        <v>0</v>
      </c>
      <c r="H25" s="8">
        <f>H24+(H31-H21)/($A31-$A21)</f>
        <v>4.8</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0</v>
      </c>
      <c r="C26" s="8">
        <f>C25+(C31-C21)/(A31-A21)</f>
        <v>2.9000000000000008</v>
      </c>
      <c r="D26" s="1">
        <f t="shared" si="0"/>
        <v>0</v>
      </c>
      <c r="E26" s="13" t="e">
        <f t="shared" si="1"/>
        <v>#DIV/0!</v>
      </c>
      <c r="F26" s="21">
        <f>IF('Inputs and Results'!$C$20="Conservation Easement (Perpetual)",(C26-C25),IF(AND('Inputs and Results'!$C$20="Government (Secured)",A26&lt;=$B$6),C26-C25,IF(A26&lt;=$B$6,(C26-C25)*0.01*($B$6-A26+1),0)))</f>
        <v>0</v>
      </c>
      <c r="G26" s="22">
        <f>IF(A26&lt;='Inputs and Results'!$C$12,(C26-C25)*0.01*('Inputs and Results'!$C$12-A26+1),0)</f>
        <v>0</v>
      </c>
      <c r="H26" s="8">
        <f>H25+(H31-H21)/($A31-$A21)</f>
        <v>4.8</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0</v>
      </c>
      <c r="C27" s="8">
        <f>C26+(C31-C21)/(A31-A21)</f>
        <v>3.120000000000001</v>
      </c>
      <c r="D27" s="1">
        <f t="shared" si="0"/>
        <v>0</v>
      </c>
      <c r="E27" s="13" t="e">
        <f t="shared" si="1"/>
        <v>#DIV/0!</v>
      </c>
      <c r="F27" s="21">
        <f>IF('Inputs and Results'!$C$20="Conservation Easement (Perpetual)",(C27-C26),IF(AND('Inputs and Results'!$C$20="Government (Secured)",A27&lt;=$B$6),C27-C26,IF(A27&lt;=$B$6,(C27-C26)*0.01*($B$6-A27+1),0)))</f>
        <v>0</v>
      </c>
      <c r="G27" s="22">
        <f>IF(A27&lt;='Inputs and Results'!$C$12,(C27-C26)*0.01*('Inputs and Results'!$C$12-A27+1),0)</f>
        <v>0</v>
      </c>
      <c r="H27" s="8">
        <f>H26+(H31-H21)/($A31-$A21)</f>
        <v>4.8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0</v>
      </c>
      <c r="C28" s="8">
        <f>C27+(C31-C21)/(A31-A21)</f>
        <v>3.3400000000000012</v>
      </c>
      <c r="D28" s="1">
        <f t="shared" si="0"/>
        <v>0</v>
      </c>
      <c r="E28" s="13" t="e">
        <f t="shared" si="1"/>
        <v>#DIV/0!</v>
      </c>
      <c r="F28" s="21">
        <f>IF('Inputs and Results'!$C$20="Conservation Easement (Perpetual)",(C28-C27),IF(AND('Inputs and Results'!$C$20="Government (Secured)",A28&lt;=$B$6),C28-C27,IF(A28&lt;=$B$6,(C28-C27)*0.01*($B$6-A28+1),0)))</f>
        <v>0</v>
      </c>
      <c r="G28" s="22">
        <f>IF(A28&lt;='Inputs and Results'!$C$12,(C28-C27)*0.01*('Inputs and Results'!$C$12-A28+1),0)</f>
        <v>0</v>
      </c>
      <c r="H28" s="8">
        <f>H27+(H31-H21)/($A31-$A21)</f>
        <v>4.8</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0</v>
      </c>
      <c r="C29" s="8">
        <f>C28+(C31-C21)/(A31-A21)</f>
        <v>3.5600000000000014</v>
      </c>
      <c r="D29" s="1">
        <f t="shared" si="0"/>
        <v>0</v>
      </c>
      <c r="E29" s="13" t="e">
        <f t="shared" si="1"/>
        <v>#DIV/0!</v>
      </c>
      <c r="F29" s="21">
        <f>IF('Inputs and Results'!$C$20="Conservation Easement (Perpetual)",(C29-C28),IF(AND('Inputs and Results'!$C$20="Government (Secured)",A29&lt;=$B$6),C29-C28,IF(A29&lt;=$B$6,(C29-C28)*0.01*($B$6-A29+1),0)))</f>
        <v>0</v>
      </c>
      <c r="G29" s="22">
        <f>IF(A29&lt;='Inputs and Results'!$C$12,(C29-C28)*0.01*('Inputs and Results'!$C$12-A29+1),0)</f>
        <v>0</v>
      </c>
      <c r="H29" s="8">
        <f>H28+(H31-H21)/($A31-$A21)</f>
        <v>4.8</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0</v>
      </c>
      <c r="C30" s="8">
        <f>C29+(C31-C21)/(A31-A21)</f>
        <v>3.7800000000000016</v>
      </c>
      <c r="D30" s="1">
        <f t="shared" si="0"/>
        <v>0</v>
      </c>
      <c r="E30" s="13" t="e">
        <f t="shared" si="1"/>
        <v>#DIV/0!</v>
      </c>
      <c r="F30" s="21">
        <f>IF('Inputs and Results'!$C$20="Conservation Easement (Perpetual)",(C30-C29),IF(AND('Inputs and Results'!$C$20="Government (Secured)",A30&lt;=$B$6),C30-C29,IF(A30&lt;=$B$6,(C30-C29)*0.01*($B$6-A30+1),0)))</f>
        <v>0</v>
      </c>
      <c r="G30" s="22">
        <f>IF(A30&lt;='Inputs and Results'!$C$12,(C30-C29)*0.01*('Inputs and Results'!$C$12-A30+1),0)</f>
        <v>0</v>
      </c>
      <c r="H30" s="8">
        <f>H29+(H31-H21)/($A31-$A21)</f>
        <v>4.8</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0</v>
      </c>
      <c r="C31" s="9">
        <f>VLOOKUP(CONCATENATE($A$1,A31),'Smith et al 2006'!$A$2:$S$780,9,FALSE)</f>
        <v>4</v>
      </c>
      <c r="D31" s="1">
        <f t="shared" si="0"/>
        <v>0</v>
      </c>
      <c r="E31" s="13" t="e">
        <f t="shared" si="1"/>
        <v>#DIV/0!</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4.8</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0.85</v>
      </c>
      <c r="C32" s="8">
        <f>C31+(C41-C31)/(A41-A31)</f>
        <v>4.8</v>
      </c>
      <c r="D32" s="1">
        <f t="shared" si="0"/>
        <v>5.3124999999999999E-2</v>
      </c>
      <c r="E32" s="13" t="e">
        <f t="shared" si="1"/>
        <v>#DIV/0!</v>
      </c>
      <c r="F32" s="21">
        <f>IF('Inputs and Results'!$C$20="Conservation Easement (Perpetual)",(C32-C31),IF(AND('Inputs and Results'!$C$20="Government (Secured)",A32&lt;=$B$6),C32-C31,IF(A32&lt;=$B$6,(C32-C31)*0.01*($B$6-A32+1),0)))</f>
        <v>0</v>
      </c>
      <c r="G32" s="22">
        <f>IF(A32&lt;='Inputs and Results'!$C$12,(C32-C31)*0.01*('Inputs and Results'!$C$12-A32+1),0)</f>
        <v>0</v>
      </c>
      <c r="H32" s="8">
        <f>H31+(H41-H31)/($A41-$A31)</f>
        <v>4.75</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1.7</v>
      </c>
      <c r="C33" s="8">
        <f>C32+(C41-C31)/(A41-A31)</f>
        <v>5.6</v>
      </c>
      <c r="D33" s="1">
        <f t="shared" si="0"/>
        <v>9.9999999999999992E-2</v>
      </c>
      <c r="E33" s="13">
        <f t="shared" si="1"/>
        <v>1</v>
      </c>
      <c r="F33" s="21">
        <f>IF('Inputs and Results'!$C$20="Conservation Easement (Perpetual)",(C33-C32),IF(AND('Inputs and Results'!$C$20="Government (Secured)",A33&lt;=$B$6),C33-C32,IF(A33&lt;=$B$6,(C33-C32)*0.01*($B$6-A33+1),0)))</f>
        <v>0</v>
      </c>
      <c r="G33" s="22">
        <f>IF(A33&lt;='Inputs and Results'!$C$12,(C33-C32)*0.01*('Inputs and Results'!$C$12-A33+1),0)</f>
        <v>0</v>
      </c>
      <c r="H33" s="8">
        <f>H32+(H41-H31)/($A41-$A31)</f>
        <v>4.7</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2.5499999999999998</v>
      </c>
      <c r="C34" s="8">
        <f>C33+(C41-C31)/(A41-A31)</f>
        <v>6.3999999999999995</v>
      </c>
      <c r="D34" s="1">
        <f t="shared" si="0"/>
        <v>0.14166666666666666</v>
      </c>
      <c r="E34" s="13">
        <f t="shared" si="1"/>
        <v>0.5</v>
      </c>
      <c r="F34" s="21">
        <f>IF('Inputs and Results'!$C$20="Conservation Easement (Perpetual)",(C34-C33),IF(AND('Inputs and Results'!$C$20="Government (Secured)",A34&lt;=$B$6),C34-C33,IF(A34&lt;=$B$6,(C34-C33)*0.01*($B$6-A34+1),0)))</f>
        <v>0</v>
      </c>
      <c r="G34" s="22">
        <f>IF(A34&lt;='Inputs and Results'!$C$12,(C34-C33)*0.01*('Inputs and Results'!$C$12-A34+1),0)</f>
        <v>0</v>
      </c>
      <c r="H34" s="8">
        <f>H33+(H41-H31)/($A41-$A31)</f>
        <v>4.6500000000000004</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3.4</v>
      </c>
      <c r="C35" s="8">
        <f>C34+(C41-C31)/(A41-A31)</f>
        <v>7.1999999999999993</v>
      </c>
      <c r="D35" s="1">
        <f t="shared" si="0"/>
        <v>0.17894736842105263</v>
      </c>
      <c r="E35" s="13">
        <f t="shared" si="1"/>
        <v>0.33333333333333348</v>
      </c>
      <c r="F35" s="21">
        <f>IF('Inputs and Results'!$C$20="Conservation Easement (Perpetual)",(C35-C34),IF(AND('Inputs and Results'!$C$20="Government (Secured)",A35&lt;=$B$6),C35-C34,IF(A35&lt;=$B$6,(C35-C34)*0.01*($B$6-A35+1),0)))</f>
        <v>0</v>
      </c>
      <c r="G35" s="22">
        <f>IF(A35&lt;='Inputs and Results'!$C$12,(C35-C34)*0.01*('Inputs and Results'!$C$12-A35+1),0)</f>
        <v>0</v>
      </c>
      <c r="H35" s="8">
        <f>H34+(H41-H31)/($A41-$A31)</f>
        <v>4.6000000000000005</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4.25</v>
      </c>
      <c r="C36" s="8">
        <f>C35+(C41-C31)/(A41-A31)</f>
        <v>7.9999999999999991</v>
      </c>
      <c r="D36" s="1">
        <f t="shared" si="0"/>
        <v>0.21249999999999999</v>
      </c>
      <c r="E36" s="13">
        <f t="shared" si="1"/>
        <v>0.25</v>
      </c>
      <c r="F36" s="21">
        <f>IF('Inputs and Results'!$C$20="Conservation Easement (Perpetual)",(C36-C35),IF(AND('Inputs and Results'!$C$20="Government (Secured)",A36&lt;=$B$6),C36-C35,IF(A36&lt;=$B$6,(C36-C35)*0.01*($B$6-A36+1),0)))</f>
        <v>0</v>
      </c>
      <c r="G36" s="22">
        <f>IF(A36&lt;='Inputs and Results'!$C$12,(C36-C35)*0.01*('Inputs and Results'!$C$12-A36+1),0)</f>
        <v>0</v>
      </c>
      <c r="H36" s="8">
        <f>H35+(H41-H31)/($A41-$A31)</f>
        <v>4.5500000000000007</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5.0999999999999996</v>
      </c>
      <c r="C37" s="8">
        <f>C36+(C41-C31)/(A41-A31)</f>
        <v>8.7999999999999989</v>
      </c>
      <c r="D37" s="1">
        <f t="shared" si="0"/>
        <v>0.24285714285714283</v>
      </c>
      <c r="E37" s="13">
        <f t="shared" si="1"/>
        <v>0.19999999999999996</v>
      </c>
      <c r="F37" s="21">
        <f>IF('Inputs and Results'!$C$20="Conservation Easement (Perpetual)",(C37-C36),IF(AND('Inputs and Results'!$C$20="Government (Secured)",A37&lt;=$B$6),C37-C36,IF(A37&lt;=$B$6,(C37-C36)*0.01*($B$6-A37+1),0)))</f>
        <v>0</v>
      </c>
      <c r="G37" s="22">
        <f>IF(A37&lt;='Inputs and Results'!$C$12,(C37-C36)*0.01*('Inputs and Results'!$C$12-A37+1),0)</f>
        <v>0</v>
      </c>
      <c r="H37" s="8">
        <f>H36+(H41-H31)/($A41-$A31)</f>
        <v>4.5000000000000009</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5.9499999999999993</v>
      </c>
      <c r="C38" s="8">
        <f>C37+(C41-C31)/(A41-A31)</f>
        <v>9.6</v>
      </c>
      <c r="D38" s="1">
        <f t="shared" si="0"/>
        <v>0.27045454545454545</v>
      </c>
      <c r="E38" s="13">
        <f t="shared" si="1"/>
        <v>0.16666666666666652</v>
      </c>
      <c r="F38" s="21">
        <f>IF('Inputs and Results'!$C$20="Conservation Easement (Perpetual)",(C38-C37),IF(AND('Inputs and Results'!$C$20="Government (Secured)",A38&lt;=$B$6),C38-C37,IF(A38&lt;=$B$6,(C38-C37)*0.01*($B$6-A38+1),0)))</f>
        <v>0</v>
      </c>
      <c r="G38" s="22">
        <f>IF(A38&lt;='Inputs and Results'!$C$12,(C38-C37)*0.01*('Inputs and Results'!$C$12-A38+1),0)</f>
        <v>0</v>
      </c>
      <c r="H38" s="8">
        <f>H37+(H41-H31)/($A41-$A31)</f>
        <v>4.4500000000000011</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6.7999999999999989</v>
      </c>
      <c r="C39" s="8">
        <f>C38+(C41-C31)/(A41-A31)</f>
        <v>10.4</v>
      </c>
      <c r="D39" s="1">
        <f t="shared" si="0"/>
        <v>0.29565217391304344</v>
      </c>
      <c r="E39" s="13">
        <f t="shared" si="1"/>
        <v>0.14285714285714279</v>
      </c>
      <c r="F39" s="21">
        <f>IF('Inputs and Results'!$C$20="Conservation Easement (Perpetual)",(C39-C38),IF(AND('Inputs and Results'!$C$20="Government (Secured)",A39&lt;=$B$6),C39-C38,IF(A39&lt;=$B$6,(C39-C38)*0.01*($B$6-A39+1),0)))</f>
        <v>0</v>
      </c>
      <c r="G39" s="22">
        <f>IF(A39&lt;='Inputs and Results'!$C$12,(C39-C38)*0.01*('Inputs and Results'!$C$12-A39+1),0)</f>
        <v>0</v>
      </c>
      <c r="H39" s="8">
        <f>H38+(H41-H31)/($A41-$A31)</f>
        <v>4.4000000000000012</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7.6499999999999986</v>
      </c>
      <c r="C40" s="8">
        <f>C39+(C41-C31)/(A41-A31)</f>
        <v>11.200000000000001</v>
      </c>
      <c r="D40" s="1">
        <f>B40/A40</f>
        <v>0.31874999999999992</v>
      </c>
      <c r="E40" s="13">
        <f>(B40/B39)-1</f>
        <v>0.125</v>
      </c>
      <c r="F40" s="21">
        <f>IF('Inputs and Results'!$C$20="Conservation Easement (Perpetual)",(C40-C39),IF(AND('Inputs and Results'!$C$20="Government (Secured)",A40&lt;=$B$6),C40-C39,IF(A40&lt;=$B$6,(C40-C39)*0.01*($B$6-A40+1),0)))</f>
        <v>0</v>
      </c>
      <c r="G40" s="22">
        <f>IF(A40&lt;='Inputs and Results'!$C$12,(C40-C39)*0.01*('Inputs and Results'!$C$12-A40+1),0)</f>
        <v>0</v>
      </c>
      <c r="H40" s="8">
        <f>H39+(H41-H31)/($A41-$A31)</f>
        <v>4.3500000000000014</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8.5</v>
      </c>
      <c r="C41" s="9">
        <f>VLOOKUP(CONCATENATE($A$1,A41),'Smith et al 2006'!$A$2:$S$780,9,FALSE)</f>
        <v>12</v>
      </c>
      <c r="D41" s="1">
        <f t="shared" ref="D41:D104" si="4">B41/A41</f>
        <v>0.34</v>
      </c>
      <c r="E41" s="13">
        <f t="shared" ref="E41:E104" si="5">(B41/B40)-1</f>
        <v>0.11111111111111138</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4.3</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10.42</v>
      </c>
      <c r="C42" s="8">
        <f>C41+(C51-C41)/(A51-A41)</f>
        <v>13.24</v>
      </c>
      <c r="D42" s="1">
        <f t="shared" si="4"/>
        <v>0.40076923076923077</v>
      </c>
      <c r="E42" s="13">
        <f t="shared" si="5"/>
        <v>0.22588235294117642</v>
      </c>
      <c r="F42" s="21">
        <f>IF('Inputs and Results'!$C$20="Conservation Easement (Perpetual)",(C42-C41),IF(AND('Inputs and Results'!$C$20="Government (Secured)",A42&lt;=$B$6),C42-C41,IF(A42&lt;=$B$6,(C42-C41)*0.01*($B$6-A42+1),0)))</f>
        <v>0</v>
      </c>
      <c r="G42" s="22">
        <f>IF(A42&lt;='Inputs and Results'!$C$12,(C42-C41)*0.01*('Inputs and Results'!$C$12-A42+1),0)</f>
        <v>0</v>
      </c>
      <c r="H42" s="8">
        <f>H41+(H51-H41)/($A51-$A41)</f>
        <v>4.1499999999999995</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12.34</v>
      </c>
      <c r="C43" s="8">
        <f>C42+(C51-C41)/(A51-A41)</f>
        <v>14.48</v>
      </c>
      <c r="D43" s="1">
        <f t="shared" si="4"/>
        <v>0.45703703703703702</v>
      </c>
      <c r="E43" s="13">
        <f t="shared" si="5"/>
        <v>0.18426103646833014</v>
      </c>
      <c r="F43" s="21">
        <f>IF('Inputs and Results'!$C$20="Conservation Easement (Perpetual)",(C43-C42),IF(AND('Inputs and Results'!$C$20="Government (Secured)",A43&lt;=$B$6),C43-C42,IF(A43&lt;=$B$6,(C43-C42)*0.01*($B$6-A43+1),0)))</f>
        <v>0</v>
      </c>
      <c r="G43" s="22">
        <f>IF(A43&lt;='Inputs and Results'!$C$12,(C43-C42)*0.01*('Inputs and Results'!$C$12-A43+1),0)</f>
        <v>0</v>
      </c>
      <c r="H43" s="8">
        <f>H42+(H51-H41)/($A51-$A41)</f>
        <v>3.9999999999999996</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14.26</v>
      </c>
      <c r="C44" s="8">
        <f>C43+(C51-C41)/(A51-A41)</f>
        <v>15.72</v>
      </c>
      <c r="D44" s="1">
        <f t="shared" si="4"/>
        <v>0.50928571428571423</v>
      </c>
      <c r="E44" s="13">
        <f t="shared" si="5"/>
        <v>0.15559157212317665</v>
      </c>
      <c r="F44" s="21">
        <f>IF('Inputs and Results'!$C$20="Conservation Easement (Perpetual)",(C44-C43),IF(AND('Inputs and Results'!$C$20="Government (Secured)",A44&lt;=$B$6),C44-C43,IF(A44&lt;=$B$6,(C44-C43)*0.01*($B$6-A44+1),0)))</f>
        <v>0</v>
      </c>
      <c r="G44" s="22">
        <f>IF(A44&lt;='Inputs and Results'!$C$12,(C44-C43)*0.01*('Inputs and Results'!$C$12-A44+1),0)</f>
        <v>0</v>
      </c>
      <c r="H44" s="8">
        <f>H43+(H51-H41)/($A51-$A41)</f>
        <v>3.8499999999999996</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16.18</v>
      </c>
      <c r="C45" s="8">
        <f>C44+(C51-C41)/(A51-A41)</f>
        <v>16.96</v>
      </c>
      <c r="D45" s="1">
        <f t="shared" si="4"/>
        <v>0.5579310344827586</v>
      </c>
      <c r="E45" s="13">
        <f t="shared" si="5"/>
        <v>0.13464235624123422</v>
      </c>
      <c r="F45" s="21">
        <f>IF('Inputs and Results'!$C$20="Conservation Easement (Perpetual)",(C45-C44),IF(AND('Inputs and Results'!$C$20="Government (Secured)",A45&lt;=$B$6),C45-C44,IF(A45&lt;=$B$6,(C45-C44)*0.01*($B$6-A45+1),0)))</f>
        <v>0</v>
      </c>
      <c r="G45" s="22">
        <f>IF(A45&lt;='Inputs and Results'!$C$12,(C45-C44)*0.01*('Inputs and Results'!$C$12-A45+1),0)</f>
        <v>0</v>
      </c>
      <c r="H45" s="8">
        <f>H44+(H51-H41)/($A51-$A41)</f>
        <v>3.6999999999999997</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18.100000000000001</v>
      </c>
      <c r="C46" s="8">
        <f>C45+(C51-C41)/(A51-A41)</f>
        <v>18.2</v>
      </c>
      <c r="D46" s="1">
        <f t="shared" si="4"/>
        <v>0.60333333333333339</v>
      </c>
      <c r="E46" s="13">
        <f t="shared" si="5"/>
        <v>0.11866501854140932</v>
      </c>
      <c r="F46" s="21">
        <f>IF('Inputs and Results'!$C$20="Conservation Easement (Perpetual)",(C46-C45),IF(AND('Inputs and Results'!$C$20="Government (Secured)",A46&lt;=$B$6),C46-C45,IF(A46&lt;=$B$6,(C46-C45)*0.01*($B$6-A46+1),0)))</f>
        <v>0</v>
      </c>
      <c r="G46" s="22">
        <f>IF(A46&lt;='Inputs and Results'!$C$12,(C46-C45)*0.01*('Inputs and Results'!$C$12-A46+1),0)</f>
        <v>0</v>
      </c>
      <c r="H46" s="8">
        <f>H45+(H51-H41)/($A51-$A41)</f>
        <v>3.55</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20.020000000000003</v>
      </c>
      <c r="C47" s="8">
        <f>C46+(C51-C41)/(A51-A41)</f>
        <v>19.439999999999998</v>
      </c>
      <c r="D47" s="1">
        <f t="shared" si="4"/>
        <v>0.64580645161290329</v>
      </c>
      <c r="E47" s="13">
        <f t="shared" si="5"/>
        <v>0.10607734806629843</v>
      </c>
      <c r="F47" s="21">
        <f>IF('Inputs and Results'!$C$20="Conservation Easement (Perpetual)",(C47-C46),IF(AND('Inputs and Results'!$C$20="Government (Secured)",A47&lt;=$B$6),C47-C46,IF(A47&lt;=$B$6,(C47-C46)*0.01*($B$6-A47+1),0)))</f>
        <v>0</v>
      </c>
      <c r="G47" s="22">
        <f>IF(A47&lt;='Inputs and Results'!$C$12,(C47-C46)*0.01*('Inputs and Results'!$C$12-A47+1),0)</f>
        <v>0</v>
      </c>
      <c r="H47" s="8">
        <f>H46+(H51-H41)/($A51-$A41)</f>
        <v>3.4</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21.940000000000005</v>
      </c>
      <c r="C48" s="8">
        <f>C47+(C51-C41)/(A51-A41)</f>
        <v>20.679999999999996</v>
      </c>
      <c r="D48" s="1">
        <f t="shared" si="4"/>
        <v>0.68562500000000015</v>
      </c>
      <c r="E48" s="13">
        <f t="shared" si="5"/>
        <v>9.5904095904095987E-2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3.25</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23.860000000000007</v>
      </c>
      <c r="C49" s="8">
        <f>C48+(C51-C41)/(A51-A41)</f>
        <v>21.919999999999995</v>
      </c>
      <c r="D49" s="1">
        <f t="shared" si="4"/>
        <v>0.72303030303030325</v>
      </c>
      <c r="E49" s="13">
        <f t="shared" si="5"/>
        <v>8.7511394712853185E-2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3.1</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25.780000000000008</v>
      </c>
      <c r="C50" s="8">
        <f>C49+(C51-C41)/(A51-A41)</f>
        <v>23.159999999999993</v>
      </c>
      <c r="D50" s="1">
        <f t="shared" si="4"/>
        <v>0.75823529411764734</v>
      </c>
      <c r="E50" s="13">
        <f t="shared" si="5"/>
        <v>8.0469404861693183E-2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2.95</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27.7</v>
      </c>
      <c r="C51" s="9">
        <f>VLOOKUP(CONCATENATE($A$1,A51),'Smith et al 2006'!$A$2:$S$780,9,FALSE)</f>
        <v>24.4</v>
      </c>
      <c r="D51" s="1">
        <f t="shared" si="4"/>
        <v>0.79142857142857137</v>
      </c>
      <c r="E51" s="13">
        <f t="shared" si="5"/>
        <v>7.4476338246702412E-2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2.8</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29.88</v>
      </c>
      <c r="C52" s="8">
        <f>C51+(C61-C51)/(A61-A51)</f>
        <v>25.63</v>
      </c>
      <c r="D52" s="1">
        <f t="shared" si="4"/>
        <v>0.83</v>
      </c>
      <c r="E52" s="13">
        <f t="shared" si="5"/>
        <v>7.8700361010830333E-2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2.75</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32.06</v>
      </c>
      <c r="C53" s="8">
        <f>C52+(C61-C51)/(A61-A51)</f>
        <v>26.86</v>
      </c>
      <c r="D53" s="1">
        <f t="shared" si="4"/>
        <v>0.86648648648648652</v>
      </c>
      <c r="E53" s="13">
        <f t="shared" si="5"/>
        <v>7.2958500669344062E-2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2.7</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34.24</v>
      </c>
      <c r="C54" s="8">
        <f>C53+(C61-C51)/(A61-A51)</f>
        <v>28.09</v>
      </c>
      <c r="D54" s="1">
        <f t="shared" si="4"/>
        <v>0.90105263157894744</v>
      </c>
      <c r="E54" s="13">
        <f t="shared" si="5"/>
        <v>6.7997504678727339E-2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2.6500000000000004</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36.42</v>
      </c>
      <c r="C55" s="8">
        <f>C54+(C61-C51)/(A61-A51)</f>
        <v>29.32</v>
      </c>
      <c r="D55" s="1">
        <f t="shared" si="4"/>
        <v>0.93384615384615388</v>
      </c>
      <c r="E55" s="13">
        <f t="shared" si="5"/>
        <v>6.3668224299065379E-2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2.6000000000000005</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38.6</v>
      </c>
      <c r="C56" s="8">
        <f>C55+(C61-C51)/(A61-A51)</f>
        <v>30.55</v>
      </c>
      <c r="D56" s="1">
        <f t="shared" si="4"/>
        <v>0.96500000000000008</v>
      </c>
      <c r="E56" s="13">
        <f t="shared" si="5"/>
        <v>5.9857221306974129E-2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2.5500000000000007</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40.78</v>
      </c>
      <c r="C57" s="8">
        <f>C56+(C61-C51)/(A61-A51)</f>
        <v>31.78</v>
      </c>
      <c r="D57" s="1">
        <f t="shared" si="4"/>
        <v>0.99463414634146341</v>
      </c>
      <c r="E57" s="13">
        <f t="shared" si="5"/>
        <v>5.6476683937823902E-2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2.5000000000000009</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42.96</v>
      </c>
      <c r="C58" s="8">
        <f>C57+(C61-C51)/(A61-A51)</f>
        <v>33.010000000000005</v>
      </c>
      <c r="D58" s="1">
        <f t="shared" si="4"/>
        <v>1.0228571428571429</v>
      </c>
      <c r="E58" s="13">
        <f t="shared" si="5"/>
        <v>5.345757724374689E-2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2.4500000000000011</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45.14</v>
      </c>
      <c r="C59" s="8">
        <f>C58+(C61-C51)/(A61-A51)</f>
        <v>34.240000000000009</v>
      </c>
      <c r="D59" s="1">
        <f t="shared" si="4"/>
        <v>1.0497674418604652</v>
      </c>
      <c r="E59" s="13">
        <f t="shared" si="5"/>
        <v>5.0744878957169393E-2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2.4000000000000012</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47.32</v>
      </c>
      <c r="C60" s="8">
        <f>C59+(C61-C51)/(A61-A51)</f>
        <v>35.470000000000013</v>
      </c>
      <c r="D60" s="1">
        <f t="shared" si="4"/>
        <v>1.0754545454545454</v>
      </c>
      <c r="E60" s="13">
        <f t="shared" si="5"/>
        <v>4.8294195835179465E-2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2.3500000000000014</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49.5</v>
      </c>
      <c r="C61" s="9">
        <f>VLOOKUP(CONCATENATE($A$1,A61),'Smith et al 2006'!$A$2:$S$780,9,FALSE)</f>
        <v>36.700000000000003</v>
      </c>
      <c r="D61" s="1">
        <f t="shared" si="4"/>
        <v>1.1000000000000001</v>
      </c>
      <c r="E61" s="13">
        <f t="shared" si="5"/>
        <v>4.6069315300084623E-2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2.2999999999999998</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51.74</v>
      </c>
      <c r="C62" s="8">
        <f>C61+(C71-C61)/(A71-A61)</f>
        <v>37.900000000000006</v>
      </c>
      <c r="D62" s="1">
        <f t="shared" si="4"/>
        <v>1.1247826086956523</v>
      </c>
      <c r="E62" s="13">
        <f t="shared" si="5"/>
        <v>4.5252525252525322E-2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2.2599999999999998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53.980000000000004</v>
      </c>
      <c r="C63" s="8">
        <f>C62+(C71-C61)/(A71-A61)</f>
        <v>39.100000000000009</v>
      </c>
      <c r="D63" s="1">
        <f t="shared" si="4"/>
        <v>1.1485106382978725</v>
      </c>
      <c r="E63" s="13">
        <f t="shared" si="5"/>
        <v>4.3293390027058454E-2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2.2199999999999998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56.220000000000006</v>
      </c>
      <c r="C64" s="8">
        <f>C63+(C71-C61)/(A71-A61)</f>
        <v>40.300000000000011</v>
      </c>
      <c r="D64" s="1">
        <f t="shared" si="4"/>
        <v>1.1712500000000001</v>
      </c>
      <c r="E64" s="13">
        <f t="shared" si="5"/>
        <v>4.1496850685439179E-2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2.1799999999999997</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58.460000000000008</v>
      </c>
      <c r="C65" s="8">
        <f>C64+(C71-C61)/(A71-A61)</f>
        <v>41.500000000000014</v>
      </c>
      <c r="D65" s="1">
        <f t="shared" si="4"/>
        <v>1.193061224489796</v>
      </c>
      <c r="E65" s="13">
        <f t="shared" si="5"/>
        <v>3.9843472073995079E-2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2.1399999999999997</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60.70000000000001</v>
      </c>
      <c r="C66" s="8">
        <f>C65+(C71-C61)/(A71-A61)</f>
        <v>42.700000000000017</v>
      </c>
      <c r="D66" s="1">
        <f t="shared" si="4"/>
        <v>1.2140000000000002</v>
      </c>
      <c r="E66" s="13">
        <f t="shared" si="5"/>
        <v>3.8316797810468817E-2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2.0999999999999996</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62.940000000000012</v>
      </c>
      <c r="C67" s="8">
        <f>C66+(C71-C61)/(A71-A61)</f>
        <v>43.90000000000002</v>
      </c>
      <c r="D67" s="1">
        <f t="shared" si="4"/>
        <v>1.2341176470588238</v>
      </c>
      <c r="E67" s="13">
        <f t="shared" si="5"/>
        <v>3.6902800658978663E-2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2.0599999999999996</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65.180000000000007</v>
      </c>
      <c r="C68" s="8">
        <f>C67+(C71-C61)/(A71-A61)</f>
        <v>45.100000000000023</v>
      </c>
      <c r="D68" s="1">
        <f t="shared" si="4"/>
        <v>1.2534615384615386</v>
      </c>
      <c r="E68" s="13">
        <f t="shared" si="5"/>
        <v>3.5589450270098411E-2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2.0199999999999996</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67.42</v>
      </c>
      <c r="C69" s="8">
        <f>C68+(C71-C61)/(A71-A61)</f>
        <v>46.300000000000026</v>
      </c>
      <c r="D69" s="1">
        <f t="shared" si="4"/>
        <v>1.2720754716981133</v>
      </c>
      <c r="E69" s="13">
        <f t="shared" si="5"/>
        <v>3.4366370052163253E-2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1.9799999999999995</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69.66</v>
      </c>
      <c r="C70" s="8">
        <f>C69+(C71-C61)/(A71-A61)</f>
        <v>47.500000000000028</v>
      </c>
      <c r="D70" s="1">
        <f t="shared" si="4"/>
        <v>1.29</v>
      </c>
      <c r="E70" s="13">
        <f t="shared" si="5"/>
        <v>3.3224562444378547E-2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1.9399999999999995</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71.900000000000006</v>
      </c>
      <c r="C71" s="9">
        <f>VLOOKUP(CONCATENATE($A$1,A71),'Smith et al 2006'!$A$2:$S$780,9,FALSE)</f>
        <v>48.7</v>
      </c>
      <c r="D71" s="1">
        <f t="shared" si="4"/>
        <v>1.3072727272727274</v>
      </c>
      <c r="E71" s="13">
        <f t="shared" si="5"/>
        <v>3.215618719494695E-2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1.9</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74.12</v>
      </c>
      <c r="C72" s="8">
        <f>C71+(C81-C71)/(A81-A71)</f>
        <v>49.690000000000005</v>
      </c>
      <c r="D72" s="1">
        <f t="shared" si="4"/>
        <v>1.3235714285714286</v>
      </c>
      <c r="E72" s="13">
        <f t="shared" si="5"/>
        <v>3.0876216968011017E-2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1.88</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76.34</v>
      </c>
      <c r="C73" s="8">
        <f>C72+(C81-C71)/(A81-A71)</f>
        <v>50.680000000000007</v>
      </c>
      <c r="D73" s="1">
        <f t="shared" si="4"/>
        <v>1.3392982456140352</v>
      </c>
      <c r="E73" s="13">
        <f t="shared" si="5"/>
        <v>2.995143011332968E-2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1.8599999999999999</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78.56</v>
      </c>
      <c r="C74" s="8">
        <f>C73+(C81-C71)/(A81-A71)</f>
        <v>51.670000000000009</v>
      </c>
      <c r="D74" s="1">
        <f t="shared" si="4"/>
        <v>1.3544827586206898</v>
      </c>
      <c r="E74" s="13">
        <f t="shared" si="5"/>
        <v>2.9080429656798579E-2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1.8399999999999999</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80.78</v>
      </c>
      <c r="C75" s="8">
        <f>C74+(C81-C71)/(A81-A71)</f>
        <v>52.660000000000011</v>
      </c>
      <c r="D75" s="1">
        <f t="shared" si="4"/>
        <v>1.3691525423728814</v>
      </c>
      <c r="E75" s="13">
        <f t="shared" si="5"/>
        <v>2.8258655804480615E-2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1.8199999999999998</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83</v>
      </c>
      <c r="C76" s="8">
        <f>C75+(C81-C71)/(A81-A71)</f>
        <v>53.650000000000013</v>
      </c>
      <c r="D76" s="1">
        <f t="shared" si="4"/>
        <v>1.3833333333333333</v>
      </c>
      <c r="E76" s="13">
        <f t="shared" si="5"/>
        <v>2.7482050012379355E-2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1.7999999999999998</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85.22</v>
      </c>
      <c r="C77" s="8">
        <f>C76+(C81-C71)/(A81-A71)</f>
        <v>54.640000000000015</v>
      </c>
      <c r="D77" s="1">
        <f t="shared" si="4"/>
        <v>1.3970491803278688</v>
      </c>
      <c r="E77" s="13">
        <f t="shared" si="5"/>
        <v>2.6746987951807188E-2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1.7799999999999998</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87.44</v>
      </c>
      <c r="C78" s="8">
        <f>C77+(C81-C71)/(A81-A71)</f>
        <v>55.630000000000017</v>
      </c>
      <c r="D78" s="1">
        <f t="shared" si="4"/>
        <v>1.4103225806451614</v>
      </c>
      <c r="E78" s="13">
        <f t="shared" si="5"/>
        <v>2.6050222952358482E-2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1.7599999999999998</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89.66</v>
      </c>
      <c r="C79" s="8">
        <f>C78+(C81-C71)/(A81-A71)</f>
        <v>56.620000000000019</v>
      </c>
      <c r="D79" s="1">
        <f t="shared" si="4"/>
        <v>1.4231746031746031</v>
      </c>
      <c r="E79" s="13">
        <f t="shared" si="5"/>
        <v>2.5388838060384167E-2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1.7399999999999998</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91.88</v>
      </c>
      <c r="C80" s="8">
        <f>C79+(C81-C71)/(A81-A71)</f>
        <v>57.610000000000021</v>
      </c>
      <c r="D80" s="1">
        <f t="shared" si="4"/>
        <v>1.4356249999999999</v>
      </c>
      <c r="E80" s="13">
        <f t="shared" si="5"/>
        <v>2.4760205219718889E-2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1.7199999999999998</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94.1</v>
      </c>
      <c r="C81" s="9">
        <f>VLOOKUP(CONCATENATE($A$1,A81),'Smith et al 2006'!$A$2:$S$780,9,FALSE)</f>
        <v>58.6</v>
      </c>
      <c r="D81" s="1">
        <f t="shared" si="4"/>
        <v>1.4476923076923076</v>
      </c>
      <c r="E81" s="13">
        <f t="shared" si="5"/>
        <v>2.4161950370047869E-2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1.7</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96.259999999999991</v>
      </c>
      <c r="C82" s="8">
        <f>C81+(C91-C81)/(A91-A81)</f>
        <v>59.52</v>
      </c>
      <c r="D82" s="1">
        <f t="shared" si="4"/>
        <v>1.4584848484848483</v>
      </c>
      <c r="E82" s="13">
        <f t="shared" si="5"/>
        <v>2.2954303931987274E-2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1.69</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98.419999999999987</v>
      </c>
      <c r="C83" s="8">
        <f>C82+(C91-C81)/(A91-A81)</f>
        <v>60.440000000000005</v>
      </c>
      <c r="D83" s="1">
        <f t="shared" si="4"/>
        <v>1.4689552238805967</v>
      </c>
      <c r="E83" s="13">
        <f t="shared" si="5"/>
        <v>2.2439227093288938E-2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1.68</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100.57999999999998</v>
      </c>
      <c r="C84" s="8">
        <f>C83+(C91-C81)/(A91-A81)</f>
        <v>61.360000000000007</v>
      </c>
      <c r="D84" s="1">
        <f t="shared" si="4"/>
        <v>1.4791176470588232</v>
      </c>
      <c r="E84" s="13">
        <f t="shared" si="5"/>
        <v>2.1946758788863985E-2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1.67</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102.73999999999998</v>
      </c>
      <c r="C85" s="8">
        <f>C84+(C91-C81)/(A91-A81)</f>
        <v>62.280000000000008</v>
      </c>
      <c r="D85" s="1">
        <f t="shared" si="4"/>
        <v>1.4889855072463765</v>
      </c>
      <c r="E85" s="13">
        <f t="shared" si="5"/>
        <v>2.147544243388344E-2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1.66</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104.89999999999998</v>
      </c>
      <c r="C86" s="8">
        <f>C85+(C91-C81)/(A91-A81)</f>
        <v>63.20000000000001</v>
      </c>
      <c r="D86" s="1">
        <f t="shared" si="4"/>
        <v>1.4985714285714282</v>
      </c>
      <c r="E86" s="13">
        <f t="shared" si="5"/>
        <v>2.1023943936149481E-2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1.65</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107.05999999999997</v>
      </c>
      <c r="C87" s="8">
        <f>C86+(C91-C81)/(A91-A81)</f>
        <v>64.12</v>
      </c>
      <c r="D87" s="1">
        <f t="shared" si="4"/>
        <v>1.5078873239436617</v>
      </c>
      <c r="E87" s="13">
        <f t="shared" si="5"/>
        <v>2.0591039084842722E-2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1.64</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109.21999999999997</v>
      </c>
      <c r="C88" s="8">
        <f>C87+(C91-C81)/(A91-A81)</f>
        <v>65.040000000000006</v>
      </c>
      <c r="D88" s="1">
        <f t="shared" si="4"/>
        <v>1.516944444444444</v>
      </c>
      <c r="E88" s="13">
        <f t="shared" si="5"/>
        <v>2.0175602465906994E-2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1.63</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111.37999999999997</v>
      </c>
      <c r="C89" s="8">
        <f>C88+(C91-C81)/(A91-A81)</f>
        <v>65.960000000000008</v>
      </c>
      <c r="D89" s="1">
        <f t="shared" si="4"/>
        <v>1.5257534246575337</v>
      </c>
      <c r="E89" s="13">
        <f t="shared" si="5"/>
        <v>1.9776597692730213E-2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1.6199999999999999</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113.53999999999996</v>
      </c>
      <c r="C90" s="8">
        <f>C89+(C91-C81)/(A91-A81)</f>
        <v>66.88000000000001</v>
      </c>
      <c r="D90" s="1">
        <f t="shared" si="4"/>
        <v>1.5343243243243239</v>
      </c>
      <c r="E90" s="13">
        <f t="shared" si="5"/>
        <v>1.9393068773567945E-2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1.6099999999999999</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115.7</v>
      </c>
      <c r="C91" s="9">
        <f>VLOOKUP(CONCATENATE($A$1,A91),'Smith et al 2006'!$A$2:$S$780,9,FALSE)</f>
        <v>67.8</v>
      </c>
      <c r="D91" s="1">
        <f t="shared" si="4"/>
        <v>1.5426666666666666</v>
      </c>
      <c r="E91" s="13">
        <f t="shared" si="5"/>
        <v>1.9024132464330101E-2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1.6</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117.78</v>
      </c>
      <c r="C92" s="8">
        <f>C91+(C101-C91)/(A101-A91)</f>
        <v>68.64</v>
      </c>
      <c r="D92" s="1">
        <f t="shared" si="4"/>
        <v>1.5497368421052631</v>
      </c>
      <c r="E92" s="13">
        <f t="shared" si="5"/>
        <v>1.7977528089887729E-2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1.59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119.86</v>
      </c>
      <c r="C93" s="8">
        <f>C92+(C101-C91)/(A101-A91)</f>
        <v>69.48</v>
      </c>
      <c r="D93" s="1">
        <f t="shared" si="4"/>
        <v>1.5566233766233766</v>
      </c>
      <c r="E93" s="13">
        <f t="shared" si="5"/>
        <v>1.7660044150110465E-2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1.58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121.94</v>
      </c>
      <c r="C94" s="8">
        <f>C93+(C101-C91)/(A101-A91)</f>
        <v>70.320000000000007</v>
      </c>
      <c r="D94" s="1">
        <f t="shared" si="4"/>
        <v>1.5633333333333332</v>
      </c>
      <c r="E94" s="13">
        <f t="shared" si="5"/>
        <v>1.7353579175704903E-2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1.57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124.02</v>
      </c>
      <c r="C95" s="8">
        <f>C94+(C101-C91)/(A101-A91)</f>
        <v>71.160000000000011</v>
      </c>
      <c r="D95" s="1">
        <f t="shared" si="4"/>
        <v>1.569873417721519</v>
      </c>
      <c r="E95" s="13">
        <f t="shared" si="5"/>
        <v>1.7057569296375252E-2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1.56</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126.1</v>
      </c>
      <c r="C96" s="8">
        <f>C95+(C101-C91)/(A101-A91)</f>
        <v>72.000000000000014</v>
      </c>
      <c r="D96" s="1">
        <f t="shared" si="4"/>
        <v>1.5762499999999999</v>
      </c>
      <c r="E96" s="13">
        <f t="shared" si="5"/>
        <v>1.6771488469601747E-2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1.55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128.18</v>
      </c>
      <c r="C97" s="8">
        <f>C96+(C101-C91)/(A101-A91)</f>
        <v>72.840000000000018</v>
      </c>
      <c r="D97" s="1">
        <f t="shared" si="4"/>
        <v>1.5824691358024692</v>
      </c>
      <c r="E97" s="13">
        <f t="shared" si="5"/>
        <v>1.6494845360824906E-2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1.54</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130.26000000000002</v>
      </c>
      <c r="C98" s="8">
        <f>C97+(C101-C91)/(A101-A91)</f>
        <v>73.680000000000021</v>
      </c>
      <c r="D98" s="1">
        <f t="shared" si="4"/>
        <v>1.588536585365854</v>
      </c>
      <c r="E98" s="13">
        <f t="shared" si="5"/>
        <v>1.6227180527383478E-2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1.53</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132.34000000000003</v>
      </c>
      <c r="C99" s="8">
        <f>C98+(C101-C91)/(A101-A91)</f>
        <v>74.520000000000024</v>
      </c>
      <c r="D99" s="1">
        <f t="shared" si="4"/>
        <v>1.5944578313253015</v>
      </c>
      <c r="E99" s="13">
        <f t="shared" si="5"/>
        <v>1.5968063872255689E-2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1.52</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134.42000000000004</v>
      </c>
      <c r="C100" s="8">
        <f>C99+(C101-C91)/(A101-A91)</f>
        <v>75.360000000000028</v>
      </c>
      <c r="D100" s="1">
        <f t="shared" si="4"/>
        <v>1.6002380952380957</v>
      </c>
      <c r="E100" s="13">
        <f t="shared" si="5"/>
        <v>1.5717092337917515E-2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1.51</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136.5</v>
      </c>
      <c r="C101" s="9">
        <f>VLOOKUP(CONCATENATE($A$1,A101),'Smith et al 2006'!$A$2:$S$780,9,FALSE)</f>
        <v>76.2</v>
      </c>
      <c r="D101" s="1">
        <f t="shared" si="4"/>
        <v>1.6058823529411765</v>
      </c>
      <c r="E101" s="13">
        <f t="shared" si="5"/>
        <v>1.5473887814313025E-2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1.5</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138.49</v>
      </c>
      <c r="C102" s="8">
        <f>C101+(C111-C101)/(A111-A101)</f>
        <v>76.98</v>
      </c>
      <c r="D102" s="1">
        <f t="shared" si="4"/>
        <v>1.6103488372093024</v>
      </c>
      <c r="E102" s="13">
        <f t="shared" si="5"/>
        <v>1.4578754578754571E-2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1.49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140.48000000000002</v>
      </c>
      <c r="C103" s="8">
        <f>C102+(C111-C101)/(A111-A101)</f>
        <v>77.760000000000005</v>
      </c>
      <c r="D103" s="1">
        <f t="shared" si="4"/>
        <v>1.6147126436781611</v>
      </c>
      <c r="E103" s="13">
        <f t="shared" si="5"/>
        <v>1.4369268539244695E-2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1.48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142.47000000000003</v>
      </c>
      <c r="C104" s="8">
        <f>C103+(C111-C101)/(A111-A101)</f>
        <v>78.540000000000006</v>
      </c>
      <c r="D104" s="1">
        <f t="shared" si="4"/>
        <v>1.6189772727272731</v>
      </c>
      <c r="E104" s="13">
        <f t="shared" si="5"/>
        <v>1.4165717539863287E-2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1.47</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144.46000000000004</v>
      </c>
      <c r="C105" s="8">
        <f>C104+(C111-C101)/(A111-A101)</f>
        <v>79.320000000000007</v>
      </c>
      <c r="D105" s="1">
        <f t="shared" ref="D105:D141" si="14">B105/A105</f>
        <v>1.6231460674157308</v>
      </c>
      <c r="E105" s="13">
        <f t="shared" ref="E105:E141" si="15">(B105/B104)-1</f>
        <v>1.3967852881308307E-2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1.46</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146.45000000000005</v>
      </c>
      <c r="C106" s="8">
        <f>C105+(C111-C101)/(A111-A101)</f>
        <v>80.100000000000009</v>
      </c>
      <c r="D106" s="1">
        <f t="shared" si="14"/>
        <v>1.6272222222222228</v>
      </c>
      <c r="E106" s="13">
        <f t="shared" si="15"/>
        <v>1.3775439568046499E-2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1.45</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148.44000000000005</v>
      </c>
      <c r="C107" s="8">
        <f>C106+(C111-C101)/(A111-A101)</f>
        <v>80.88000000000001</v>
      </c>
      <c r="D107" s="1">
        <f t="shared" si="14"/>
        <v>1.6312087912087918</v>
      </c>
      <c r="E107" s="13">
        <f t="shared" si="15"/>
        <v>1.3588255377261937E-2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1.44</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150.43000000000006</v>
      </c>
      <c r="C108" s="8">
        <f>C107+(C111-C101)/(A111-A101)</f>
        <v>81.660000000000011</v>
      </c>
      <c r="D108" s="1">
        <f t="shared" si="14"/>
        <v>1.6351086956521745</v>
      </c>
      <c r="E108" s="13">
        <f t="shared" si="15"/>
        <v>1.3406090002694659E-2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1.43</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152.42000000000007</v>
      </c>
      <c r="C109" s="8">
        <f>C108+(C111-C101)/(A111-A101)</f>
        <v>82.440000000000012</v>
      </c>
      <c r="D109" s="1">
        <f t="shared" si="14"/>
        <v>1.6389247311827966</v>
      </c>
      <c r="E109" s="13">
        <f t="shared" si="15"/>
        <v>1.3228744266436276E-2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1.42</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154.41000000000008</v>
      </c>
      <c r="C110" s="8">
        <f>C109+(C111-C101)/(A111-A101)</f>
        <v>83.220000000000013</v>
      </c>
      <c r="D110" s="1">
        <f t="shared" si="14"/>
        <v>1.6426595744680861</v>
      </c>
      <c r="E110" s="13">
        <f t="shared" si="15"/>
        <v>1.3056029392468194E-2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1.41</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156.4</v>
      </c>
      <c r="C111" s="9">
        <f>VLOOKUP(CONCATENATE($A$1,A111),'Smith et al 2006'!$A$2:$S$780,9,FALSE)</f>
        <v>84</v>
      </c>
      <c r="D111" s="1">
        <f t="shared" si="14"/>
        <v>1.6463157894736842</v>
      </c>
      <c r="E111" s="13">
        <f t="shared" si="15"/>
        <v>1.2887766336376671E-2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1.4</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158.28</v>
      </c>
      <c r="C112" s="8">
        <f>C111+(C121-C111)/(A121-A111)</f>
        <v>84.72</v>
      </c>
      <c r="D112" s="1">
        <f t="shared" si="14"/>
        <v>1.6487499999999999</v>
      </c>
      <c r="E112" s="13">
        <f t="shared" si="15"/>
        <v>1.2020460358056262E-2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1.39</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160.16</v>
      </c>
      <c r="C113" s="8">
        <f>C112+(C121-C111)/(A121-A111)</f>
        <v>85.44</v>
      </c>
      <c r="D113" s="1">
        <f t="shared" si="14"/>
        <v>1.6511340206185567</v>
      </c>
      <c r="E113" s="13">
        <f t="shared" si="15"/>
        <v>1.1877685114985992E-2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1.38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162.04</v>
      </c>
      <c r="C114" s="8">
        <f>C113+(C121-C111)/(A121-A111)</f>
        <v>86.16</v>
      </c>
      <c r="D114" s="1">
        <f t="shared" si="14"/>
        <v>1.6534693877551019</v>
      </c>
      <c r="E114" s="13">
        <f t="shared" si="15"/>
        <v>1.1738261738261757E-2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1.3699999999999999</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163.92</v>
      </c>
      <c r="C115" s="8">
        <f>C114+(C121-C111)/(A121-A111)</f>
        <v>86.88</v>
      </c>
      <c r="D115" s="1">
        <f t="shared" si="14"/>
        <v>1.6557575757575755</v>
      </c>
      <c r="E115" s="13">
        <f t="shared" si="15"/>
        <v>1.1602073562083426E-2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1.3599999999999999</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165.79999999999998</v>
      </c>
      <c r="C116" s="8">
        <f>C115+(C121-C111)/(A121-A111)</f>
        <v>87.6</v>
      </c>
      <c r="D116" s="1">
        <f t="shared" si="14"/>
        <v>1.6579999999999999</v>
      </c>
      <c r="E116" s="13">
        <f t="shared" si="15"/>
        <v>1.1469009272816022E-2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1.3499999999999999</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167.67999999999998</v>
      </c>
      <c r="C117" s="8">
        <f>C116+(C121-C111)/(A121-A111)</f>
        <v>88.32</v>
      </c>
      <c r="D117" s="1">
        <f t="shared" si="14"/>
        <v>1.6601980198019799</v>
      </c>
      <c r="E117" s="13">
        <f t="shared" si="15"/>
        <v>1.1338962605548897E-2</v>
      </c>
      <c r="F117" s="20"/>
      <c r="G117" s="20"/>
      <c r="H117" s="8">
        <f>H116+(H121-H111)/($A121-$A111)</f>
        <v>1.3399999999999999</v>
      </c>
    </row>
    <row r="118" spans="1:108" x14ac:dyDescent="0.2">
      <c r="A118" s="8">
        <f t="shared" si="16"/>
        <v>102</v>
      </c>
      <c r="B118" s="8">
        <f>B117+(B121-B111)/(A121-A111)</f>
        <v>169.55999999999997</v>
      </c>
      <c r="C118" s="8">
        <f>C117+(C121-C111)/(A121-A111)</f>
        <v>89.039999999999992</v>
      </c>
      <c r="D118" s="1">
        <f t="shared" si="14"/>
        <v>1.6623529411764704</v>
      </c>
      <c r="E118" s="13">
        <f t="shared" si="15"/>
        <v>1.1211832061068572E-2</v>
      </c>
      <c r="F118" s="20"/>
      <c r="G118" s="20"/>
      <c r="H118" s="8">
        <f>H117+(H121-H111)/($A121-$A111)</f>
        <v>1.3299999999999998</v>
      </c>
    </row>
    <row r="119" spans="1:108" x14ac:dyDescent="0.2">
      <c r="A119" s="8">
        <f t="shared" si="16"/>
        <v>103</v>
      </c>
      <c r="B119" s="8">
        <f>B118+(B121-B111)/(A121-A111)</f>
        <v>171.43999999999997</v>
      </c>
      <c r="C119" s="8">
        <f>C118+(C121-C111)/(A121-A111)</f>
        <v>89.759999999999991</v>
      </c>
      <c r="D119" s="1">
        <f t="shared" si="14"/>
        <v>1.6644660194174754</v>
      </c>
      <c r="E119" s="13">
        <f t="shared" si="15"/>
        <v>1.1087520641660742E-2</v>
      </c>
      <c r="F119" s="20"/>
      <c r="G119" s="20"/>
      <c r="H119" s="8">
        <f>H118+(H121-H111)/($A121-$A111)</f>
        <v>1.3199999999999998</v>
      </c>
    </row>
    <row r="120" spans="1:108" x14ac:dyDescent="0.2">
      <c r="A120" s="8">
        <f t="shared" si="16"/>
        <v>104</v>
      </c>
      <c r="B120" s="8">
        <f>B119+(B121-B111)/(A121-A111)</f>
        <v>173.31999999999996</v>
      </c>
      <c r="C120" s="8">
        <f>C119+(C121-C111)/(A121-A111)</f>
        <v>90.47999999999999</v>
      </c>
      <c r="D120" s="1">
        <f t="shared" si="14"/>
        <v>1.6665384615384613</v>
      </c>
      <c r="E120" s="13">
        <f t="shared" si="15"/>
        <v>1.0965935604293042E-2</v>
      </c>
      <c r="F120" s="20"/>
      <c r="G120" s="20"/>
      <c r="H120" s="8">
        <f>H119+(H121-H111)/($A121-$A111)</f>
        <v>1.3099999999999998</v>
      </c>
    </row>
    <row r="121" spans="1:108" x14ac:dyDescent="0.2">
      <c r="A121" s="9">
        <v>105</v>
      </c>
      <c r="B121" s="9">
        <f>VLOOKUP(CONCATENATE($A$1,A121),'Smith et al 2006'!$A$2:$S$780,8,FALSE)</f>
        <v>175.2</v>
      </c>
      <c r="C121" s="9">
        <f>VLOOKUP(CONCATENATE($A$1,A121),'Smith et al 2006'!$A$2:$S$780,9,FALSE)</f>
        <v>91.2</v>
      </c>
      <c r="D121" s="1">
        <f t="shared" si="14"/>
        <v>1.6685714285714284</v>
      </c>
      <c r="E121" s="13">
        <f t="shared" si="15"/>
        <v>1.0846988229864074E-2</v>
      </c>
      <c r="F121" s="20"/>
      <c r="G121" s="20"/>
      <c r="H121" s="9">
        <f>VLOOKUP(CONCATENATE($A$1,$A121),'Smith et al 2006'!$A$2:$S$780,11,FALSE)</f>
        <v>1.3</v>
      </c>
    </row>
    <row r="122" spans="1:108" x14ac:dyDescent="0.2">
      <c r="A122" s="8">
        <f t="shared" ref="A122:A130" si="17">A121+1</f>
        <v>106</v>
      </c>
      <c r="B122" s="8">
        <f>B121+(B131-B121)/(A131-A121)</f>
        <v>176.98</v>
      </c>
      <c r="C122" s="8">
        <f>C121+(C131-C121)/(A131-A121)</f>
        <v>91.86</v>
      </c>
      <c r="D122" s="1">
        <f t="shared" si="14"/>
        <v>1.669622641509434</v>
      </c>
      <c r="E122" s="13">
        <f t="shared" si="15"/>
        <v>1.015981735159821E-2</v>
      </c>
      <c r="F122" s="20"/>
      <c r="G122" s="20"/>
      <c r="H122" s="8">
        <f>H121+(H131-H121)/($A131-$A121)</f>
        <v>1.3</v>
      </c>
    </row>
    <row r="123" spans="1:108" x14ac:dyDescent="0.2">
      <c r="A123" s="8">
        <f t="shared" si="17"/>
        <v>107</v>
      </c>
      <c r="B123" s="8">
        <f>B122+(B131-B121)/(A131-A121)</f>
        <v>178.76</v>
      </c>
      <c r="C123" s="8">
        <f>C122+(C131-C121)/(A131-A121)</f>
        <v>92.52</v>
      </c>
      <c r="D123" s="1">
        <f t="shared" si="14"/>
        <v>1.6706542056074765</v>
      </c>
      <c r="E123" s="13">
        <f t="shared" si="15"/>
        <v>1.0057633630918827E-2</v>
      </c>
      <c r="F123" s="20"/>
      <c r="G123" s="20"/>
      <c r="H123" s="8">
        <f>H122+(H131-H121)/($A131-$A121)</f>
        <v>1.3</v>
      </c>
    </row>
    <row r="124" spans="1:108" x14ac:dyDescent="0.2">
      <c r="A124" s="8">
        <f t="shared" si="17"/>
        <v>108</v>
      </c>
      <c r="B124" s="8">
        <f>B123+(B131-B121)/(A131-A121)</f>
        <v>180.54</v>
      </c>
      <c r="C124" s="8">
        <f>C123+(C131-C121)/(A131-A121)</f>
        <v>93.179999999999993</v>
      </c>
      <c r="D124" s="1">
        <f t="shared" si="14"/>
        <v>1.6716666666666666</v>
      </c>
      <c r="E124" s="13">
        <f t="shared" si="15"/>
        <v>9.9574848959498308E-3</v>
      </c>
      <c r="F124" s="20"/>
      <c r="G124" s="20"/>
      <c r="H124" s="8">
        <f>H123+(H131-H121)/($A131-$A121)</f>
        <v>1.3</v>
      </c>
    </row>
    <row r="125" spans="1:108" x14ac:dyDescent="0.2">
      <c r="A125" s="8">
        <f t="shared" si="17"/>
        <v>109</v>
      </c>
      <c r="B125" s="8">
        <f>B124+(B131-B121)/(A131-A121)</f>
        <v>182.32</v>
      </c>
      <c r="C125" s="8">
        <f>C124+(C131-C121)/(A131-A121)</f>
        <v>93.839999999999989</v>
      </c>
      <c r="D125" s="1">
        <f t="shared" si="14"/>
        <v>1.6726605504587155</v>
      </c>
      <c r="E125" s="13">
        <f t="shared" si="15"/>
        <v>9.8593109560207726E-3</v>
      </c>
      <c r="F125" s="20"/>
      <c r="G125" s="20"/>
      <c r="H125" s="8">
        <f>H124+(H131-H121)/($A131-$A121)</f>
        <v>1.3</v>
      </c>
    </row>
    <row r="126" spans="1:108" x14ac:dyDescent="0.2">
      <c r="A126" s="8">
        <f t="shared" si="17"/>
        <v>110</v>
      </c>
      <c r="B126" s="8">
        <f>B125+(B131-B121)/(A131-A121)</f>
        <v>184.1</v>
      </c>
      <c r="C126" s="8">
        <f>C125+(C131-C121)/(A131-A121)</f>
        <v>94.499999999999986</v>
      </c>
      <c r="D126" s="1">
        <f t="shared" si="14"/>
        <v>1.6736363636363636</v>
      </c>
      <c r="E126" s="13">
        <f t="shared" si="15"/>
        <v>9.7630539710398256E-3</v>
      </c>
      <c r="F126" s="20"/>
      <c r="G126" s="20"/>
      <c r="H126" s="8">
        <f>H125+(H131-H121)/($A131-$A121)</f>
        <v>1.3</v>
      </c>
    </row>
    <row r="127" spans="1:108" x14ac:dyDescent="0.2">
      <c r="A127" s="8">
        <f t="shared" si="17"/>
        <v>111</v>
      </c>
      <c r="B127" s="8">
        <f>B126+(B131-B121)/(A131-A121)</f>
        <v>185.88</v>
      </c>
      <c r="C127" s="8">
        <f>C126+(C131-C121)/(A131-A121)</f>
        <v>95.159999999999982</v>
      </c>
      <c r="D127" s="1">
        <f t="shared" si="14"/>
        <v>1.6745945945945946</v>
      </c>
      <c r="E127" s="13">
        <f t="shared" si="15"/>
        <v>9.6686583378597923E-3</v>
      </c>
      <c r="F127" s="20"/>
      <c r="G127" s="20"/>
      <c r="H127" s="8">
        <f>H126+(H131-H121)/($A131-$A121)</f>
        <v>1.3</v>
      </c>
    </row>
    <row r="128" spans="1:108" x14ac:dyDescent="0.2">
      <c r="A128" s="8">
        <f t="shared" si="17"/>
        <v>112</v>
      </c>
      <c r="B128" s="8">
        <f>B127+(B131-B121)/(A131-A121)</f>
        <v>187.66</v>
      </c>
      <c r="C128" s="8">
        <f>C127+(C131-C121)/(A131-A121)</f>
        <v>95.819999999999979</v>
      </c>
      <c r="D128" s="1">
        <f t="shared" si="14"/>
        <v>1.6755357142857144</v>
      </c>
      <c r="E128" s="13">
        <f t="shared" si="15"/>
        <v>9.5760705831720028E-3</v>
      </c>
      <c r="F128" s="20"/>
      <c r="G128" s="20"/>
      <c r="H128" s="8">
        <f>H127+(H131-H121)/($A131-$A121)</f>
        <v>1.3</v>
      </c>
    </row>
    <row r="129" spans="1:8" x14ac:dyDescent="0.2">
      <c r="A129" s="8">
        <f t="shared" si="17"/>
        <v>113</v>
      </c>
      <c r="B129" s="8">
        <f>B128+(B131-B121)/(A131-A121)</f>
        <v>189.44</v>
      </c>
      <c r="C129" s="8">
        <f>C128+(C131-C121)/(A131-A121)</f>
        <v>96.479999999999976</v>
      </c>
      <c r="D129" s="1">
        <f t="shared" si="14"/>
        <v>1.6764601769911505</v>
      </c>
      <c r="E129" s="13">
        <f t="shared" si="15"/>
        <v>9.4852392624960036E-3</v>
      </c>
      <c r="F129" s="20"/>
      <c r="G129" s="20"/>
      <c r="H129" s="8">
        <f>H128+(H131-H121)/($A131-$A121)</f>
        <v>1.3</v>
      </c>
    </row>
    <row r="130" spans="1:8" x14ac:dyDescent="0.2">
      <c r="A130" s="8">
        <f t="shared" si="17"/>
        <v>114</v>
      </c>
      <c r="B130" s="8">
        <f>B129+(B131-B121)/(A131-A121)</f>
        <v>191.22</v>
      </c>
      <c r="C130" s="8">
        <f>C129+(C131-C121)/(A131-A121)</f>
        <v>97.139999999999972</v>
      </c>
      <c r="D130" s="1">
        <f t="shared" si="14"/>
        <v>1.6773684210526316</v>
      </c>
      <c r="E130" s="13">
        <f t="shared" si="15"/>
        <v>9.3961148648649129E-3</v>
      </c>
      <c r="F130" s="20"/>
      <c r="G130" s="20"/>
      <c r="H130" s="8">
        <f>H129+(H131-H121)/($A131-$A121)</f>
        <v>1.3</v>
      </c>
    </row>
    <row r="131" spans="1:8" x14ac:dyDescent="0.2">
      <c r="A131" s="9">
        <v>115</v>
      </c>
      <c r="B131" s="9">
        <f>VLOOKUP(CONCATENATE($A$1,A131),'Smith et al 2006'!$A$2:$S$780,8,FALSE)</f>
        <v>193</v>
      </c>
      <c r="C131" s="9">
        <f>VLOOKUP(CONCATENATE($A$1,A131),'Smith et al 2006'!$A$2:$S$780,9,FALSE)</f>
        <v>97.8</v>
      </c>
      <c r="D131" s="1">
        <f t="shared" si="14"/>
        <v>1.6782608695652175</v>
      </c>
      <c r="E131" s="13">
        <f t="shared" si="15"/>
        <v>9.3086497228322962E-3</v>
      </c>
      <c r="F131" s="20"/>
      <c r="G131" s="20"/>
      <c r="H131" s="9">
        <f>VLOOKUP(CONCATENATE($A$1,$A131),'Smith et al 2006'!$A$2:$S$780,11,FALSE)</f>
        <v>1.3</v>
      </c>
    </row>
    <row r="132" spans="1:8" x14ac:dyDescent="0.2">
      <c r="A132" s="8">
        <f t="shared" ref="A132:A140" si="18">A131+1</f>
        <v>116</v>
      </c>
      <c r="B132" s="8">
        <f>B131+(B141-B131)/(A141-A131)</f>
        <v>194.66</v>
      </c>
      <c r="C132" s="8">
        <f>C131+(C141-C131)/(A141-A131)</f>
        <v>98.399999999999991</v>
      </c>
      <c r="D132" s="1">
        <f t="shared" si="14"/>
        <v>1.6781034482758621</v>
      </c>
      <c r="E132" s="13">
        <f t="shared" si="15"/>
        <v>8.6010362694299847E-3</v>
      </c>
      <c r="F132" s="20"/>
      <c r="G132" s="20"/>
      <c r="H132" s="8">
        <f>H131+(H141-H131)/($A141-$A131)</f>
        <v>1.29</v>
      </c>
    </row>
    <row r="133" spans="1:8" x14ac:dyDescent="0.2">
      <c r="A133" s="8">
        <f t="shared" si="18"/>
        <v>117</v>
      </c>
      <c r="B133" s="8">
        <f>B132+(B141-B131)/(A141-A131)</f>
        <v>196.32</v>
      </c>
      <c r="C133" s="8">
        <f>C132+(C141-C131)/(A141-A131)</f>
        <v>98.999999999999986</v>
      </c>
      <c r="D133" s="1">
        <f t="shared" si="14"/>
        <v>1.6779487179487178</v>
      </c>
      <c r="E133" s="13">
        <f t="shared" si="15"/>
        <v>8.5276893044281543E-3</v>
      </c>
      <c r="F133" s="20"/>
      <c r="G133" s="20"/>
      <c r="H133" s="8">
        <f>H132+(H141-H131)/($A141-$A131)</f>
        <v>1.28</v>
      </c>
    </row>
    <row r="134" spans="1:8" x14ac:dyDescent="0.2">
      <c r="A134" s="8">
        <f t="shared" si="18"/>
        <v>118</v>
      </c>
      <c r="B134" s="8">
        <f>B133+(B141-B131)/(A141-A131)</f>
        <v>197.98</v>
      </c>
      <c r="C134" s="8">
        <f>C133+(C141-C131)/(A141-A131)</f>
        <v>99.59999999999998</v>
      </c>
      <c r="D134" s="1">
        <f t="shared" si="14"/>
        <v>1.6777966101694914</v>
      </c>
      <c r="E134" s="13">
        <f t="shared" si="15"/>
        <v>8.4555827220864632E-3</v>
      </c>
      <c r="F134" s="20"/>
      <c r="G134" s="20"/>
      <c r="H134" s="8">
        <f>H133+(H141-H131)/($A141-$A131)</f>
        <v>1.27</v>
      </c>
    </row>
    <row r="135" spans="1:8" x14ac:dyDescent="0.2">
      <c r="A135" s="8">
        <f t="shared" si="18"/>
        <v>119</v>
      </c>
      <c r="B135" s="8">
        <f>B134+(B141-B131)/(A141-A131)</f>
        <v>199.64</v>
      </c>
      <c r="C135" s="8">
        <f>C134+(C141-C131)/(A141-A131)</f>
        <v>100.19999999999997</v>
      </c>
      <c r="D135" s="1">
        <f t="shared" si="14"/>
        <v>1.6776470588235293</v>
      </c>
      <c r="E135" s="13">
        <f t="shared" si="15"/>
        <v>8.3846853217497408E-3</v>
      </c>
      <c r="F135" s="20"/>
      <c r="G135" s="20"/>
      <c r="H135" s="8">
        <f>H134+(H141-H131)/($A141-$A131)</f>
        <v>1.26</v>
      </c>
    </row>
    <row r="136" spans="1:8" x14ac:dyDescent="0.2">
      <c r="A136" s="8">
        <f t="shared" si="18"/>
        <v>120</v>
      </c>
      <c r="B136" s="8">
        <f>B135+(B141-B131)/(A141-A131)</f>
        <v>201.29999999999998</v>
      </c>
      <c r="C136" s="8">
        <f>C135+(C141-C131)/(A141-A131)</f>
        <v>100.79999999999997</v>
      </c>
      <c r="D136" s="1">
        <f t="shared" si="14"/>
        <v>1.6774999999999998</v>
      </c>
      <c r="E136" s="13">
        <f t="shared" si="15"/>
        <v>8.3149669404929405E-3</v>
      </c>
      <c r="F136" s="20"/>
      <c r="G136" s="20"/>
      <c r="H136" s="8">
        <f>H135+(H141-H131)/($A141-$A131)</f>
        <v>1.25</v>
      </c>
    </row>
    <row r="137" spans="1:8" x14ac:dyDescent="0.2">
      <c r="A137" s="8">
        <f t="shared" si="18"/>
        <v>121</v>
      </c>
      <c r="B137" s="8">
        <f>B136+(B141-B131)/(A141-A131)</f>
        <v>202.95999999999998</v>
      </c>
      <c r="C137" s="8">
        <f>C136+(C141-C131)/(A141-A131)</f>
        <v>101.39999999999996</v>
      </c>
      <c r="D137" s="1">
        <f t="shared" si="14"/>
        <v>1.6773553719008263</v>
      </c>
      <c r="E137" s="13">
        <f t="shared" si="15"/>
        <v>8.2463984103329224E-3</v>
      </c>
      <c r="F137" s="20"/>
      <c r="G137" s="20"/>
      <c r="H137" s="8">
        <f>H136+(H141-H131)/($A141-$A131)</f>
        <v>1.24</v>
      </c>
    </row>
    <row r="138" spans="1:8" x14ac:dyDescent="0.2">
      <c r="A138" s="8">
        <f t="shared" si="18"/>
        <v>122</v>
      </c>
      <c r="B138" s="8">
        <f>B137+(B141-B131)/(A141-A131)</f>
        <v>204.61999999999998</v>
      </c>
      <c r="C138" s="8">
        <f>C137+(C141-C131)/(A141-A131)</f>
        <v>101.99999999999996</v>
      </c>
      <c r="D138" s="1">
        <f t="shared" si="14"/>
        <v>1.6772131147540981</v>
      </c>
      <c r="E138" s="13">
        <f t="shared" si="15"/>
        <v>8.1789515175403338E-3</v>
      </c>
      <c r="F138" s="20"/>
      <c r="G138" s="20"/>
      <c r="H138" s="8">
        <f>H137+(H141-H131)/($A141-$A131)</f>
        <v>1.23</v>
      </c>
    </row>
    <row r="139" spans="1:8" x14ac:dyDescent="0.2">
      <c r="A139" s="8">
        <f t="shared" si="18"/>
        <v>123</v>
      </c>
      <c r="B139" s="8">
        <f>B138+(B141-B131)/(A141-A131)</f>
        <v>206.27999999999997</v>
      </c>
      <c r="C139" s="8">
        <f>C138+(C141-C131)/(A141-A131)</f>
        <v>102.59999999999995</v>
      </c>
      <c r="D139" s="1">
        <f t="shared" si="14"/>
        <v>1.677073170731707</v>
      </c>
      <c r="E139" s="13">
        <f t="shared" si="15"/>
        <v>8.1125989639332374E-3</v>
      </c>
      <c r="F139" s="20"/>
      <c r="G139" s="20"/>
      <c r="H139" s="8">
        <f>H138+(H141-H131)/($A141-$A131)</f>
        <v>1.22</v>
      </c>
    </row>
    <row r="140" spans="1:8" x14ac:dyDescent="0.2">
      <c r="A140" s="8">
        <f t="shared" si="18"/>
        <v>124</v>
      </c>
      <c r="B140" s="8">
        <f>B139+(B141-B131)/(A141-A131)</f>
        <v>207.93999999999997</v>
      </c>
      <c r="C140" s="8">
        <f>C139+(C141-C131)/(A141-A131)</f>
        <v>103.19999999999995</v>
      </c>
      <c r="D140" s="1">
        <f t="shared" si="14"/>
        <v>1.6769354838709676</v>
      </c>
      <c r="E140" s="13">
        <f t="shared" si="15"/>
        <v>8.0473143300368033E-3</v>
      </c>
      <c r="F140" s="20"/>
      <c r="G140" s="20"/>
      <c r="H140" s="8">
        <f>H139+(H141-H131)/($A141-$A131)</f>
        <v>1.21</v>
      </c>
    </row>
    <row r="141" spans="1:8" x14ac:dyDescent="0.2">
      <c r="A141" s="9">
        <v>125</v>
      </c>
      <c r="B141" s="9">
        <f>VLOOKUP(CONCATENATE($A$1,A141),'Smith et al 2006'!$A$2:$S$780,8,FALSE)</f>
        <v>209.6</v>
      </c>
      <c r="C141" s="9">
        <f>VLOOKUP(CONCATENATE($A$1,A141),'Smith et al 2006'!$A$2:$S$780,9,FALSE)</f>
        <v>103.8</v>
      </c>
      <c r="D141" s="1">
        <f t="shared" si="14"/>
        <v>1.6767999999999998</v>
      </c>
      <c r="E141" s="13">
        <f t="shared" si="15"/>
        <v>7.9830720400115851E-3</v>
      </c>
      <c r="F141" s="20"/>
      <c r="G141" s="20"/>
      <c r="H141" s="9">
        <f>VLOOKUP(CONCATENATE($A$1,$A141),'Smith et al 2006'!$A$2:$S$780,11,FALSE)</f>
        <v>1.2</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kMMyhMcE4GV71KfaAIWbUmyTWZGj1z7Pd2GmDUGimL/BV1j2uGuED8xIr26Z2fzN+bMUPH4XBMrbVpBNjFnkLg==" saltValue="34LZR9Zpq965H7AN4HijHQ==" spinCount="100000" sheet="1" objects="1" scenarios="1"/>
  <mergeCells count="3">
    <mergeCell ref="D14:E14"/>
    <mergeCell ref="F13:K13"/>
    <mergeCell ref="I14:K14"/>
  </mergeCells>
  <conditionalFormatting sqref="D17:D141">
    <cfRule type="top10" dxfId="34" priority="1" stopIfTrue="1" rank="1"/>
  </conditionalFormatting>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141</v>
      </c>
    </row>
    <row r="2" spans="1:108" x14ac:dyDescent="0.2">
      <c r="A2" s="1" t="s">
        <v>206</v>
      </c>
      <c r="B2" s="1" t="s">
        <v>207</v>
      </c>
    </row>
    <row r="3" spans="1:108" x14ac:dyDescent="0.2">
      <c r="A3" s="1" t="s">
        <v>114</v>
      </c>
      <c r="B3" s="1">
        <f>_xlfn.MAXIFS(A16:A141,D16:D141,B4)</f>
        <v>95</v>
      </c>
    </row>
    <row r="4" spans="1:108" x14ac:dyDescent="0.2">
      <c r="A4" s="1" t="s">
        <v>208</v>
      </c>
      <c r="B4" s="1">
        <f>MAX(D17:D141)</f>
        <v>13.341052631578949</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1.1800000000000002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0.94000000000000006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2.3600000000000003</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1.8800000000000001</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3.5400000000000005</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2.8200000000000003</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4.7200000000000006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3.7600000000000002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5.9</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4.7</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3.37</v>
      </c>
      <c r="C22" s="8">
        <f>C21+(C31-C21)/(A31-A21)</f>
        <v>7.5600000000000005</v>
      </c>
      <c r="D22" s="1">
        <f t="shared" si="0"/>
        <v>0.56166666666666665</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4.6400000000000006</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6.74</v>
      </c>
      <c r="C23" s="8">
        <f>C22+(C31-C21)/(A31-A21)</f>
        <v>9.2200000000000006</v>
      </c>
      <c r="D23" s="1">
        <f t="shared" si="0"/>
        <v>0.96285714285714286</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4.58</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10.11</v>
      </c>
      <c r="C24" s="8">
        <f>C23+(C31-C21)/(A31-A21)</f>
        <v>10.88</v>
      </c>
      <c r="D24" s="1">
        <f t="shared" si="0"/>
        <v>1.2637499999999999</v>
      </c>
      <c r="E24" s="13">
        <f t="shared" si="1"/>
        <v>0.49999999999999978</v>
      </c>
      <c r="F24" s="21">
        <f>IF('Inputs and Results'!$C$20="Conservation Easement (Perpetual)",(C24-C23),IF(AND('Inputs and Results'!$C$20="Government (Secured)",A24&lt;=$B$6),C24-C23,IF(A24&lt;=$B$6,(C24-C23)*0.01*($B$6-A24+1),0)))</f>
        <v>0</v>
      </c>
      <c r="G24" s="22">
        <f>IF(A24&lt;='Inputs and Results'!$C$12,(C24-C23)*0.01*('Inputs and Results'!$C$12-A24+1),0)</f>
        <v>0</v>
      </c>
      <c r="H24" s="8">
        <f>H23+(H31-H21)/($A31-$A21)</f>
        <v>4.5199999999999996</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13.48</v>
      </c>
      <c r="C25" s="8">
        <f>C24+(C31-C21)/(A31-A21)</f>
        <v>12.540000000000001</v>
      </c>
      <c r="D25" s="1">
        <f t="shared" si="0"/>
        <v>1.4977777777777779</v>
      </c>
      <c r="E25" s="13">
        <f t="shared" si="1"/>
        <v>0.33333333333333348</v>
      </c>
      <c r="F25" s="21">
        <f>IF('Inputs and Results'!$C$20="Conservation Easement (Perpetual)",(C25-C24),IF(AND('Inputs and Results'!$C$20="Government (Secured)",A25&lt;=$B$6),C25-C24,IF(A25&lt;=$B$6,(C25-C24)*0.01*($B$6-A25+1),0)))</f>
        <v>0</v>
      </c>
      <c r="G25" s="22">
        <f>IF(A25&lt;='Inputs and Results'!$C$12,(C25-C24)*0.01*('Inputs and Results'!$C$12-A25+1),0)</f>
        <v>0</v>
      </c>
      <c r="H25" s="8">
        <f>H24+(H31-H21)/($A31-$A21)</f>
        <v>4.4599999999999991</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16.850000000000001</v>
      </c>
      <c r="C26" s="8">
        <f>C25+(C31-C21)/(A31-A21)</f>
        <v>14.200000000000001</v>
      </c>
      <c r="D26" s="1">
        <f t="shared" si="0"/>
        <v>1.6850000000000001</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4.3999999999999986</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20.220000000000002</v>
      </c>
      <c r="C27" s="8">
        <f>C26+(C31-C21)/(A31-A21)</f>
        <v>15.860000000000001</v>
      </c>
      <c r="D27" s="1">
        <f t="shared" si="0"/>
        <v>1.8381818181818184</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4.3399999999999981</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23.590000000000003</v>
      </c>
      <c r="C28" s="8">
        <f>C27+(C31-C21)/(A31-A21)</f>
        <v>17.520000000000003</v>
      </c>
      <c r="D28" s="1">
        <f t="shared" si="0"/>
        <v>1.9658333333333335</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4.2799999999999976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26.960000000000004</v>
      </c>
      <c r="C29" s="8">
        <f>C28+(C31-C21)/(A31-A21)</f>
        <v>19.180000000000003</v>
      </c>
      <c r="D29" s="1">
        <f t="shared" si="0"/>
        <v>2.0738461538461541</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4.2199999999999971</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30.330000000000005</v>
      </c>
      <c r="C30" s="8">
        <f>C29+(C31-C21)/(A31-A21)</f>
        <v>20.840000000000003</v>
      </c>
      <c r="D30" s="1">
        <f t="shared" si="0"/>
        <v>2.1664285714285718</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4.1599999999999966</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33.700000000000003</v>
      </c>
      <c r="C31" s="9">
        <f>VLOOKUP(CONCATENATE($A$1,A31),'Smith et al 2006'!$A$2:$S$780,9,FALSE)</f>
        <v>22.5</v>
      </c>
      <c r="D31" s="1">
        <f t="shared" si="0"/>
        <v>2.246666666666667</v>
      </c>
      <c r="E31" s="13">
        <f t="shared" si="1"/>
        <v>0.11111111111111094</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4.0999999999999996</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48.74</v>
      </c>
      <c r="C32" s="8">
        <f>C31+(C41-C31)/(A41-A31)</f>
        <v>28.05</v>
      </c>
      <c r="D32" s="1">
        <f t="shared" si="0"/>
        <v>3.0462500000000001</v>
      </c>
      <c r="E32" s="13">
        <f t="shared" si="1"/>
        <v>0.44629080118694353</v>
      </c>
      <c r="F32" s="21">
        <f>IF('Inputs and Results'!$C$20="Conservation Easement (Perpetual)",(C32-C31),IF(AND('Inputs and Results'!$C$20="Government (Secured)",A32&lt;=$B$6),C32-C31,IF(A32&lt;=$B$6,(C32-C31)*0.01*($B$6-A32+1),0)))</f>
        <v>0</v>
      </c>
      <c r="G32" s="22">
        <f>IF(A32&lt;='Inputs and Results'!$C$12,(C32-C31)*0.01*('Inputs and Results'!$C$12-A32+1),0)</f>
        <v>0</v>
      </c>
      <c r="H32" s="8">
        <f>H31+(H41-H31)/($A41-$A31)</f>
        <v>3.9999999999999996</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63.78</v>
      </c>
      <c r="C33" s="8">
        <f>C32+(C41-C31)/(A41-A31)</f>
        <v>33.6</v>
      </c>
      <c r="D33" s="1">
        <f t="shared" si="0"/>
        <v>3.7517647058823531</v>
      </c>
      <c r="E33" s="13">
        <f t="shared" si="1"/>
        <v>0.30857611817808772</v>
      </c>
      <c r="F33" s="21">
        <f>IF('Inputs and Results'!$C$20="Conservation Easement (Perpetual)",(C33-C32),IF(AND('Inputs and Results'!$C$20="Government (Secured)",A33&lt;=$B$6),C33-C32,IF(A33&lt;=$B$6,(C33-C32)*0.01*($B$6-A33+1),0)))</f>
        <v>0</v>
      </c>
      <c r="G33" s="22">
        <f>IF(A33&lt;='Inputs and Results'!$C$12,(C33-C32)*0.01*('Inputs and Results'!$C$12-A33+1),0)</f>
        <v>0</v>
      </c>
      <c r="H33" s="8">
        <f>H32+(H41-H31)/($A41-$A31)</f>
        <v>3.8999999999999995</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78.819999999999993</v>
      </c>
      <c r="C34" s="8">
        <f>C33+(C41-C31)/(A41-A31)</f>
        <v>39.15</v>
      </c>
      <c r="D34" s="1">
        <f t="shared" si="0"/>
        <v>4.3788888888888886</v>
      </c>
      <c r="E34" s="13">
        <f t="shared" si="1"/>
        <v>0.23581059893383483</v>
      </c>
      <c r="F34" s="21">
        <f>IF('Inputs and Results'!$C$20="Conservation Easement (Perpetual)",(C34-C33),IF(AND('Inputs and Results'!$C$20="Government (Secured)",A34&lt;=$B$6),C34-C33,IF(A34&lt;=$B$6,(C34-C33)*0.01*($B$6-A34+1),0)))</f>
        <v>0</v>
      </c>
      <c r="G34" s="22">
        <f>IF(A34&lt;='Inputs and Results'!$C$12,(C34-C33)*0.01*('Inputs and Results'!$C$12-A34+1),0)</f>
        <v>0</v>
      </c>
      <c r="H34" s="8">
        <f>H33+(H41-H31)/($A41-$A31)</f>
        <v>3.7999999999999994</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93.859999999999985</v>
      </c>
      <c r="C35" s="8">
        <f>C34+(C41-C31)/(A41-A31)</f>
        <v>44.699999999999996</v>
      </c>
      <c r="D35" s="1">
        <f t="shared" si="0"/>
        <v>4.9399999999999995</v>
      </c>
      <c r="E35" s="13">
        <f t="shared" si="1"/>
        <v>0.19081451408271999</v>
      </c>
      <c r="F35" s="21">
        <f>IF('Inputs and Results'!$C$20="Conservation Easement (Perpetual)",(C35-C34),IF(AND('Inputs and Results'!$C$20="Government (Secured)",A35&lt;=$B$6),C35-C34,IF(A35&lt;=$B$6,(C35-C34)*0.01*($B$6-A35+1),0)))</f>
        <v>0</v>
      </c>
      <c r="G35" s="22">
        <f>IF(A35&lt;='Inputs and Results'!$C$12,(C35-C34)*0.01*('Inputs and Results'!$C$12-A35+1),0)</f>
        <v>0</v>
      </c>
      <c r="H35" s="8">
        <f>H34+(H41-H31)/($A41-$A31)</f>
        <v>3.6999999999999993</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108.89999999999998</v>
      </c>
      <c r="C36" s="8">
        <f>C35+(C41-C31)/(A41-A31)</f>
        <v>50.249999999999993</v>
      </c>
      <c r="D36" s="1">
        <f t="shared" si="0"/>
        <v>5.4449999999999985</v>
      </c>
      <c r="E36" s="13">
        <f t="shared" si="1"/>
        <v>0.16023865331344544</v>
      </c>
      <c r="F36" s="21">
        <f>IF('Inputs and Results'!$C$20="Conservation Easement (Perpetual)",(C36-C35),IF(AND('Inputs and Results'!$C$20="Government (Secured)",A36&lt;=$B$6),C36-C35,IF(A36&lt;=$B$6,(C36-C35)*0.01*($B$6-A36+1),0)))</f>
        <v>0</v>
      </c>
      <c r="G36" s="22">
        <f>IF(A36&lt;='Inputs and Results'!$C$12,(C36-C35)*0.01*('Inputs and Results'!$C$12-A36+1),0)</f>
        <v>0</v>
      </c>
      <c r="H36" s="8">
        <f>H35+(H41-H31)/($A41-$A31)</f>
        <v>3.5999999999999992</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123.93999999999997</v>
      </c>
      <c r="C37" s="8">
        <f>C36+(C41-C31)/(A41-A31)</f>
        <v>55.79999999999999</v>
      </c>
      <c r="D37" s="1">
        <f t="shared" si="0"/>
        <v>5.9019047619047607</v>
      </c>
      <c r="E37" s="13">
        <f t="shared" si="1"/>
        <v>0.13810835629017437</v>
      </c>
      <c r="F37" s="21">
        <f>IF('Inputs and Results'!$C$20="Conservation Easement (Perpetual)",(C37-C36),IF(AND('Inputs and Results'!$C$20="Government (Secured)",A37&lt;=$B$6),C37-C36,IF(A37&lt;=$B$6,(C37-C36)*0.01*($B$6-A37+1),0)))</f>
        <v>0</v>
      </c>
      <c r="G37" s="22">
        <f>IF(A37&lt;='Inputs and Results'!$C$12,(C37-C36)*0.01*('Inputs and Results'!$C$12-A37+1),0)</f>
        <v>0</v>
      </c>
      <c r="H37" s="8">
        <f>H36+(H41-H31)/($A41-$A31)</f>
        <v>3.4999999999999991</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138.97999999999996</v>
      </c>
      <c r="C38" s="8">
        <f>C37+(C41-C31)/(A41-A31)</f>
        <v>61.349999999999987</v>
      </c>
      <c r="D38" s="1">
        <f t="shared" si="0"/>
        <v>6.3172727272727256</v>
      </c>
      <c r="E38" s="13">
        <f t="shared" si="1"/>
        <v>0.12134903985799572</v>
      </c>
      <c r="F38" s="21">
        <f>IF('Inputs and Results'!$C$20="Conservation Easement (Perpetual)",(C38-C37),IF(AND('Inputs and Results'!$C$20="Government (Secured)",A38&lt;=$B$6),C38-C37,IF(A38&lt;=$B$6,(C38-C37)*0.01*($B$6-A38+1),0)))</f>
        <v>0</v>
      </c>
      <c r="G38" s="22">
        <f>IF(A38&lt;='Inputs and Results'!$C$12,(C38-C37)*0.01*('Inputs and Results'!$C$12-A38+1),0)</f>
        <v>0</v>
      </c>
      <c r="H38" s="8">
        <f>H37+(H41-H31)/($A41-$A31)</f>
        <v>3.399999999999999</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154.01999999999995</v>
      </c>
      <c r="C39" s="8">
        <f>C38+(C41-C31)/(A41-A31)</f>
        <v>66.899999999999991</v>
      </c>
      <c r="D39" s="1">
        <f t="shared" si="0"/>
        <v>6.696521739130433</v>
      </c>
      <c r="E39" s="13">
        <f t="shared" si="1"/>
        <v>0.10821700964167502</v>
      </c>
      <c r="F39" s="21">
        <f>IF('Inputs and Results'!$C$20="Conservation Easement (Perpetual)",(C39-C38),IF(AND('Inputs and Results'!$C$20="Government (Secured)",A39&lt;=$B$6),C39-C38,IF(A39&lt;=$B$6,(C39-C38)*0.01*($B$6-A39+1),0)))</f>
        <v>0</v>
      </c>
      <c r="G39" s="22">
        <f>IF(A39&lt;='Inputs and Results'!$C$12,(C39-C38)*0.01*('Inputs and Results'!$C$12-A39+1),0)</f>
        <v>0</v>
      </c>
      <c r="H39" s="8">
        <f>H38+(H41-H31)/($A41-$A31)</f>
        <v>3.2999999999999989</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169.05999999999995</v>
      </c>
      <c r="C40" s="8">
        <f>C39+(C41-C31)/(A41-A31)</f>
        <v>72.449999999999989</v>
      </c>
      <c r="D40" s="1">
        <f>B40/A40</f>
        <v>7.0441666666666647</v>
      </c>
      <c r="E40" s="13">
        <f>(B40/B39)-1</f>
        <v>9.7649655888845555E-2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3.1999999999999988</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184.1</v>
      </c>
      <c r="C41" s="9">
        <f>VLOOKUP(CONCATENATE($A$1,A41),'Smith et al 2006'!$A$2:$S$780,9,FALSE)</f>
        <v>78</v>
      </c>
      <c r="D41" s="1">
        <f t="shared" ref="D41:D104" si="4">B41/A41</f>
        <v>7.3639999999999999</v>
      </c>
      <c r="E41" s="13">
        <f t="shared" ref="E41:E104" si="5">(B41/B40)-1</f>
        <v>8.8962498521235389E-2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3.1</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200.76999999999998</v>
      </c>
      <c r="C42" s="8">
        <f>C41+(C51-C41)/(A51-A41)</f>
        <v>84.18</v>
      </c>
      <c r="D42" s="1">
        <f t="shared" si="4"/>
        <v>7.7219230769230762</v>
      </c>
      <c r="E42" s="13">
        <f t="shared" si="5"/>
        <v>9.0548614883215528E-2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3.06</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217.44</v>
      </c>
      <c r="C43" s="8">
        <f>C42+(C51-C41)/(A51-A41)</f>
        <v>90.360000000000014</v>
      </c>
      <c r="D43" s="1">
        <f t="shared" si="4"/>
        <v>8.0533333333333328</v>
      </c>
      <c r="E43" s="13">
        <f t="shared" si="5"/>
        <v>8.3030333217114283E-2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3.02</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234.11</v>
      </c>
      <c r="C44" s="8">
        <f>C43+(C51-C41)/(A51-A41)</f>
        <v>96.54000000000002</v>
      </c>
      <c r="D44" s="1">
        <f t="shared" si="4"/>
        <v>8.3610714285714298</v>
      </c>
      <c r="E44" s="13">
        <f t="shared" si="5"/>
        <v>7.6664827078734454E-2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2.98</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250.78000000000003</v>
      </c>
      <c r="C45" s="8">
        <f>C44+(C51-C41)/(A51-A41)</f>
        <v>102.72000000000003</v>
      </c>
      <c r="D45" s="1">
        <f t="shared" si="4"/>
        <v>8.6475862068965519</v>
      </c>
      <c r="E45" s="13">
        <f t="shared" si="5"/>
        <v>7.1205843406945579E-2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2.94</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267.45000000000005</v>
      </c>
      <c r="C46" s="8">
        <f>C45+(C51-C41)/(A51-A41)</f>
        <v>108.90000000000003</v>
      </c>
      <c r="D46" s="1">
        <f t="shared" si="4"/>
        <v>8.9150000000000009</v>
      </c>
      <c r="E46" s="13">
        <f t="shared" si="5"/>
        <v>6.6472605470930812E-2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2.9</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284.12000000000006</v>
      </c>
      <c r="C47" s="8">
        <f>C46+(C51-C41)/(A51-A41)</f>
        <v>115.08000000000004</v>
      </c>
      <c r="D47" s="1">
        <f t="shared" si="4"/>
        <v>9.1651612903225832</v>
      </c>
      <c r="E47" s="13">
        <f t="shared" si="5"/>
        <v>6.2329407365862899E-2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2.86</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300.79000000000008</v>
      </c>
      <c r="C48" s="8">
        <f>C47+(C51-C41)/(A51-A41)</f>
        <v>121.26000000000005</v>
      </c>
      <c r="D48" s="1">
        <f t="shared" si="4"/>
        <v>9.3996875000000024</v>
      </c>
      <c r="E48" s="13">
        <f t="shared" si="5"/>
        <v>5.8672391947064639E-2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2.82</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317.46000000000009</v>
      </c>
      <c r="C49" s="8">
        <f>C48+(C51-C41)/(A51-A41)</f>
        <v>127.44000000000005</v>
      </c>
      <c r="D49" s="1">
        <f t="shared" si="4"/>
        <v>9.6200000000000028</v>
      </c>
      <c r="E49" s="13">
        <f t="shared" si="5"/>
        <v>5.5420725423052764E-2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2.78</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334.13000000000011</v>
      </c>
      <c r="C50" s="8">
        <f>C49+(C51-C41)/(A51-A41)</f>
        <v>133.62000000000006</v>
      </c>
      <c r="D50" s="1">
        <f t="shared" si="4"/>
        <v>9.8273529411764731</v>
      </c>
      <c r="E50" s="13">
        <f t="shared" si="5"/>
        <v>5.2510552510552477E-2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2.7399999999999998</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350.8</v>
      </c>
      <c r="C51" s="9">
        <f>VLOOKUP(CONCATENATE($A$1,A51),'Smith et al 2006'!$A$2:$S$780,9,FALSE)</f>
        <v>139.80000000000001</v>
      </c>
      <c r="D51" s="1">
        <f t="shared" si="4"/>
        <v>10.022857142857143</v>
      </c>
      <c r="E51" s="13">
        <f t="shared" si="5"/>
        <v>4.9890761081015977E-2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2.7</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367.39</v>
      </c>
      <c r="C52" s="8">
        <f>C51+(C61-C51)/(A61-A51)</f>
        <v>145.98000000000002</v>
      </c>
      <c r="D52" s="1">
        <f t="shared" si="4"/>
        <v>10.205277777777777</v>
      </c>
      <c r="E52" s="13">
        <f t="shared" si="5"/>
        <v>4.7291904218928149E-2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2.68</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383.98</v>
      </c>
      <c r="C53" s="8">
        <f>C52+(C61-C51)/(A61-A51)</f>
        <v>152.16000000000003</v>
      </c>
      <c r="D53" s="1">
        <f t="shared" si="4"/>
        <v>10.377837837837838</v>
      </c>
      <c r="E53" s="13">
        <f t="shared" si="5"/>
        <v>4.5156373336236788E-2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2.66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400.57000000000005</v>
      </c>
      <c r="C54" s="8">
        <f>C53+(C61-C51)/(A61-A51)</f>
        <v>158.34000000000003</v>
      </c>
      <c r="D54" s="1">
        <f t="shared" si="4"/>
        <v>10.541315789473686</v>
      </c>
      <c r="E54" s="13">
        <f t="shared" si="5"/>
        <v>4.3205375279962599E-2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2.64</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417.16000000000008</v>
      </c>
      <c r="C55" s="8">
        <f>C54+(C61-C51)/(A61-A51)</f>
        <v>164.52000000000004</v>
      </c>
      <c r="D55" s="1">
        <f t="shared" si="4"/>
        <v>10.696410256410259</v>
      </c>
      <c r="E55" s="13">
        <f t="shared" si="5"/>
        <v>4.1415982225329051E-2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2.62</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433.75000000000011</v>
      </c>
      <c r="C56" s="8">
        <f>C55+(C61-C51)/(A61-A51)</f>
        <v>170.70000000000005</v>
      </c>
      <c r="D56" s="1">
        <f t="shared" si="4"/>
        <v>10.843750000000004</v>
      </c>
      <c r="E56" s="13">
        <f t="shared" si="5"/>
        <v>3.9768913606290202E-2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2.6</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450.34000000000015</v>
      </c>
      <c r="C57" s="8">
        <f>C56+(C61-C51)/(A61-A51)</f>
        <v>176.88000000000005</v>
      </c>
      <c r="D57" s="1">
        <f t="shared" si="4"/>
        <v>10.983902439024394</v>
      </c>
      <c r="E57" s="13">
        <f t="shared" si="5"/>
        <v>3.8247838616714658E-2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2.58</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466.93000000000018</v>
      </c>
      <c r="C58" s="8">
        <f>C57+(C61-C51)/(A61-A51)</f>
        <v>183.06000000000006</v>
      </c>
      <c r="D58" s="1">
        <f t="shared" si="4"/>
        <v>11.117380952380957</v>
      </c>
      <c r="E58" s="13">
        <f t="shared" si="5"/>
        <v>3.6838832881822769E-2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2.56</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483.52000000000021</v>
      </c>
      <c r="C59" s="8">
        <f>C58+(C61-C51)/(A61-A51)</f>
        <v>189.24000000000007</v>
      </c>
      <c r="D59" s="1">
        <f t="shared" si="4"/>
        <v>11.244651162790703</v>
      </c>
      <c r="E59" s="13">
        <f t="shared" si="5"/>
        <v>3.5529950956246115E-2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2.54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500.11000000000024</v>
      </c>
      <c r="C60" s="8">
        <f>C59+(C61-C51)/(A61-A51)</f>
        <v>195.42000000000007</v>
      </c>
      <c r="D60" s="1">
        <f t="shared" si="4"/>
        <v>11.36613636363637</v>
      </c>
      <c r="E60" s="13">
        <f t="shared" si="5"/>
        <v>3.4310886829914011E-2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2.52</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516.70000000000005</v>
      </c>
      <c r="C61" s="9">
        <f>VLOOKUP(CONCATENATE($A$1,A61),'Smith et al 2006'!$A$2:$S$780,9,FALSE)</f>
        <v>201.6</v>
      </c>
      <c r="D61" s="1">
        <f t="shared" si="4"/>
        <v>11.482222222222223</v>
      </c>
      <c r="E61" s="13">
        <f t="shared" si="5"/>
        <v>3.317270200555833E-2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2.5</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532.90000000000009</v>
      </c>
      <c r="C62" s="8">
        <f>C61+(C71-C61)/(A71-A61)</f>
        <v>207.1</v>
      </c>
      <c r="D62" s="1">
        <f t="shared" si="4"/>
        <v>11.584782608695654</v>
      </c>
      <c r="E62" s="13">
        <f t="shared" si="5"/>
        <v>3.1352815947358392E-2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2.4900000000000002</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549.10000000000014</v>
      </c>
      <c r="C63" s="8">
        <f>C62+(C71-C61)/(A71-A61)</f>
        <v>212.6</v>
      </c>
      <c r="D63" s="1">
        <f t="shared" si="4"/>
        <v>11.682978723404258</v>
      </c>
      <c r="E63" s="13">
        <f t="shared" si="5"/>
        <v>3.0399699756051834E-2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2.4800000000000004</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565.30000000000018</v>
      </c>
      <c r="C64" s="8">
        <f>C63+(C71-C61)/(A71-A61)</f>
        <v>218.1</v>
      </c>
      <c r="D64" s="1">
        <f t="shared" si="4"/>
        <v>11.777083333333337</v>
      </c>
      <c r="E64" s="13">
        <f t="shared" si="5"/>
        <v>2.9502822800947071E-2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2.4700000000000006</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581.50000000000023</v>
      </c>
      <c r="C65" s="8">
        <f>C64+(C71-C61)/(A71-A61)</f>
        <v>223.6</v>
      </c>
      <c r="D65" s="1">
        <f t="shared" si="4"/>
        <v>11.867346938775515</v>
      </c>
      <c r="E65" s="13">
        <f t="shared" si="5"/>
        <v>2.8657350079603905E-2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2.4600000000000009</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597.70000000000027</v>
      </c>
      <c r="C66" s="8">
        <f>C65+(C71-C61)/(A71-A61)</f>
        <v>229.1</v>
      </c>
      <c r="D66" s="1">
        <f t="shared" si="4"/>
        <v>11.954000000000006</v>
      </c>
      <c r="E66" s="13">
        <f t="shared" si="5"/>
        <v>2.7858985382631207E-2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2.4500000000000011</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613.90000000000032</v>
      </c>
      <c r="C67" s="8">
        <f>C66+(C71-C61)/(A71-A61)</f>
        <v>234.6</v>
      </c>
      <c r="D67" s="1">
        <f t="shared" si="4"/>
        <v>12.037254901960791</v>
      </c>
      <c r="E67" s="13">
        <f t="shared" si="5"/>
        <v>2.7103898276727545E-2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2.4400000000000013</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630.10000000000036</v>
      </c>
      <c r="C68" s="8">
        <f>C67+(C71-C61)/(A71-A61)</f>
        <v>240.1</v>
      </c>
      <c r="D68" s="1">
        <f t="shared" si="4"/>
        <v>12.117307692307699</v>
      </c>
      <c r="E68" s="13">
        <f t="shared" si="5"/>
        <v>2.6388662648639816E-2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2.4300000000000015</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646.30000000000041</v>
      </c>
      <c r="C69" s="8">
        <f>C68+(C71-C61)/(A71-A61)</f>
        <v>245.6</v>
      </c>
      <c r="D69" s="1">
        <f t="shared" si="4"/>
        <v>12.194339622641516</v>
      </c>
      <c r="E69" s="13">
        <f t="shared" si="5"/>
        <v>2.5710204729407993E-2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2.4200000000000017</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662.50000000000045</v>
      </c>
      <c r="C70" s="8">
        <f>C69+(C71-C61)/(A71-A61)</f>
        <v>251.1</v>
      </c>
      <c r="D70" s="1">
        <f t="shared" si="4"/>
        <v>12.268518518518526</v>
      </c>
      <c r="E70" s="13">
        <f t="shared" si="5"/>
        <v>2.5065758935479021E-2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2.4100000000000019</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678.7</v>
      </c>
      <c r="C71" s="9">
        <f>VLOOKUP(CONCATENATE($A$1,A71),'Smith et al 2006'!$A$2:$S$780,9,FALSE)</f>
        <v>256.60000000000002</v>
      </c>
      <c r="D71" s="1">
        <f t="shared" si="4"/>
        <v>12.340000000000002</v>
      </c>
      <c r="E71" s="13">
        <f t="shared" si="5"/>
        <v>2.4452830188678609E-2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2.4</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694.34</v>
      </c>
      <c r="C72" s="8">
        <f>C71+(C81-C71)/(A81-A71)</f>
        <v>261.85000000000002</v>
      </c>
      <c r="D72" s="1">
        <f t="shared" si="4"/>
        <v>12.398928571428572</v>
      </c>
      <c r="E72" s="13">
        <f t="shared" si="5"/>
        <v>2.3044054810667403E-2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2.3899999999999997</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709.98</v>
      </c>
      <c r="C73" s="8">
        <f>C72+(C81-C71)/(A81-A71)</f>
        <v>267.10000000000002</v>
      </c>
      <c r="D73" s="1">
        <f t="shared" si="4"/>
        <v>12.455789473684211</v>
      </c>
      <c r="E73" s="13">
        <f t="shared" si="5"/>
        <v>2.252498775815881E-2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2.38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725.62</v>
      </c>
      <c r="C74" s="8">
        <f>C73+(C81-C71)/(A81-A71)</f>
        <v>272.35000000000002</v>
      </c>
      <c r="D74" s="1">
        <f t="shared" si="4"/>
        <v>12.510689655172413</v>
      </c>
      <c r="E74" s="13">
        <f t="shared" si="5"/>
        <v>2.2028789543367289E-2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2.37</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741.26</v>
      </c>
      <c r="C75" s="8">
        <f>C74+(C81-C71)/(A81-A71)</f>
        <v>277.60000000000002</v>
      </c>
      <c r="D75" s="1">
        <f t="shared" si="4"/>
        <v>12.563728813559322</v>
      </c>
      <c r="E75" s="13">
        <f t="shared" si="5"/>
        <v>2.1553981422783197E-2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2.3600000000000003</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756.9</v>
      </c>
      <c r="C76" s="8">
        <f>C75+(C81-C71)/(A81-A71)</f>
        <v>282.85000000000002</v>
      </c>
      <c r="D76" s="1">
        <f t="shared" si="4"/>
        <v>12.615</v>
      </c>
      <c r="E76" s="13">
        <f t="shared" si="5"/>
        <v>2.1099209454172652E-2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2.3500000000000005</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772.54</v>
      </c>
      <c r="C77" s="8">
        <f>C76+(C81-C71)/(A81-A71)</f>
        <v>288.10000000000002</v>
      </c>
      <c r="D77" s="1">
        <f t="shared" si="4"/>
        <v>12.664590163934426</v>
      </c>
      <c r="E77" s="13">
        <f t="shared" si="5"/>
        <v>2.0663231602589427E-2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2.3400000000000007</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788.18</v>
      </c>
      <c r="C78" s="8">
        <f>C77+(C81-C71)/(A81-A71)</f>
        <v>293.35000000000002</v>
      </c>
      <c r="D78" s="1">
        <f t="shared" si="4"/>
        <v>12.712580645161289</v>
      </c>
      <c r="E78" s="13">
        <f t="shared" si="5"/>
        <v>2.0244906412612895E-2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2.330000000000001</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803.81999999999994</v>
      </c>
      <c r="C79" s="8">
        <f>C78+(C81-C71)/(A81-A71)</f>
        <v>298.60000000000002</v>
      </c>
      <c r="D79" s="1">
        <f t="shared" si="4"/>
        <v>12.759047619047617</v>
      </c>
      <c r="E79" s="13">
        <f t="shared" si="5"/>
        <v>1.9843183029257361E-2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2.3200000000000012</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819.45999999999992</v>
      </c>
      <c r="C80" s="8">
        <f>C79+(C81-C71)/(A81-A71)</f>
        <v>303.85000000000002</v>
      </c>
      <c r="D80" s="1">
        <f t="shared" si="4"/>
        <v>12.804062499999999</v>
      </c>
      <c r="E80" s="13">
        <f t="shared" si="5"/>
        <v>1.9457092383867058E-2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2.3100000000000014</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835.1</v>
      </c>
      <c r="C81" s="9">
        <f>VLOOKUP(CONCATENATE($A$1,A81),'Smith et al 2006'!$A$2:$S$780,9,FALSE)</f>
        <v>309.10000000000002</v>
      </c>
      <c r="D81" s="1">
        <f t="shared" si="4"/>
        <v>12.847692307692308</v>
      </c>
      <c r="E81" s="13">
        <f t="shared" si="5"/>
        <v>1.9085739389353984E-2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2.2999999999999998</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850.15</v>
      </c>
      <c r="C82" s="8">
        <f>C81+(C91-C81)/(A91-A81)</f>
        <v>314.11</v>
      </c>
      <c r="D82" s="1">
        <f t="shared" si="4"/>
        <v>12.881060606060606</v>
      </c>
      <c r="E82" s="13">
        <f t="shared" si="5"/>
        <v>1.8021793797150076E-2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2.29</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865.19999999999993</v>
      </c>
      <c r="C83" s="8">
        <f>C82+(C91-C81)/(A91-A81)</f>
        <v>319.12</v>
      </c>
      <c r="D83" s="1">
        <f t="shared" si="4"/>
        <v>12.913432835820894</v>
      </c>
      <c r="E83" s="13">
        <f t="shared" si="5"/>
        <v>1.7702758336764157E-2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2.2800000000000002</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880.24999999999989</v>
      </c>
      <c r="C84" s="8">
        <f>C83+(C91-C81)/(A91-A81)</f>
        <v>324.13</v>
      </c>
      <c r="D84" s="1">
        <f t="shared" si="4"/>
        <v>12.944852941176469</v>
      </c>
      <c r="E84" s="13">
        <f t="shared" si="5"/>
        <v>1.7394822006472355E-2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2.2700000000000005</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895.29999999999984</v>
      </c>
      <c r="C85" s="8">
        <f>C84+(C91-C81)/(A91-A81)</f>
        <v>329.14</v>
      </c>
      <c r="D85" s="1">
        <f t="shared" si="4"/>
        <v>12.975362318840578</v>
      </c>
      <c r="E85" s="13">
        <f t="shared" si="5"/>
        <v>1.7097415506958091E-2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2.2600000000000007</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910.3499999999998</v>
      </c>
      <c r="C86" s="8">
        <f>C85+(C91-C81)/(A91-A81)</f>
        <v>334.15</v>
      </c>
      <c r="D86" s="1">
        <f t="shared" si="4"/>
        <v>13.004999999999997</v>
      </c>
      <c r="E86" s="13">
        <f t="shared" si="5"/>
        <v>1.6810007818608197E-2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2.2500000000000009</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925.39999999999975</v>
      </c>
      <c r="C87" s="8">
        <f>C86+(C91-C81)/(A91-A81)</f>
        <v>339.15999999999997</v>
      </c>
      <c r="D87" s="1">
        <f t="shared" si="4"/>
        <v>13.033802816901405</v>
      </c>
      <c r="E87" s="13">
        <f t="shared" si="5"/>
        <v>1.6532103037293355E-2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2.2400000000000011</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940.4499999999997</v>
      </c>
      <c r="C88" s="8">
        <f>C87+(C91-C81)/(A91-A81)</f>
        <v>344.16999999999996</v>
      </c>
      <c r="D88" s="1">
        <f t="shared" si="4"/>
        <v>13.061805555555551</v>
      </c>
      <c r="E88" s="13">
        <f t="shared" si="5"/>
        <v>1.6263237518910678E-2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2.2300000000000013</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955.49999999999966</v>
      </c>
      <c r="C89" s="8">
        <f>C88+(C91-C81)/(A91-A81)</f>
        <v>349.17999999999995</v>
      </c>
      <c r="D89" s="1">
        <f t="shared" si="4"/>
        <v>13.089041095890407</v>
      </c>
      <c r="E89" s="13">
        <f t="shared" si="5"/>
        <v>1.600297729810185E-2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2.2200000000000015</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970.54999999999961</v>
      </c>
      <c r="C90" s="8">
        <f>C89+(C91-C81)/(A91-A81)</f>
        <v>354.18999999999994</v>
      </c>
      <c r="D90" s="1">
        <f t="shared" si="4"/>
        <v>13.115540540540536</v>
      </c>
      <c r="E90" s="13">
        <f t="shared" si="5"/>
        <v>1.5750915750915695E-2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2.2100000000000017</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985.6</v>
      </c>
      <c r="C91" s="9">
        <f>VLOOKUP(CONCATENATE($A$1,A91),'Smith et al 2006'!$A$2:$S$780,9,FALSE)</f>
        <v>359.2</v>
      </c>
      <c r="D91" s="1">
        <f t="shared" si="4"/>
        <v>13.141333333333334</v>
      </c>
      <c r="E91" s="13">
        <f t="shared" si="5"/>
        <v>1.5506671474937228E-2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2.2000000000000002</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1000.02</v>
      </c>
      <c r="C92" s="8">
        <f>C91+(C101-C91)/(A101-A91)</f>
        <v>363.95</v>
      </c>
      <c r="D92" s="1">
        <f t="shared" si="4"/>
        <v>13.158157894736842</v>
      </c>
      <c r="E92" s="13">
        <f t="shared" si="5"/>
        <v>1.4630681818181834E-2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2.2000000000000002</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1014.4399999999999</v>
      </c>
      <c r="C93" s="8">
        <f>C92+(C101-C91)/(A101-A91)</f>
        <v>368.7</v>
      </c>
      <c r="D93" s="1">
        <f t="shared" si="4"/>
        <v>13.174545454545454</v>
      </c>
      <c r="E93" s="13">
        <f t="shared" si="5"/>
        <v>1.4419711605767827E-2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2.2000000000000002</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1028.8599999999999</v>
      </c>
      <c r="C94" s="8">
        <f>C93+(C101-C91)/(A101-A91)</f>
        <v>373.45</v>
      </c>
      <c r="D94" s="1">
        <f t="shared" si="4"/>
        <v>13.190512820512819</v>
      </c>
      <c r="E94" s="13">
        <f t="shared" si="5"/>
        <v>1.4214739166436674E-2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2.2000000000000002</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1043.28</v>
      </c>
      <c r="C95" s="8">
        <f>C94+(C101-C91)/(A101-A91)</f>
        <v>378.2</v>
      </c>
      <c r="D95" s="1">
        <f t="shared" si="4"/>
        <v>13.206075949367088</v>
      </c>
      <c r="E95" s="13">
        <f t="shared" si="5"/>
        <v>1.4015512314600631E-2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2.2000000000000002</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1057.7</v>
      </c>
      <c r="C96" s="8">
        <f>C95+(C101-C91)/(A101-A91)</f>
        <v>382.95</v>
      </c>
      <c r="D96" s="1">
        <f t="shared" si="4"/>
        <v>13.221250000000001</v>
      </c>
      <c r="E96" s="13">
        <f t="shared" si="5"/>
        <v>1.3821792807300115E-2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2.2000000000000002</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1072.1200000000001</v>
      </c>
      <c r="C97" s="8">
        <f>C96+(C101-C91)/(A101-A91)</f>
        <v>387.7</v>
      </c>
      <c r="D97" s="1">
        <f t="shared" si="4"/>
        <v>13.23604938271605</v>
      </c>
      <c r="E97" s="13">
        <f t="shared" si="5"/>
        <v>1.3633355393779079E-2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2.2000000000000002</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1086.5400000000002</v>
      </c>
      <c r="C98" s="8">
        <f>C97+(C101-C91)/(A101-A91)</f>
        <v>392.45</v>
      </c>
      <c r="D98" s="1">
        <f t="shared" si="4"/>
        <v>13.250487804878052</v>
      </c>
      <c r="E98" s="13">
        <f t="shared" si="5"/>
        <v>1.3449986941760361E-2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2.2000000000000002</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1100.9600000000003</v>
      </c>
      <c r="C99" s="8">
        <f>C98+(C101-C91)/(A101-A91)</f>
        <v>397.2</v>
      </c>
      <c r="D99" s="1">
        <f t="shared" si="4"/>
        <v>13.264578313253015</v>
      </c>
      <c r="E99" s="13">
        <f t="shared" si="5"/>
        <v>1.3271485633294722E-2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2.2000000000000002</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1115.3800000000003</v>
      </c>
      <c r="C100" s="8">
        <f>C99+(C101-C91)/(A101-A91)</f>
        <v>401.95</v>
      </c>
      <c r="D100" s="1">
        <f t="shared" si="4"/>
        <v>13.278333333333338</v>
      </c>
      <c r="E100" s="13">
        <f t="shared" si="5"/>
        <v>1.3097660223804652E-2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2.2000000000000002</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1129.8</v>
      </c>
      <c r="C101" s="9">
        <f>VLOOKUP(CONCATENATE($A$1,A101),'Smith et al 2006'!$A$2:$S$780,9,FALSE)</f>
        <v>406.7</v>
      </c>
      <c r="D101" s="1">
        <f t="shared" si="4"/>
        <v>13.291764705882352</v>
      </c>
      <c r="E101" s="13">
        <f t="shared" si="5"/>
        <v>1.2928329358603996E-2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2.2000000000000002</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1143.56</v>
      </c>
      <c r="C102" s="8">
        <f>C101+(C111-C101)/(A111-A101)</f>
        <v>411.21</v>
      </c>
      <c r="D102" s="1">
        <f t="shared" si="4"/>
        <v>13.29720930232558</v>
      </c>
      <c r="E102" s="13">
        <f t="shared" si="5"/>
        <v>1.2179146751637449E-2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2.21</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1157.32</v>
      </c>
      <c r="C103" s="8">
        <f>C102+(C111-C101)/(A111-A101)</f>
        <v>415.71999999999997</v>
      </c>
      <c r="D103" s="1">
        <f t="shared" si="4"/>
        <v>13.302528735632183</v>
      </c>
      <c r="E103" s="13">
        <f t="shared" si="5"/>
        <v>1.203259995103001E-2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2.2199999999999998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1171.08</v>
      </c>
      <c r="C104" s="8">
        <f>C103+(C111-C101)/(A111-A101)</f>
        <v>420.22999999999996</v>
      </c>
      <c r="D104" s="1">
        <f t="shared" si="4"/>
        <v>13.307727272727272</v>
      </c>
      <c r="E104" s="13">
        <f t="shared" si="5"/>
        <v>1.1889537897902036E-2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2.2299999999999995</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1184.8399999999999</v>
      </c>
      <c r="C105" s="8">
        <f>C104+(C111-C101)/(A111-A101)</f>
        <v>424.73999999999995</v>
      </c>
      <c r="D105" s="1">
        <f t="shared" ref="D105:D141" si="14">B105/A105</f>
        <v>13.312808988764044</v>
      </c>
      <c r="E105" s="13">
        <f t="shared" ref="E105:E141" si="15">(B105/B104)-1</f>
        <v>1.1749837756600767E-2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2.2399999999999993</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1198.5999999999999</v>
      </c>
      <c r="C106" s="8">
        <f>C105+(C111-C101)/(A111-A101)</f>
        <v>429.24999999999994</v>
      </c>
      <c r="D106" s="1">
        <f t="shared" si="14"/>
        <v>13.317777777777776</v>
      </c>
      <c r="E106" s="13">
        <f t="shared" si="15"/>
        <v>1.1613382397623218E-2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2.2499999999999991</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1212.3599999999999</v>
      </c>
      <c r="C107" s="8">
        <f>C106+(C111-C101)/(A111-A101)</f>
        <v>433.75999999999993</v>
      </c>
      <c r="D107" s="1">
        <f t="shared" si="14"/>
        <v>13.322637362637362</v>
      </c>
      <c r="E107" s="13">
        <f t="shared" si="15"/>
        <v>1.1480060070081732E-2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2.2599999999999989</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1226.1199999999999</v>
      </c>
      <c r="C108" s="8">
        <f>C107+(C111-C101)/(A111-A101)</f>
        <v>438.26999999999992</v>
      </c>
      <c r="D108" s="1">
        <f t="shared" si="14"/>
        <v>13.327391304347826</v>
      </c>
      <c r="E108" s="13">
        <f t="shared" si="15"/>
        <v>1.1349764096473036E-2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2.2699999999999987</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1239.8799999999999</v>
      </c>
      <c r="C109" s="8">
        <f>C108+(C111-C101)/(A111-A101)</f>
        <v>442.77999999999992</v>
      </c>
      <c r="D109" s="1">
        <f t="shared" si="14"/>
        <v>13.332043010752686</v>
      </c>
      <c r="E109" s="13">
        <f t="shared" si="15"/>
        <v>1.1222392588001062E-2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2.2799999999999985</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1253.6399999999999</v>
      </c>
      <c r="C110" s="8">
        <f>C109+(C111-C101)/(A111-A101)</f>
        <v>447.28999999999991</v>
      </c>
      <c r="D110" s="1">
        <f t="shared" si="14"/>
        <v>13.336595744680849</v>
      </c>
      <c r="E110" s="13">
        <f t="shared" si="15"/>
        <v>1.1097848178855951E-2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2.2899999999999983</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1267.4000000000001</v>
      </c>
      <c r="C111" s="9">
        <f>VLOOKUP(CONCATENATE($A$1,A111),'Smith et al 2006'!$A$2:$S$780,9,FALSE)</f>
        <v>451.8</v>
      </c>
      <c r="D111" s="1">
        <f t="shared" si="14"/>
        <v>13.341052631578949</v>
      </c>
      <c r="E111" s="13">
        <f t="shared" si="15"/>
        <v>1.097603777799061E-2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2.2999999999999998</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1280.49</v>
      </c>
      <c r="C112" s="8">
        <f>C111+(C121-C111)/(A121-A111)</f>
        <v>456.06</v>
      </c>
      <c r="D112" s="1">
        <f t="shared" si="14"/>
        <v>13.3384375</v>
      </c>
      <c r="E112" s="13">
        <f t="shared" si="15"/>
        <v>1.032823102414393E-2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2.3199999999999998</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1293.58</v>
      </c>
      <c r="C113" s="8">
        <f>C112+(C121-C111)/(A121-A111)</f>
        <v>460.32</v>
      </c>
      <c r="D113" s="1">
        <f t="shared" si="14"/>
        <v>13.335876288659794</v>
      </c>
      <c r="E113" s="13">
        <f t="shared" si="15"/>
        <v>1.0222649142125118E-2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2.34</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1306.6699999999998</v>
      </c>
      <c r="C114" s="8">
        <f>C113+(C121-C111)/(A121-A111)</f>
        <v>464.58</v>
      </c>
      <c r="D114" s="1">
        <f t="shared" si="14"/>
        <v>13.333367346938774</v>
      </c>
      <c r="E114" s="13">
        <f t="shared" si="15"/>
        <v>1.0119204069326981E-2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2.36</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1319.7599999999998</v>
      </c>
      <c r="C115" s="8">
        <f>C114+(C121-C111)/(A121-A111)</f>
        <v>468.84</v>
      </c>
      <c r="D115" s="1">
        <f t="shared" si="14"/>
        <v>13.330909090909088</v>
      </c>
      <c r="E115" s="13">
        <f t="shared" si="15"/>
        <v>1.0017831587164183E-2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2.38</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1332.8499999999997</v>
      </c>
      <c r="C116" s="8">
        <f>C115+(C121-C111)/(A121-A111)</f>
        <v>473.09999999999997</v>
      </c>
      <c r="D116" s="1">
        <f t="shared" si="14"/>
        <v>13.328499999999996</v>
      </c>
      <c r="E116" s="13">
        <f t="shared" si="15"/>
        <v>9.9184700248529101E-3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2.4</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1345.9399999999996</v>
      </c>
      <c r="C117" s="8">
        <f>C116+(C121-C111)/(A121-A111)</f>
        <v>477.35999999999996</v>
      </c>
      <c r="D117" s="1">
        <f t="shared" si="14"/>
        <v>13.326138613861382</v>
      </c>
      <c r="E117" s="13">
        <f t="shared" si="15"/>
        <v>9.8210601342987314E-3</v>
      </c>
      <c r="F117" s="20"/>
      <c r="G117" s="20"/>
      <c r="H117" s="8">
        <f>H116+(H121-H111)/($A121-$A111)</f>
        <v>2.42</v>
      </c>
    </row>
    <row r="118" spans="1:108" x14ac:dyDescent="0.2">
      <c r="A118" s="8">
        <f t="shared" si="16"/>
        <v>102</v>
      </c>
      <c r="B118" s="8">
        <f>B117+(B121-B111)/(A121-A111)</f>
        <v>1359.0299999999995</v>
      </c>
      <c r="C118" s="8">
        <f>C117+(C121-C111)/(A121-A111)</f>
        <v>481.61999999999995</v>
      </c>
      <c r="D118" s="1">
        <f t="shared" si="14"/>
        <v>13.32382352941176</v>
      </c>
      <c r="E118" s="13">
        <f t="shared" si="15"/>
        <v>9.7255449722870591E-3</v>
      </c>
      <c r="F118" s="20"/>
      <c r="G118" s="20"/>
      <c r="H118" s="8">
        <f>H117+(H121-H111)/($A121-$A111)</f>
        <v>2.44</v>
      </c>
    </row>
    <row r="119" spans="1:108" x14ac:dyDescent="0.2">
      <c r="A119" s="8">
        <f t="shared" si="16"/>
        <v>103</v>
      </c>
      <c r="B119" s="8">
        <f>B118+(B121-B111)/(A121-A111)</f>
        <v>1372.1199999999994</v>
      </c>
      <c r="C119" s="8">
        <f>C118+(C121-C111)/(A121-A111)</f>
        <v>485.87999999999994</v>
      </c>
      <c r="D119" s="1">
        <f t="shared" si="14"/>
        <v>13.321553398058247</v>
      </c>
      <c r="E119" s="13">
        <f t="shared" si="15"/>
        <v>9.6318697894821614E-3</v>
      </c>
      <c r="F119" s="20"/>
      <c r="G119" s="20"/>
      <c r="H119" s="8">
        <f>H118+(H121-H111)/($A121-$A111)</f>
        <v>2.46</v>
      </c>
    </row>
    <row r="120" spans="1:108" x14ac:dyDescent="0.2">
      <c r="A120" s="8">
        <f t="shared" si="16"/>
        <v>104</v>
      </c>
      <c r="B120" s="8">
        <f>B119+(B121-B111)/(A121-A111)</f>
        <v>1385.2099999999994</v>
      </c>
      <c r="C120" s="8">
        <f>C119+(C121-C111)/(A121-A111)</f>
        <v>490.13999999999993</v>
      </c>
      <c r="D120" s="1">
        <f t="shared" si="14"/>
        <v>13.319326923076916</v>
      </c>
      <c r="E120" s="13">
        <f t="shared" si="15"/>
        <v>9.5399819257790952E-3</v>
      </c>
      <c r="F120" s="20"/>
      <c r="G120" s="20"/>
      <c r="H120" s="8">
        <f>H119+(H121-H111)/($A121-$A111)</f>
        <v>2.48</v>
      </c>
    </row>
    <row r="121" spans="1:108" x14ac:dyDescent="0.2">
      <c r="A121" s="9">
        <v>105</v>
      </c>
      <c r="B121" s="9">
        <f>VLOOKUP(CONCATENATE($A$1,A121),'Smith et al 2006'!$A$2:$S$780,8,FALSE)</f>
        <v>1398.3</v>
      </c>
      <c r="C121" s="9">
        <f>VLOOKUP(CONCATENATE($A$1,A121),'Smith et al 2006'!$A$2:$S$780,9,FALSE)</f>
        <v>494.4</v>
      </c>
      <c r="D121" s="1">
        <f t="shared" si="14"/>
        <v>13.317142857142857</v>
      </c>
      <c r="E121" s="13">
        <f t="shared" si="15"/>
        <v>9.4498307115893354E-3</v>
      </c>
      <c r="F121" s="20"/>
      <c r="G121" s="20"/>
      <c r="H121" s="9">
        <f>VLOOKUP(CONCATENATE($A$1,$A121),'Smith et al 2006'!$A$2:$S$780,11,FALSE)</f>
        <v>2.5</v>
      </c>
    </row>
    <row r="122" spans="1:108" x14ac:dyDescent="0.2">
      <c r="A122" s="8">
        <f t="shared" ref="A122:A130" si="17">A121+1</f>
        <v>106</v>
      </c>
      <c r="B122" s="8">
        <f>B121+(B131-B121)/(A131-A121)</f>
        <v>1410.71</v>
      </c>
      <c r="C122" s="8">
        <f>C121+(C131-C121)/(A131-A121)</f>
        <v>498.43</v>
      </c>
      <c r="D122" s="1">
        <f t="shared" si="14"/>
        <v>13.308584905660378</v>
      </c>
      <c r="E122" s="13">
        <f t="shared" si="15"/>
        <v>8.8750625759852486E-3</v>
      </c>
      <c r="F122" s="20"/>
      <c r="G122" s="20"/>
      <c r="H122" s="8">
        <f>H121+(H131-H121)/($A131-$A121)</f>
        <v>2.52</v>
      </c>
    </row>
    <row r="123" spans="1:108" x14ac:dyDescent="0.2">
      <c r="A123" s="8">
        <f t="shared" si="17"/>
        <v>107</v>
      </c>
      <c r="B123" s="8">
        <f>B122+(B131-B121)/(A131-A121)</f>
        <v>1423.1200000000001</v>
      </c>
      <c r="C123" s="8">
        <f>C122+(C131-C121)/(A131-A121)</f>
        <v>502.46000000000004</v>
      </c>
      <c r="D123" s="1">
        <f t="shared" si="14"/>
        <v>13.300186915887851</v>
      </c>
      <c r="E123" s="13">
        <f t="shared" si="15"/>
        <v>8.7969887503456246E-3</v>
      </c>
      <c r="F123" s="20"/>
      <c r="G123" s="20"/>
      <c r="H123" s="8">
        <f>H122+(H131-H121)/($A131-$A121)</f>
        <v>2.54</v>
      </c>
    </row>
    <row r="124" spans="1:108" x14ac:dyDescent="0.2">
      <c r="A124" s="8">
        <f t="shared" si="17"/>
        <v>108</v>
      </c>
      <c r="B124" s="8">
        <f>B123+(B131-B121)/(A131-A121)</f>
        <v>1435.5300000000002</v>
      </c>
      <c r="C124" s="8">
        <f>C123+(C131-C121)/(A131-A121)</f>
        <v>506.49000000000007</v>
      </c>
      <c r="D124" s="1">
        <f t="shared" si="14"/>
        <v>13.291944444444447</v>
      </c>
      <c r="E124" s="13">
        <f t="shared" si="15"/>
        <v>8.7202765754117451E-3</v>
      </c>
      <c r="F124" s="20"/>
      <c r="G124" s="20"/>
      <c r="H124" s="8">
        <f>H123+(H131-H121)/($A131-$A121)</f>
        <v>2.56</v>
      </c>
    </row>
    <row r="125" spans="1:108" x14ac:dyDescent="0.2">
      <c r="A125" s="8">
        <f t="shared" si="17"/>
        <v>109</v>
      </c>
      <c r="B125" s="8">
        <f>B124+(B131-B121)/(A131-A121)</f>
        <v>1447.9400000000003</v>
      </c>
      <c r="C125" s="8">
        <f>C124+(C131-C121)/(A131-A121)</f>
        <v>510.5200000000001</v>
      </c>
      <c r="D125" s="1">
        <f t="shared" si="14"/>
        <v>13.283853211009177</v>
      </c>
      <c r="E125" s="13">
        <f t="shared" si="15"/>
        <v>8.6448907372189687E-3</v>
      </c>
      <c r="F125" s="20"/>
      <c r="G125" s="20"/>
      <c r="H125" s="8">
        <f>H124+(H131-H121)/($A131-$A121)</f>
        <v>2.58</v>
      </c>
    </row>
    <row r="126" spans="1:108" x14ac:dyDescent="0.2">
      <c r="A126" s="8">
        <f t="shared" si="17"/>
        <v>110</v>
      </c>
      <c r="B126" s="8">
        <f>B125+(B131-B121)/(A131-A121)</f>
        <v>1460.3500000000004</v>
      </c>
      <c r="C126" s="8">
        <f>C125+(C131-C121)/(A131-A121)</f>
        <v>514.55000000000007</v>
      </c>
      <c r="D126" s="1">
        <f t="shared" si="14"/>
        <v>13.275909090909094</v>
      </c>
      <c r="E126" s="13">
        <f t="shared" si="15"/>
        <v>8.5707971324779919E-3</v>
      </c>
      <c r="F126" s="20"/>
      <c r="G126" s="20"/>
      <c r="H126" s="8">
        <f>H125+(H131-H121)/($A131-$A121)</f>
        <v>2.6</v>
      </c>
    </row>
    <row r="127" spans="1:108" x14ac:dyDescent="0.2">
      <c r="A127" s="8">
        <f t="shared" si="17"/>
        <v>111</v>
      </c>
      <c r="B127" s="8">
        <f>B126+(B131-B121)/(A131-A121)</f>
        <v>1472.7600000000004</v>
      </c>
      <c r="C127" s="8">
        <f>C126+(C131-C121)/(A131-A121)</f>
        <v>518.58000000000004</v>
      </c>
      <c r="D127" s="1">
        <f t="shared" si="14"/>
        <v>13.268108108108112</v>
      </c>
      <c r="E127" s="13">
        <f t="shared" si="15"/>
        <v>8.4979628171328869E-3</v>
      </c>
      <c r="F127" s="20"/>
      <c r="G127" s="20"/>
      <c r="H127" s="8">
        <f>H126+(H131-H121)/($A131-$A121)</f>
        <v>2.62</v>
      </c>
    </row>
    <row r="128" spans="1:108" x14ac:dyDescent="0.2">
      <c r="A128" s="8">
        <f t="shared" si="17"/>
        <v>112</v>
      </c>
      <c r="B128" s="8">
        <f>B127+(B131-B121)/(A131-A121)</f>
        <v>1485.1700000000005</v>
      </c>
      <c r="C128" s="8">
        <f>C127+(C131-C121)/(A131-A121)</f>
        <v>522.61</v>
      </c>
      <c r="D128" s="1">
        <f t="shared" si="14"/>
        <v>13.260446428571433</v>
      </c>
      <c r="E128" s="13">
        <f t="shared" si="15"/>
        <v>8.4263559575219471E-3</v>
      </c>
      <c r="F128" s="20"/>
      <c r="G128" s="20"/>
      <c r="H128" s="8">
        <f>H127+(H131-H121)/($A131-$A121)</f>
        <v>2.64</v>
      </c>
    </row>
    <row r="129" spans="1:8" x14ac:dyDescent="0.2">
      <c r="A129" s="8">
        <f t="shared" si="17"/>
        <v>113</v>
      </c>
      <c r="B129" s="8">
        <f>B128+(B131-B121)/(A131-A121)</f>
        <v>1497.5800000000006</v>
      </c>
      <c r="C129" s="8">
        <f>C128+(C131-C121)/(A131-A121)</f>
        <v>526.64</v>
      </c>
      <c r="D129" s="1">
        <f t="shared" si="14"/>
        <v>13.252920353982306</v>
      </c>
      <c r="E129" s="13">
        <f t="shared" si="15"/>
        <v>8.3559457839843532E-3</v>
      </c>
      <c r="F129" s="20"/>
      <c r="G129" s="20"/>
      <c r="H129" s="8">
        <f>H128+(H131-H121)/($A131-$A121)</f>
        <v>2.66</v>
      </c>
    </row>
    <row r="130" spans="1:8" x14ac:dyDescent="0.2">
      <c r="A130" s="8">
        <f t="shared" si="17"/>
        <v>114</v>
      </c>
      <c r="B130" s="8">
        <f>B129+(B131-B121)/(A131-A121)</f>
        <v>1509.9900000000007</v>
      </c>
      <c r="C130" s="8">
        <f>C129+(C131-C121)/(A131-A121)</f>
        <v>530.66999999999996</v>
      </c>
      <c r="D130" s="1">
        <f t="shared" si="14"/>
        <v>13.24552631578948</v>
      </c>
      <c r="E130" s="13">
        <f t="shared" si="15"/>
        <v>8.2867025467754374E-3</v>
      </c>
      <c r="F130" s="20"/>
      <c r="G130" s="20"/>
      <c r="H130" s="8">
        <f>H129+(H131-H121)/($A131-$A121)</f>
        <v>2.68</v>
      </c>
    </row>
    <row r="131" spans="1:8" x14ac:dyDescent="0.2">
      <c r="A131" s="9">
        <v>115</v>
      </c>
      <c r="B131" s="9">
        <f>VLOOKUP(CONCATENATE($A$1,A131),'Smith et al 2006'!$A$2:$S$780,8,FALSE)</f>
        <v>1522.4</v>
      </c>
      <c r="C131" s="9">
        <f>VLOOKUP(CONCATENATE($A$1,A131),'Smith et al 2006'!$A$2:$S$780,9,FALSE)</f>
        <v>534.70000000000005</v>
      </c>
      <c r="D131" s="1">
        <f t="shared" si="14"/>
        <v>13.238260869565218</v>
      </c>
      <c r="E131" s="13">
        <f t="shared" si="15"/>
        <v>8.2185974741550982E-3</v>
      </c>
      <c r="F131" s="20"/>
      <c r="G131" s="20"/>
      <c r="H131" s="9">
        <f>VLOOKUP(CONCATENATE($A$1,$A131),'Smith et al 2006'!$A$2:$S$780,11,FALSE)</f>
        <v>2.7</v>
      </c>
    </row>
    <row r="132" spans="1:8" x14ac:dyDescent="0.2">
      <c r="A132" s="8">
        <f t="shared" ref="A132:A140" si="18">A131+1</f>
        <v>116</v>
      </c>
      <c r="B132" s="8">
        <f>B131+(B141-B131)/(A141-A131)</f>
        <v>1534.1200000000001</v>
      </c>
      <c r="C132" s="8">
        <f>C131+(C141-C131)/(A141-A131)</f>
        <v>538.49</v>
      </c>
      <c r="D132" s="1">
        <f t="shared" si="14"/>
        <v>13.225172413793105</v>
      </c>
      <c r="E132" s="13">
        <f t="shared" si="15"/>
        <v>7.6983709931686128E-3</v>
      </c>
      <c r="F132" s="20"/>
      <c r="G132" s="20"/>
      <c r="H132" s="8">
        <f>H131+(H141-H131)/($A141-$A131)</f>
        <v>2.72</v>
      </c>
    </row>
    <row r="133" spans="1:8" x14ac:dyDescent="0.2">
      <c r="A133" s="8">
        <f t="shared" si="18"/>
        <v>117</v>
      </c>
      <c r="B133" s="8">
        <f>B132+(B141-B131)/(A141-A131)</f>
        <v>1545.8400000000001</v>
      </c>
      <c r="C133" s="8">
        <f>C132+(C141-C131)/(A141-A131)</f>
        <v>542.28</v>
      </c>
      <c r="D133" s="1">
        <f t="shared" si="14"/>
        <v>13.212307692307693</v>
      </c>
      <c r="E133" s="13">
        <f t="shared" si="15"/>
        <v>7.6395588350324228E-3</v>
      </c>
      <c r="F133" s="20"/>
      <c r="G133" s="20"/>
      <c r="H133" s="8">
        <f>H132+(H141-H131)/($A141-$A131)</f>
        <v>2.74</v>
      </c>
    </row>
    <row r="134" spans="1:8" x14ac:dyDescent="0.2">
      <c r="A134" s="8">
        <f t="shared" si="18"/>
        <v>118</v>
      </c>
      <c r="B134" s="8">
        <f>B133+(B141-B131)/(A141-A131)</f>
        <v>1557.5600000000002</v>
      </c>
      <c r="C134" s="8">
        <f>C133+(C141-C131)/(A141-A131)</f>
        <v>546.06999999999994</v>
      </c>
      <c r="D134" s="1">
        <f t="shared" si="14"/>
        <v>13.199661016949154</v>
      </c>
      <c r="E134" s="13">
        <f t="shared" si="15"/>
        <v>7.5816384619364907E-3</v>
      </c>
      <c r="F134" s="20"/>
      <c r="G134" s="20"/>
      <c r="H134" s="8">
        <f>H133+(H141-H131)/($A141-$A131)</f>
        <v>2.7600000000000002</v>
      </c>
    </row>
    <row r="135" spans="1:8" x14ac:dyDescent="0.2">
      <c r="A135" s="8">
        <f t="shared" si="18"/>
        <v>119</v>
      </c>
      <c r="B135" s="8">
        <f>B134+(B141-B131)/(A141-A131)</f>
        <v>1569.2800000000002</v>
      </c>
      <c r="C135" s="8">
        <f>C134+(C141-C131)/(A141-A131)</f>
        <v>549.8599999999999</v>
      </c>
      <c r="D135" s="1">
        <f t="shared" si="14"/>
        <v>13.187226890756305</v>
      </c>
      <c r="E135" s="13">
        <f t="shared" si="15"/>
        <v>7.5245897429312425E-3</v>
      </c>
      <c r="F135" s="20"/>
      <c r="G135" s="20"/>
      <c r="H135" s="8">
        <f>H134+(H141-H131)/($A141-$A131)</f>
        <v>2.7800000000000002</v>
      </c>
    </row>
    <row r="136" spans="1:8" x14ac:dyDescent="0.2">
      <c r="A136" s="8">
        <f t="shared" si="18"/>
        <v>120</v>
      </c>
      <c r="B136" s="8">
        <f>B135+(B141-B131)/(A141-A131)</f>
        <v>1581.0000000000002</v>
      </c>
      <c r="C136" s="8">
        <f>C135+(C141-C131)/(A141-A131)</f>
        <v>553.64999999999986</v>
      </c>
      <c r="D136" s="1">
        <f t="shared" si="14"/>
        <v>13.175000000000002</v>
      </c>
      <c r="E136" s="13">
        <f t="shared" si="15"/>
        <v>7.4683931484502697E-3</v>
      </c>
      <c r="F136" s="20"/>
      <c r="G136" s="20"/>
      <c r="H136" s="8">
        <f>H135+(H141-H131)/($A141-$A131)</f>
        <v>2.8000000000000003</v>
      </c>
    </row>
    <row r="137" spans="1:8" x14ac:dyDescent="0.2">
      <c r="A137" s="8">
        <f t="shared" si="18"/>
        <v>121</v>
      </c>
      <c r="B137" s="8">
        <f>B136+(B141-B131)/(A141-A131)</f>
        <v>1592.7200000000003</v>
      </c>
      <c r="C137" s="8">
        <f>C136+(C141-C131)/(A141-A131)</f>
        <v>557.43999999999983</v>
      </c>
      <c r="D137" s="1">
        <f t="shared" si="14"/>
        <v>13.162975206611572</v>
      </c>
      <c r="E137" s="13">
        <f t="shared" si="15"/>
        <v>7.4130297280201596E-3</v>
      </c>
      <c r="F137" s="20"/>
      <c r="G137" s="20"/>
      <c r="H137" s="8">
        <f>H136+(H141-H131)/($A141-$A131)</f>
        <v>2.8200000000000003</v>
      </c>
    </row>
    <row r="138" spans="1:8" x14ac:dyDescent="0.2">
      <c r="A138" s="8">
        <f t="shared" si="18"/>
        <v>122</v>
      </c>
      <c r="B138" s="8">
        <f>B137+(B141-B131)/(A141-A131)</f>
        <v>1604.4400000000003</v>
      </c>
      <c r="C138" s="8">
        <f>C137+(C141-C131)/(A141-A131)</f>
        <v>561.22999999999979</v>
      </c>
      <c r="D138" s="1">
        <f t="shared" si="14"/>
        <v>13.151147540983608</v>
      </c>
      <c r="E138" s="13">
        <f t="shared" si="15"/>
        <v>7.3584810889546493E-3</v>
      </c>
      <c r="F138" s="20"/>
      <c r="G138" s="20"/>
      <c r="H138" s="8">
        <f>H137+(H141-H131)/($A141-$A131)</f>
        <v>2.8400000000000003</v>
      </c>
    </row>
    <row r="139" spans="1:8" x14ac:dyDescent="0.2">
      <c r="A139" s="8">
        <f t="shared" si="18"/>
        <v>123</v>
      </c>
      <c r="B139" s="8">
        <f>B138+(B141-B131)/(A141-A131)</f>
        <v>1616.1600000000003</v>
      </c>
      <c r="C139" s="8">
        <f>C138+(C141-C131)/(A141-A131)</f>
        <v>565.01999999999975</v>
      </c>
      <c r="D139" s="1">
        <f t="shared" si="14"/>
        <v>13.139512195121954</v>
      </c>
      <c r="E139" s="13">
        <f t="shared" si="15"/>
        <v>7.304729375981589E-3</v>
      </c>
      <c r="F139" s="20"/>
      <c r="G139" s="20"/>
      <c r="H139" s="8">
        <f>H138+(H141-H131)/($A141-$A131)</f>
        <v>2.8600000000000003</v>
      </c>
    </row>
    <row r="140" spans="1:8" x14ac:dyDescent="0.2">
      <c r="A140" s="8">
        <f t="shared" si="18"/>
        <v>124</v>
      </c>
      <c r="B140" s="8">
        <f>B139+(B141-B131)/(A141-A131)</f>
        <v>1627.8800000000003</v>
      </c>
      <c r="C140" s="8">
        <f>C139+(C141-C131)/(A141-A131)</f>
        <v>568.80999999999972</v>
      </c>
      <c r="D140" s="1">
        <f t="shared" si="14"/>
        <v>13.128064516129035</v>
      </c>
      <c r="E140" s="13">
        <f t="shared" si="15"/>
        <v>7.251757251757196E-3</v>
      </c>
      <c r="F140" s="20"/>
      <c r="G140" s="20"/>
      <c r="H140" s="8">
        <f>H139+(H141-H131)/($A141-$A131)</f>
        <v>2.8800000000000003</v>
      </c>
    </row>
    <row r="141" spans="1:8" x14ac:dyDescent="0.2">
      <c r="A141" s="9">
        <v>125</v>
      </c>
      <c r="B141" s="9">
        <f>VLOOKUP(CONCATENATE($A$1,A141),'Smith et al 2006'!$A$2:$S$780,8,FALSE)</f>
        <v>1639.6</v>
      </c>
      <c r="C141" s="9">
        <f>VLOOKUP(CONCATENATE($A$1,A141),'Smith et al 2006'!$A$2:$S$780,9,FALSE)</f>
        <v>572.6</v>
      </c>
      <c r="D141" s="1">
        <f t="shared" si="14"/>
        <v>13.1168</v>
      </c>
      <c r="E141" s="13">
        <f t="shared" si="15"/>
        <v>7.1995478782216349E-3</v>
      </c>
      <c r="F141" s="20"/>
      <c r="G141" s="20"/>
      <c r="H141" s="9">
        <f>VLOOKUP(CONCATENATE($A$1,$A141),'Smith et al 2006'!$A$2:$S$780,11,FALSE)</f>
        <v>2.9</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GiLLU3bR+gnVAj8ZYW0lvDjKf/DN9Fw9gupEdJDhPL3e5Slnbx4U4JMAKCXYeiombG4hvkR60fwvTu8hXnd6ig==" saltValue="bofPE6kmgRUqh5m4Lye8Kw==" spinCount="100000" sheet="1" objects="1" scenarios="1"/>
  <mergeCells count="3">
    <mergeCell ref="D14:E14"/>
    <mergeCell ref="F13:K13"/>
    <mergeCell ref="I14:K14"/>
  </mergeCells>
  <conditionalFormatting sqref="D17:D141">
    <cfRule type="top10" dxfId="33" priority="1" stopIfTrue="1" rank="1"/>
  </conditionalFormatting>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142</v>
      </c>
    </row>
    <row r="2" spans="1:108" x14ac:dyDescent="0.2">
      <c r="A2" s="1" t="s">
        <v>206</v>
      </c>
      <c r="B2" s="1" t="s">
        <v>207</v>
      </c>
    </row>
    <row r="3" spans="1:108" x14ac:dyDescent="0.2">
      <c r="A3" s="1" t="s">
        <v>114</v>
      </c>
      <c r="B3" s="1">
        <f>_xlfn.MAXIFS(A16:A141,D16:D141,B4)</f>
        <v>85</v>
      </c>
    </row>
    <row r="4" spans="1:108" x14ac:dyDescent="0.2">
      <c r="A4" s="1" t="s">
        <v>208</v>
      </c>
      <c r="B4" s="1">
        <f>MAX(D17:D141)</f>
        <v>17.670588235294119</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1.1800000000000002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0.94000000000000006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2.3600000000000003</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1.8800000000000001</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3.5400000000000005</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2.8200000000000003</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4.7200000000000006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3.7600000000000002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5.9</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4.7</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8.0299999999999994</v>
      </c>
      <c r="C22" s="8">
        <f>C21+(C31-C21)/(A31-A21)</f>
        <v>8.9499999999999993</v>
      </c>
      <c r="D22" s="1">
        <f t="shared" si="0"/>
        <v>1.3383333333333332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4.6000000000000005</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16.059999999999999</v>
      </c>
      <c r="C23" s="8">
        <f>C22+(C31-C21)/(A31-A21)</f>
        <v>12</v>
      </c>
      <c r="D23" s="1">
        <f t="shared" si="0"/>
        <v>2.294285714285714</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4.5000000000000009</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24.089999999999996</v>
      </c>
      <c r="C24" s="8">
        <f>C23+(C31-C21)/(A31-A21)</f>
        <v>15.05</v>
      </c>
      <c r="D24" s="1">
        <f t="shared" si="0"/>
        <v>3.0112499999999995</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4.4000000000000012</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32.119999999999997</v>
      </c>
      <c r="C25" s="8">
        <f>C24+(C31-C21)/(A31-A21)</f>
        <v>18.100000000000001</v>
      </c>
      <c r="D25" s="1">
        <f t="shared" si="0"/>
        <v>3.5688888888888886</v>
      </c>
      <c r="E25" s="13">
        <f t="shared" si="1"/>
        <v>0.33333333333333348</v>
      </c>
      <c r="F25" s="21">
        <f>IF('Inputs and Results'!$C$20="Conservation Easement (Perpetual)",(C25-C24),IF(AND('Inputs and Results'!$C$20="Government (Secured)",A25&lt;=$B$6),C25-C24,IF(A25&lt;=$B$6,(C25-C24)*0.01*($B$6-A25+1),0)))</f>
        <v>0</v>
      </c>
      <c r="G25" s="22">
        <f>IF(A25&lt;='Inputs and Results'!$C$12,(C25-C24)*0.01*('Inputs and Results'!$C$12-A25+1),0)</f>
        <v>0</v>
      </c>
      <c r="H25" s="8">
        <f>H24+(H31-H21)/($A31-$A21)</f>
        <v>4.3000000000000016</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40.15</v>
      </c>
      <c r="C26" s="8">
        <f>C25+(C31-C21)/(A31-A21)</f>
        <v>21.150000000000002</v>
      </c>
      <c r="D26" s="1">
        <f t="shared" si="0"/>
        <v>4.0149999999999997</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4.200000000000002</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48.18</v>
      </c>
      <c r="C27" s="8">
        <f>C26+(C31-C21)/(A31-A21)</f>
        <v>24.200000000000003</v>
      </c>
      <c r="D27" s="1">
        <f t="shared" si="0"/>
        <v>4.38</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4.1000000000000023</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56.21</v>
      </c>
      <c r="C28" s="8">
        <f>C27+(C31-C21)/(A31-A21)</f>
        <v>27.250000000000004</v>
      </c>
      <c r="D28" s="1">
        <f t="shared" si="0"/>
        <v>4.684166666666667</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4.0000000000000027</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64.239999999999995</v>
      </c>
      <c r="C29" s="8">
        <f>C28+(C31-C21)/(A31-A21)</f>
        <v>30.300000000000004</v>
      </c>
      <c r="D29" s="1">
        <f t="shared" si="0"/>
        <v>4.9415384615384612</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3.9000000000000026</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72.27</v>
      </c>
      <c r="C30" s="8">
        <f>C29+(C31-C21)/(A31-A21)</f>
        <v>33.35</v>
      </c>
      <c r="D30" s="1">
        <f t="shared" si="0"/>
        <v>5.1621428571428565</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3.8000000000000025</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80.3</v>
      </c>
      <c r="C31" s="9">
        <f>VLOOKUP(CONCATENATE($A$1,A31),'Smith et al 2006'!$A$2:$S$780,9,FALSE)</f>
        <v>36.4</v>
      </c>
      <c r="D31" s="1">
        <f t="shared" si="0"/>
        <v>5.3533333333333335</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3.7</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94.44</v>
      </c>
      <c r="C32" s="8">
        <f>C31+(C41-C31)/(A41-A31)</f>
        <v>41.8</v>
      </c>
      <c r="D32" s="1">
        <f t="shared" si="0"/>
        <v>5.9024999999999999</v>
      </c>
      <c r="E32" s="13">
        <f t="shared" si="1"/>
        <v>0.17608966376089663</v>
      </c>
      <c r="F32" s="21">
        <f>IF('Inputs and Results'!$C$20="Conservation Easement (Perpetual)",(C32-C31),IF(AND('Inputs and Results'!$C$20="Government (Secured)",A32&lt;=$B$6),C32-C31,IF(A32&lt;=$B$6,(C32-C31)*0.01*($B$6-A32+1),0)))</f>
        <v>0</v>
      </c>
      <c r="G32" s="22">
        <f>IF(A32&lt;='Inputs and Results'!$C$12,(C32-C31)*0.01*('Inputs and Results'!$C$12-A32+1),0)</f>
        <v>0</v>
      </c>
      <c r="H32" s="8">
        <f>H31+(H41-H31)/($A41-$A31)</f>
        <v>3.6300000000000003</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108.58</v>
      </c>
      <c r="C33" s="8">
        <f>C32+(C41-C31)/(A41-A31)</f>
        <v>47.199999999999996</v>
      </c>
      <c r="D33" s="1">
        <f t="shared" si="0"/>
        <v>6.3870588235294115</v>
      </c>
      <c r="E33" s="13">
        <f t="shared" si="1"/>
        <v>0.14972469292672597</v>
      </c>
      <c r="F33" s="21">
        <f>IF('Inputs and Results'!$C$20="Conservation Easement (Perpetual)",(C33-C32),IF(AND('Inputs and Results'!$C$20="Government (Secured)",A33&lt;=$B$6),C33-C32,IF(A33&lt;=$B$6,(C33-C32)*0.01*($B$6-A33+1),0)))</f>
        <v>0</v>
      </c>
      <c r="G33" s="22">
        <f>IF(A33&lt;='Inputs and Results'!$C$12,(C33-C32)*0.01*('Inputs and Results'!$C$12-A33+1),0)</f>
        <v>0</v>
      </c>
      <c r="H33" s="8">
        <f>H32+(H41-H31)/($A41-$A31)</f>
        <v>3.5600000000000005</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122.72</v>
      </c>
      <c r="C34" s="8">
        <f>C33+(C41-C31)/(A41-A31)</f>
        <v>52.599999999999994</v>
      </c>
      <c r="D34" s="1">
        <f t="shared" si="0"/>
        <v>6.8177777777777777</v>
      </c>
      <c r="E34" s="13">
        <f t="shared" si="1"/>
        <v>0.13022656106096897</v>
      </c>
      <c r="F34" s="21">
        <f>IF('Inputs and Results'!$C$20="Conservation Easement (Perpetual)",(C34-C33),IF(AND('Inputs and Results'!$C$20="Government (Secured)",A34&lt;=$B$6),C34-C33,IF(A34&lt;=$B$6,(C34-C33)*0.01*($B$6-A34+1),0)))</f>
        <v>0</v>
      </c>
      <c r="G34" s="22">
        <f>IF(A34&lt;='Inputs and Results'!$C$12,(C34-C33)*0.01*('Inputs and Results'!$C$12-A34+1),0)</f>
        <v>0</v>
      </c>
      <c r="H34" s="8">
        <f>H33+(H41-H31)/($A41-$A31)</f>
        <v>3.4900000000000007</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136.85999999999999</v>
      </c>
      <c r="C35" s="8">
        <f>C34+(C41-C31)/(A41-A31)</f>
        <v>57.999999999999993</v>
      </c>
      <c r="D35" s="1">
        <f t="shared" si="0"/>
        <v>7.2031578947368411</v>
      </c>
      <c r="E35" s="13">
        <f t="shared" si="1"/>
        <v>0.11522164276401559</v>
      </c>
      <c r="F35" s="21">
        <f>IF('Inputs and Results'!$C$20="Conservation Easement (Perpetual)",(C35-C34),IF(AND('Inputs and Results'!$C$20="Government (Secured)",A35&lt;=$B$6),C35-C34,IF(A35&lt;=$B$6,(C35-C34)*0.01*($B$6-A35+1),0)))</f>
        <v>0</v>
      </c>
      <c r="G35" s="22">
        <f>IF(A35&lt;='Inputs and Results'!$C$12,(C35-C34)*0.01*('Inputs and Results'!$C$12-A35+1),0)</f>
        <v>0</v>
      </c>
      <c r="H35" s="8">
        <f>H34+(H41-H31)/($A41-$A31)</f>
        <v>3.4200000000000008</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150.99999999999997</v>
      </c>
      <c r="C36" s="8">
        <f>C35+(C41-C31)/(A41-A31)</f>
        <v>63.399999999999991</v>
      </c>
      <c r="D36" s="1">
        <f t="shared" si="0"/>
        <v>7.5499999999999989</v>
      </c>
      <c r="E36" s="13">
        <f t="shared" si="1"/>
        <v>0.1033172585123483</v>
      </c>
      <c r="F36" s="21">
        <f>IF('Inputs and Results'!$C$20="Conservation Easement (Perpetual)",(C36-C35),IF(AND('Inputs and Results'!$C$20="Government (Secured)",A36&lt;=$B$6),C36-C35,IF(A36&lt;=$B$6,(C36-C35)*0.01*($B$6-A36+1),0)))</f>
        <v>0</v>
      </c>
      <c r="G36" s="22">
        <f>IF(A36&lt;='Inputs and Results'!$C$12,(C36-C35)*0.01*('Inputs and Results'!$C$12-A36+1),0)</f>
        <v>0</v>
      </c>
      <c r="H36" s="8">
        <f>H35+(H41-H31)/($A41-$A31)</f>
        <v>3.350000000000001</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165.13999999999996</v>
      </c>
      <c r="C37" s="8">
        <f>C36+(C41-C31)/(A41-A31)</f>
        <v>68.8</v>
      </c>
      <c r="D37" s="1">
        <f t="shared" si="0"/>
        <v>7.8638095238095218</v>
      </c>
      <c r="E37" s="13">
        <f t="shared" si="1"/>
        <v>9.3642384105960152E-2</v>
      </c>
      <c r="F37" s="21">
        <f>IF('Inputs and Results'!$C$20="Conservation Easement (Perpetual)",(C37-C36),IF(AND('Inputs and Results'!$C$20="Government (Secured)",A37&lt;=$B$6),C37-C36,IF(A37&lt;=$B$6,(C37-C36)*0.01*($B$6-A37+1),0)))</f>
        <v>0</v>
      </c>
      <c r="G37" s="22">
        <f>IF(A37&lt;='Inputs and Results'!$C$12,(C37-C36)*0.01*('Inputs and Results'!$C$12-A37+1),0)</f>
        <v>0</v>
      </c>
      <c r="H37" s="8">
        <f>H36+(H41-H31)/($A41-$A31)</f>
        <v>3.2800000000000011</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179.27999999999994</v>
      </c>
      <c r="C38" s="8">
        <f>C37+(C41-C31)/(A41-A31)</f>
        <v>74.2</v>
      </c>
      <c r="D38" s="1">
        <f t="shared" si="0"/>
        <v>8.1490909090909067</v>
      </c>
      <c r="E38" s="13">
        <f t="shared" si="1"/>
        <v>8.5624318759840001E-2</v>
      </c>
      <c r="F38" s="21">
        <f>IF('Inputs and Results'!$C$20="Conservation Easement (Perpetual)",(C38-C37),IF(AND('Inputs and Results'!$C$20="Government (Secured)",A38&lt;=$B$6),C38-C37,IF(A38&lt;=$B$6,(C38-C37)*0.01*($B$6-A38+1),0)))</f>
        <v>0</v>
      </c>
      <c r="G38" s="22">
        <f>IF(A38&lt;='Inputs and Results'!$C$12,(C38-C37)*0.01*('Inputs and Results'!$C$12-A38+1),0)</f>
        <v>0</v>
      </c>
      <c r="H38" s="8">
        <f>H37+(H41-H31)/($A41-$A31)</f>
        <v>3.2100000000000013</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193.41999999999993</v>
      </c>
      <c r="C39" s="8">
        <f>C38+(C41-C31)/(A41-A31)</f>
        <v>79.600000000000009</v>
      </c>
      <c r="D39" s="1">
        <f t="shared" si="0"/>
        <v>8.409565217391302</v>
      </c>
      <c r="E39" s="13">
        <f t="shared" si="1"/>
        <v>7.8871039714413227E-2</v>
      </c>
      <c r="F39" s="21">
        <f>IF('Inputs and Results'!$C$20="Conservation Easement (Perpetual)",(C39-C38),IF(AND('Inputs and Results'!$C$20="Government (Secured)",A39&lt;=$B$6),C39-C38,IF(A39&lt;=$B$6,(C39-C38)*0.01*($B$6-A39+1),0)))</f>
        <v>0</v>
      </c>
      <c r="G39" s="22">
        <f>IF(A39&lt;='Inputs and Results'!$C$12,(C39-C38)*0.01*('Inputs and Results'!$C$12-A39+1),0)</f>
        <v>0</v>
      </c>
      <c r="H39" s="8">
        <f>H38+(H41-H31)/($A41-$A31)</f>
        <v>3.1400000000000015</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207.55999999999992</v>
      </c>
      <c r="C40" s="8">
        <f>C39+(C41-C31)/(A41-A31)</f>
        <v>85.000000000000014</v>
      </c>
      <c r="D40" s="1">
        <f>B40/A40</f>
        <v>8.6483333333333299</v>
      </c>
      <c r="E40" s="13">
        <f>(B40/B39)-1</f>
        <v>7.3105159755971316E-2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3.0700000000000016</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221.7</v>
      </c>
      <c r="C41" s="9">
        <f>VLOOKUP(CONCATENATE($A$1,A41),'Smith et al 2006'!$A$2:$S$780,9,FALSE)</f>
        <v>90.4</v>
      </c>
      <c r="D41" s="1">
        <f t="shared" ref="D41:D104" si="4">B41/A41</f>
        <v>8.8680000000000003</v>
      </c>
      <c r="E41" s="13">
        <f t="shared" ref="E41:E104" si="5">(B41/B40)-1</f>
        <v>6.8124879552900808E-2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240.89999999999998</v>
      </c>
      <c r="C42" s="8">
        <f>C41+(C51-C41)/(A51-A41)</f>
        <v>97.460000000000008</v>
      </c>
      <c r="D42" s="1">
        <f t="shared" si="4"/>
        <v>9.2653846153846153</v>
      </c>
      <c r="E42" s="13">
        <f t="shared" si="5"/>
        <v>8.6603518267929669E-2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2.97</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260.09999999999997</v>
      </c>
      <c r="C43" s="8">
        <f>C42+(C51-C41)/(A51-A41)</f>
        <v>104.52000000000001</v>
      </c>
      <c r="D43" s="1">
        <f t="shared" si="4"/>
        <v>9.6333333333333329</v>
      </c>
      <c r="E43" s="13">
        <f t="shared" si="5"/>
        <v>7.9701120797011082E-2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2.9400000000000004</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279.29999999999995</v>
      </c>
      <c r="C44" s="8">
        <f>C43+(C51-C41)/(A51-A41)</f>
        <v>111.58000000000001</v>
      </c>
      <c r="D44" s="1">
        <f t="shared" si="4"/>
        <v>9.9749999999999979</v>
      </c>
      <c r="E44" s="13">
        <f t="shared" si="5"/>
        <v>7.3817762399077225E-2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2.9100000000000006</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298.49999999999994</v>
      </c>
      <c r="C45" s="8">
        <f>C44+(C51-C41)/(A51-A41)</f>
        <v>118.64000000000001</v>
      </c>
      <c r="D45" s="1">
        <f t="shared" si="4"/>
        <v>10.293103448275859</v>
      </c>
      <c r="E45" s="13">
        <f t="shared" si="5"/>
        <v>6.8743286788399471E-2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2.8800000000000008</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317.69999999999993</v>
      </c>
      <c r="C46" s="8">
        <f>C45+(C51-C41)/(A51-A41)</f>
        <v>125.70000000000002</v>
      </c>
      <c r="D46" s="1">
        <f t="shared" si="4"/>
        <v>10.589999999999998</v>
      </c>
      <c r="E46" s="13">
        <f t="shared" si="5"/>
        <v>6.4321608040200928E-2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2.850000000000001</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336.89999999999992</v>
      </c>
      <c r="C47" s="8">
        <f>C46+(C51-C41)/(A51-A41)</f>
        <v>132.76000000000002</v>
      </c>
      <c r="D47" s="1">
        <f t="shared" si="4"/>
        <v>10.867741935483869</v>
      </c>
      <c r="E47" s="13">
        <f t="shared" si="5"/>
        <v>6.0434372049102958E-2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2.8200000000000012</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356.09999999999991</v>
      </c>
      <c r="C48" s="8">
        <f>C47+(C51-C41)/(A51-A41)</f>
        <v>139.82000000000002</v>
      </c>
      <c r="D48" s="1">
        <f t="shared" si="4"/>
        <v>11.128124999999997</v>
      </c>
      <c r="E48" s="13">
        <f t="shared" si="5"/>
        <v>5.6990204808548439E-2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2.7900000000000014</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375.2999999999999</v>
      </c>
      <c r="C49" s="8">
        <f>C48+(C51-C41)/(A51-A41)</f>
        <v>146.88000000000002</v>
      </c>
      <c r="D49" s="1">
        <f t="shared" si="4"/>
        <v>11.372727272727269</v>
      </c>
      <c r="E49" s="13">
        <f t="shared" si="5"/>
        <v>5.391743892165124E-2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2.7600000000000016</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394.49999999999989</v>
      </c>
      <c r="C50" s="8">
        <f>C49+(C51-C41)/(A51-A41)</f>
        <v>153.94000000000003</v>
      </c>
      <c r="D50" s="1">
        <f t="shared" si="4"/>
        <v>11.602941176470585</v>
      </c>
      <c r="E50" s="13">
        <f t="shared" si="5"/>
        <v>5.1159072741806533E-2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2.7300000000000018</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413.7</v>
      </c>
      <c r="C51" s="9">
        <f>VLOOKUP(CONCATENATE($A$1,A51),'Smith et al 2006'!$A$2:$S$780,9,FALSE)</f>
        <v>161</v>
      </c>
      <c r="D51" s="1">
        <f t="shared" si="4"/>
        <v>11.82</v>
      </c>
      <c r="E51" s="13">
        <f t="shared" si="5"/>
        <v>4.8669201520912919E-2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2.7</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439.28999999999996</v>
      </c>
      <c r="C52" s="8">
        <f>C51+(C61-C51)/(A61-A51)</f>
        <v>170.26</v>
      </c>
      <c r="D52" s="1">
        <f t="shared" si="4"/>
        <v>12.202499999999999</v>
      </c>
      <c r="E52" s="13">
        <f t="shared" si="5"/>
        <v>6.1856417693981092E-2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2.67</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464.88</v>
      </c>
      <c r="C53" s="8">
        <f>C52+(C61-C51)/(A61-A51)</f>
        <v>179.51999999999998</v>
      </c>
      <c r="D53" s="1">
        <f t="shared" si="4"/>
        <v>12.564324324324325</v>
      </c>
      <c r="E53" s="13">
        <f t="shared" si="5"/>
        <v>5.8253090213754133E-2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2.6399999999999997</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490.47</v>
      </c>
      <c r="C54" s="8">
        <f>C53+(C61-C51)/(A61-A51)</f>
        <v>188.77999999999997</v>
      </c>
      <c r="D54" s="1">
        <f t="shared" si="4"/>
        <v>12.907105263157895</v>
      </c>
      <c r="E54" s="13">
        <f t="shared" si="5"/>
        <v>5.504646360351062E-2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2.6099999999999994</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516.06000000000006</v>
      </c>
      <c r="C55" s="8">
        <f>C54+(C61-C51)/(A61-A51)</f>
        <v>198.03999999999996</v>
      </c>
      <c r="D55" s="1">
        <f t="shared" si="4"/>
        <v>13.232307692307694</v>
      </c>
      <c r="E55" s="13">
        <f t="shared" si="5"/>
        <v>5.2174444920178642E-2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2.5799999999999992</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541.65000000000009</v>
      </c>
      <c r="C56" s="8">
        <f>C55+(C61-C51)/(A61-A51)</f>
        <v>207.29999999999995</v>
      </c>
      <c r="D56" s="1">
        <f t="shared" si="4"/>
        <v>13.541250000000002</v>
      </c>
      <c r="E56" s="13">
        <f t="shared" si="5"/>
        <v>4.9587257295663267E-2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2.5499999999999989</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567.24000000000012</v>
      </c>
      <c r="C57" s="8">
        <f>C56+(C61-C51)/(A61-A51)</f>
        <v>216.55999999999995</v>
      </c>
      <c r="D57" s="1">
        <f t="shared" si="4"/>
        <v>13.835121951219515</v>
      </c>
      <c r="E57" s="13">
        <f t="shared" si="5"/>
        <v>4.7244530600941692E-2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2.5199999999999987</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592.83000000000015</v>
      </c>
      <c r="C58" s="8">
        <f>C57+(C61-C51)/(A61-A51)</f>
        <v>225.81999999999994</v>
      </c>
      <c r="D58" s="1">
        <f t="shared" si="4"/>
        <v>14.115000000000004</v>
      </c>
      <c r="E58" s="13">
        <f t="shared" si="5"/>
        <v>4.5113179606515841E-2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2.4899999999999984</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618.42000000000019</v>
      </c>
      <c r="C59" s="8">
        <f>C58+(C61-C51)/(A61-A51)</f>
        <v>235.07999999999993</v>
      </c>
      <c r="D59" s="1">
        <f t="shared" si="4"/>
        <v>14.381860465116283</v>
      </c>
      <c r="E59" s="13">
        <f t="shared" si="5"/>
        <v>4.3165831688679823E-2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2.4599999999999982</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644.01000000000022</v>
      </c>
      <c r="C60" s="8">
        <f>C59+(C61-C51)/(A61-A51)</f>
        <v>244.33999999999992</v>
      </c>
      <c r="D60" s="1">
        <f t="shared" si="4"/>
        <v>14.636590909090915</v>
      </c>
      <c r="E60" s="13">
        <f t="shared" si="5"/>
        <v>4.1379644901523349E-2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2.4299999999999979</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669.6</v>
      </c>
      <c r="C61" s="9">
        <f>VLOOKUP(CONCATENATE($A$1,A61),'Smith et al 2006'!$A$2:$S$780,9,FALSE)</f>
        <v>253.6</v>
      </c>
      <c r="D61" s="1">
        <f t="shared" si="4"/>
        <v>14.88</v>
      </c>
      <c r="E61" s="13">
        <f t="shared" si="5"/>
        <v>3.9735407835281844E-2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2.4</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693.03</v>
      </c>
      <c r="C62" s="8">
        <f>C61+(C71-C61)/(A71-A61)</f>
        <v>261.45</v>
      </c>
      <c r="D62" s="1">
        <f t="shared" si="4"/>
        <v>15.06586956521739</v>
      </c>
      <c r="E62" s="13">
        <f t="shared" si="5"/>
        <v>3.4991039426523152E-2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2.3899999999999997</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716.45999999999992</v>
      </c>
      <c r="C63" s="8">
        <f>C62+(C71-C61)/(A71-A61)</f>
        <v>269.3</v>
      </c>
      <c r="D63" s="1">
        <f t="shared" si="4"/>
        <v>15.243829787234041</v>
      </c>
      <c r="E63" s="13">
        <f t="shared" si="5"/>
        <v>3.3808060257131567E-2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2.38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739.88999999999987</v>
      </c>
      <c r="C64" s="8">
        <f>C63+(C71-C61)/(A71-A61)</f>
        <v>277.15000000000003</v>
      </c>
      <c r="D64" s="1">
        <f t="shared" si="4"/>
        <v>15.414374999999998</v>
      </c>
      <c r="E64" s="13">
        <f t="shared" si="5"/>
        <v>3.270245373084335E-2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2.37</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763.31999999999982</v>
      </c>
      <c r="C65" s="8">
        <f>C64+(C71-C61)/(A71-A61)</f>
        <v>285.00000000000006</v>
      </c>
      <c r="D65" s="1">
        <f t="shared" si="4"/>
        <v>15.577959183673466</v>
      </c>
      <c r="E65" s="13">
        <f t="shared" si="5"/>
        <v>3.1666869399505249E-2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2.3600000000000003</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786.74999999999977</v>
      </c>
      <c r="C66" s="8">
        <f>C65+(C71-C61)/(A71-A61)</f>
        <v>292.85000000000008</v>
      </c>
      <c r="D66" s="1">
        <f t="shared" si="4"/>
        <v>15.734999999999996</v>
      </c>
      <c r="E66" s="13">
        <f t="shared" si="5"/>
        <v>3.0694859298852295E-2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2.3500000000000005</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810.17999999999972</v>
      </c>
      <c r="C67" s="8">
        <f>C66+(C71-C61)/(A71-A61)</f>
        <v>300.7000000000001</v>
      </c>
      <c r="D67" s="1">
        <f t="shared" si="4"/>
        <v>15.885882352941172</v>
      </c>
      <c r="E67" s="13">
        <f t="shared" si="5"/>
        <v>2.9780743565300138E-2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2.3400000000000007</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833.60999999999967</v>
      </c>
      <c r="C68" s="8">
        <f>C67+(C71-C61)/(A71-A61)</f>
        <v>308.55000000000013</v>
      </c>
      <c r="D68" s="1">
        <f t="shared" si="4"/>
        <v>16.030961538461533</v>
      </c>
      <c r="E68" s="13">
        <f t="shared" si="5"/>
        <v>2.8919499370510193E-2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2.330000000000001</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857.03999999999962</v>
      </c>
      <c r="C69" s="8">
        <f>C68+(C71-C61)/(A71-A61)</f>
        <v>316.40000000000015</v>
      </c>
      <c r="D69" s="1">
        <f t="shared" si="4"/>
        <v>16.170566037735842</v>
      </c>
      <c r="E69" s="13">
        <f t="shared" si="5"/>
        <v>2.8106668586029393E-2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2.3200000000000012</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880.46999999999957</v>
      </c>
      <c r="C70" s="8">
        <f>C69+(C71-C61)/(A71-A61)</f>
        <v>324.25000000000017</v>
      </c>
      <c r="D70" s="1">
        <f t="shared" si="4"/>
        <v>16.304999999999993</v>
      </c>
      <c r="E70" s="13">
        <f t="shared" si="5"/>
        <v>2.7338280593671271E-2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2.3100000000000014</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903.9</v>
      </c>
      <c r="C71" s="9">
        <f>VLOOKUP(CONCATENATE($A$1,A71),'Smith et al 2006'!$A$2:$S$780,9,FALSE)</f>
        <v>332.1</v>
      </c>
      <c r="D71" s="1">
        <f t="shared" si="4"/>
        <v>16.434545454545454</v>
      </c>
      <c r="E71" s="13">
        <f t="shared" si="5"/>
        <v>2.6610787420355608E-2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2.2999999999999998</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925.43999999999994</v>
      </c>
      <c r="C72" s="8">
        <f>C71+(C81-C71)/(A81-A71)</f>
        <v>339.22</v>
      </c>
      <c r="D72" s="1">
        <f t="shared" si="4"/>
        <v>16.525714285714283</v>
      </c>
      <c r="E72" s="13">
        <f t="shared" si="5"/>
        <v>2.3830069697975409E-2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2.29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946.9799999999999</v>
      </c>
      <c r="C73" s="8">
        <f>C72+(C81-C71)/(A81-A71)</f>
        <v>346.34000000000003</v>
      </c>
      <c r="D73" s="1">
        <f t="shared" si="4"/>
        <v>16.613684210526316</v>
      </c>
      <c r="E73" s="13">
        <f t="shared" si="5"/>
        <v>2.3275414937759198E-2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2.2800000000000002</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968.51999999999987</v>
      </c>
      <c r="C74" s="8">
        <f>C73+(C81-C71)/(A81-A71)</f>
        <v>353.46000000000004</v>
      </c>
      <c r="D74" s="1">
        <f t="shared" si="4"/>
        <v>16.698620689655169</v>
      </c>
      <c r="E74" s="13">
        <f t="shared" si="5"/>
        <v>2.2745992523601322E-2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2.2700000000000005</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990.05999999999983</v>
      </c>
      <c r="C75" s="8">
        <f>C74+(C81-C71)/(A81-A71)</f>
        <v>360.58000000000004</v>
      </c>
      <c r="D75" s="1">
        <f t="shared" si="4"/>
        <v>16.780677966101692</v>
      </c>
      <c r="E75" s="13">
        <f t="shared" si="5"/>
        <v>2.2240118944368614E-2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2.2600000000000007</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1011.5999999999998</v>
      </c>
      <c r="C76" s="8">
        <f>C75+(C81-C71)/(A81-A71)</f>
        <v>367.70000000000005</v>
      </c>
      <c r="D76" s="1">
        <f t="shared" si="4"/>
        <v>16.859999999999996</v>
      </c>
      <c r="E76" s="13">
        <f t="shared" si="5"/>
        <v>2.1756257196533513E-2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2.2500000000000009</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1033.1399999999999</v>
      </c>
      <c r="C77" s="8">
        <f>C76+(C81-C71)/(A81-A71)</f>
        <v>374.82000000000005</v>
      </c>
      <c r="D77" s="1">
        <f t="shared" si="4"/>
        <v>16.936721311475409</v>
      </c>
      <c r="E77" s="13">
        <f t="shared" si="5"/>
        <v>2.1293001186239779E-2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2.2400000000000011</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1054.6799999999998</v>
      </c>
      <c r="C78" s="8">
        <f>C77+(C81-C71)/(A81-A71)</f>
        <v>381.94000000000005</v>
      </c>
      <c r="D78" s="1">
        <f t="shared" si="4"/>
        <v>17.010967741935481</v>
      </c>
      <c r="E78" s="13">
        <f t="shared" si="5"/>
        <v>2.0849062082583192E-2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2.2300000000000013</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1076.2199999999998</v>
      </c>
      <c r="C79" s="8">
        <f>C78+(C81-C71)/(A81-A71)</f>
        <v>389.06000000000006</v>
      </c>
      <c r="D79" s="1">
        <f t="shared" si="4"/>
        <v>17.08285714285714</v>
      </c>
      <c r="E79" s="13">
        <f t="shared" si="5"/>
        <v>2.0423256343156115E-2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2.2200000000000015</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1097.7599999999998</v>
      </c>
      <c r="C80" s="8">
        <f>C79+(C81-C71)/(A81-A71)</f>
        <v>396.18000000000006</v>
      </c>
      <c r="D80" s="1">
        <f t="shared" si="4"/>
        <v>17.152499999999996</v>
      </c>
      <c r="E80" s="13">
        <f t="shared" si="5"/>
        <v>2.0014495177565816E-2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2.2100000000000017</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1119.3</v>
      </c>
      <c r="C81" s="9">
        <f>VLOOKUP(CONCATENATE($A$1,A81),'Smith et al 2006'!$A$2:$S$780,9,FALSE)</f>
        <v>403.3</v>
      </c>
      <c r="D81" s="1">
        <f t="shared" si="4"/>
        <v>17.22</v>
      </c>
      <c r="E81" s="13">
        <f t="shared" si="5"/>
        <v>1.962177525142117E-2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2.2000000000000002</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1139.1799999999998</v>
      </c>
      <c r="C82" s="8">
        <f>C81+(C91-C81)/(A91-A81)</f>
        <v>409.8</v>
      </c>
      <c r="D82" s="1">
        <f t="shared" si="4"/>
        <v>17.260303030303028</v>
      </c>
      <c r="E82" s="13">
        <f t="shared" si="5"/>
        <v>1.7761100687929909E-2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2.21</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1159.06</v>
      </c>
      <c r="C83" s="8">
        <f>C82+(C91-C81)/(A91-A81)</f>
        <v>416.3</v>
      </c>
      <c r="D83" s="1">
        <f t="shared" si="4"/>
        <v>17.299402985074625</v>
      </c>
      <c r="E83" s="13">
        <f t="shared" si="5"/>
        <v>1.7451149072139627E-2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2.2199999999999998</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1178.94</v>
      </c>
      <c r="C84" s="8">
        <f>C83+(C91-C81)/(A91-A81)</f>
        <v>422.8</v>
      </c>
      <c r="D84" s="1">
        <f t="shared" si="4"/>
        <v>17.337352941176473</v>
      </c>
      <c r="E84" s="13">
        <f t="shared" si="5"/>
        <v>1.7151829931151275E-2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2.2299999999999995</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1198.8200000000002</v>
      </c>
      <c r="C85" s="8">
        <f>C84+(C91-C81)/(A91-A81)</f>
        <v>429.3</v>
      </c>
      <c r="D85" s="1">
        <f t="shared" si="4"/>
        <v>17.374202898550728</v>
      </c>
      <c r="E85" s="13">
        <f t="shared" si="5"/>
        <v>1.6862605391283703E-2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2.2399999999999993</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1218.7000000000003</v>
      </c>
      <c r="C86" s="8">
        <f>C85+(C91-C81)/(A91-A81)</f>
        <v>435.8</v>
      </c>
      <c r="D86" s="1">
        <f t="shared" si="4"/>
        <v>17.410000000000004</v>
      </c>
      <c r="E86" s="13">
        <f t="shared" si="5"/>
        <v>1.6582973257036171E-2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2.2499999999999991</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1238.5800000000004</v>
      </c>
      <c r="C87" s="8">
        <f>C86+(C91-C81)/(A91-A81)</f>
        <v>442.3</v>
      </c>
      <c r="D87" s="1">
        <f t="shared" si="4"/>
        <v>17.444788732394372</v>
      </c>
      <c r="E87" s="13">
        <f t="shared" si="5"/>
        <v>1.631246410109144E-2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2.2599999999999989</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1258.4600000000005</v>
      </c>
      <c r="C88" s="8">
        <f>C87+(C91-C81)/(A91-A81)</f>
        <v>448.8</v>
      </c>
      <c r="D88" s="1">
        <f t="shared" si="4"/>
        <v>17.478611111111118</v>
      </c>
      <c r="E88" s="13">
        <f t="shared" si="5"/>
        <v>1.6050638634565573E-2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2.2699999999999987</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1278.3400000000006</v>
      </c>
      <c r="C89" s="8">
        <f>C88+(C91-C81)/(A91-A81)</f>
        <v>455.3</v>
      </c>
      <c r="D89" s="1">
        <f t="shared" si="4"/>
        <v>17.511506849315076</v>
      </c>
      <c r="E89" s="13">
        <f t="shared" si="5"/>
        <v>1.5797085326510363E-2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2.2799999999999985</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1298.2200000000007</v>
      </c>
      <c r="C90" s="8">
        <f>C89+(C91-C81)/(A91-A81)</f>
        <v>461.8</v>
      </c>
      <c r="D90" s="1">
        <f t="shared" si="4"/>
        <v>17.543513513513524</v>
      </c>
      <c r="E90" s="13">
        <f t="shared" si="5"/>
        <v>1.5551418245537185E-2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2.2899999999999983</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1318.1</v>
      </c>
      <c r="C91" s="9">
        <f>VLOOKUP(CONCATENATE($A$1,A91),'Smith et al 2006'!$A$2:$S$780,9,FALSE)</f>
        <v>468.3</v>
      </c>
      <c r="D91" s="1">
        <f t="shared" si="4"/>
        <v>17.574666666666666</v>
      </c>
      <c r="E91" s="13">
        <f t="shared" si="5"/>
        <v>1.5313275099751333E-2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2.2999999999999998</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1336.49</v>
      </c>
      <c r="C92" s="8">
        <f>C91+(C101-C91)/(A101-A91)</f>
        <v>474.28000000000003</v>
      </c>
      <c r="D92" s="1">
        <f t="shared" si="4"/>
        <v>17.585394736842105</v>
      </c>
      <c r="E92" s="13">
        <f t="shared" si="5"/>
        <v>1.3951900462787492E-2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2.33</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1354.88</v>
      </c>
      <c r="C93" s="8">
        <f>C92+(C101-C91)/(A101-A91)</f>
        <v>480.26000000000005</v>
      </c>
      <c r="D93" s="1">
        <f t="shared" si="4"/>
        <v>17.595844155844159</v>
      </c>
      <c r="E93" s="13">
        <f t="shared" si="5"/>
        <v>1.3759923381394534E-2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2.3600000000000003</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1373.2700000000002</v>
      </c>
      <c r="C94" s="8">
        <f>C93+(C101-C91)/(A101-A91)</f>
        <v>486.24000000000007</v>
      </c>
      <c r="D94" s="1">
        <f t="shared" si="4"/>
        <v>17.606025641025642</v>
      </c>
      <c r="E94" s="13">
        <f t="shared" si="5"/>
        <v>1.3573157770429889E-2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2.3900000000000006</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1391.6600000000003</v>
      </c>
      <c r="C95" s="8">
        <f>C94+(C101-C91)/(A101-A91)</f>
        <v>492.22000000000008</v>
      </c>
      <c r="D95" s="1">
        <f t="shared" si="4"/>
        <v>17.615949367088611</v>
      </c>
      <c r="E95" s="13">
        <f t="shared" si="5"/>
        <v>1.3391394263327694E-2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2.4200000000000008</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1410.0500000000004</v>
      </c>
      <c r="C96" s="8">
        <f>C95+(C101-C91)/(A101-A91)</f>
        <v>498.2000000000001</v>
      </c>
      <c r="D96" s="1">
        <f t="shared" si="4"/>
        <v>17.625625000000007</v>
      </c>
      <c r="E96" s="13">
        <f t="shared" si="5"/>
        <v>1.3214434560165689E-2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2.4500000000000011</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1428.4400000000005</v>
      </c>
      <c r="C97" s="8">
        <f>C96+(C101-C91)/(A101-A91)</f>
        <v>504.18000000000012</v>
      </c>
      <c r="D97" s="1">
        <f t="shared" si="4"/>
        <v>17.635061728395069</v>
      </c>
      <c r="E97" s="13">
        <f t="shared" si="5"/>
        <v>1.3042090706003373E-2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2.4800000000000013</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1446.8300000000006</v>
      </c>
      <c r="C98" s="8">
        <f>C97+(C101-C91)/(A101-A91)</f>
        <v>510.16000000000014</v>
      </c>
      <c r="D98" s="1">
        <f t="shared" si="4"/>
        <v>17.644268292682934</v>
      </c>
      <c r="E98" s="13">
        <f t="shared" si="5"/>
        <v>1.2874184424967128E-2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2.5100000000000016</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1465.2200000000007</v>
      </c>
      <c r="C99" s="8">
        <f>C98+(C101-C91)/(A101-A91)</f>
        <v>516.1400000000001</v>
      </c>
      <c r="D99" s="1">
        <f t="shared" si="4"/>
        <v>17.6532530120482</v>
      </c>
      <c r="E99" s="13">
        <f t="shared" si="5"/>
        <v>1.2710546505118048E-2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2.5400000000000018</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1483.6100000000008</v>
      </c>
      <c r="C100" s="8">
        <f>C99+(C101-C91)/(A101-A91)</f>
        <v>522.12000000000012</v>
      </c>
      <c r="D100" s="1">
        <f t="shared" si="4"/>
        <v>17.66202380952382</v>
      </c>
      <c r="E100" s="13">
        <f t="shared" si="5"/>
        <v>1.2551016229644718E-2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2.5700000000000021</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1502</v>
      </c>
      <c r="C101" s="9">
        <f>VLOOKUP(CONCATENATE($A$1,A101),'Smith et al 2006'!$A$2:$S$780,9,FALSE)</f>
        <v>528.1</v>
      </c>
      <c r="D101" s="1">
        <f t="shared" si="4"/>
        <v>17.670588235294119</v>
      </c>
      <c r="E101" s="13">
        <f t="shared" si="5"/>
        <v>1.2395440850357708E-2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2.6</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1519.01</v>
      </c>
      <c r="C102" s="8">
        <f>C101+(C111-C101)/(A111-A101)</f>
        <v>533.59</v>
      </c>
      <c r="D102" s="1">
        <f t="shared" si="4"/>
        <v>17.662906976744186</v>
      </c>
      <c r="E102" s="13">
        <f t="shared" si="5"/>
        <v>1.132490013315568E-2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2.63</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1536.02</v>
      </c>
      <c r="C103" s="8">
        <f>C102+(C111-C101)/(A111-A101)</f>
        <v>539.08000000000004</v>
      </c>
      <c r="D103" s="1">
        <f t="shared" si="4"/>
        <v>17.655402298850575</v>
      </c>
      <c r="E103" s="13">
        <f t="shared" si="5"/>
        <v>1.1198082961929146E-2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2.6599999999999997</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1553.03</v>
      </c>
      <c r="C104" s="8">
        <f>C103+(C111-C101)/(A111-A101)</f>
        <v>544.57000000000005</v>
      </c>
      <c r="D104" s="1">
        <f t="shared" si="4"/>
        <v>17.648068181818182</v>
      </c>
      <c r="E104" s="13">
        <f t="shared" si="5"/>
        <v>1.1074074556320923E-2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2.6899999999999995</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1570.04</v>
      </c>
      <c r="C105" s="8">
        <f>C104+(C111-C101)/(A111-A101)</f>
        <v>550.06000000000006</v>
      </c>
      <c r="D105" s="1">
        <f t="shared" ref="D105:D141" si="14">B105/A105</f>
        <v>17.640898876404496</v>
      </c>
      <c r="E105" s="13">
        <f t="shared" ref="E105:E141" si="15">(B105/B104)-1</f>
        <v>1.0952782624933155E-2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2.7199999999999993</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1587.05</v>
      </c>
      <c r="C106" s="8">
        <f>C105+(C111-C101)/(A111-A101)</f>
        <v>555.55000000000007</v>
      </c>
      <c r="D106" s="1">
        <f t="shared" si="14"/>
        <v>17.633888888888887</v>
      </c>
      <c r="E106" s="13">
        <f t="shared" si="15"/>
        <v>1.0834118875952203E-2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2.7499999999999991</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1604.06</v>
      </c>
      <c r="C107" s="8">
        <f>C106+(C111-C101)/(A111-A101)</f>
        <v>561.04000000000008</v>
      </c>
      <c r="D107" s="1">
        <f t="shared" si="14"/>
        <v>17.627032967032967</v>
      </c>
      <c r="E107" s="13">
        <f t="shared" si="15"/>
        <v>1.0717998802810325E-2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2.7799999999999989</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1621.07</v>
      </c>
      <c r="C108" s="8">
        <f>C107+(C111-C101)/(A111-A101)</f>
        <v>566.53000000000009</v>
      </c>
      <c r="D108" s="1">
        <f t="shared" si="14"/>
        <v>17.620326086956521</v>
      </c>
      <c r="E108" s="13">
        <f t="shared" si="15"/>
        <v>1.0604341483485547E-2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2.8099999999999987</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1638.08</v>
      </c>
      <c r="C109" s="8">
        <f>C108+(C111-C101)/(A111-A101)</f>
        <v>572.0200000000001</v>
      </c>
      <c r="D109" s="1">
        <f t="shared" si="14"/>
        <v>17.613763440860215</v>
      </c>
      <c r="E109" s="13">
        <f t="shared" si="15"/>
        <v>1.0493069392438326E-2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2.8399999999999985</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1655.09</v>
      </c>
      <c r="C110" s="8">
        <f>C109+(C111-C101)/(A111-A101)</f>
        <v>577.5100000000001</v>
      </c>
      <c r="D110" s="1">
        <f t="shared" si="14"/>
        <v>17.607340425531913</v>
      </c>
      <c r="E110" s="13">
        <f t="shared" si="15"/>
        <v>1.0384108224262611E-2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2.8699999999999983</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1672.1</v>
      </c>
      <c r="C111" s="9">
        <f>VLOOKUP(CONCATENATE($A$1,A111),'Smith et al 2006'!$A$2:$S$780,9,FALSE)</f>
        <v>583</v>
      </c>
      <c r="D111" s="1">
        <f t="shared" si="14"/>
        <v>17.601052631578945</v>
      </c>
      <c r="E111" s="13">
        <f t="shared" si="15"/>
        <v>1.0277386728214211E-2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2.9</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1687.8</v>
      </c>
      <c r="C112" s="8">
        <f>C111+(C121-C111)/(A121-A111)</f>
        <v>588.04999999999995</v>
      </c>
      <c r="D112" s="1">
        <f t="shared" si="14"/>
        <v>17.581250000000001</v>
      </c>
      <c r="E112" s="13">
        <f t="shared" si="15"/>
        <v>9.3893905866875293E-3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2.9299999999999997</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1703.5</v>
      </c>
      <c r="C113" s="8">
        <f>C112+(C121-C111)/(A121-A111)</f>
        <v>593.09999999999991</v>
      </c>
      <c r="D113" s="1">
        <f t="shared" si="14"/>
        <v>17.561855670103093</v>
      </c>
      <c r="E113" s="13">
        <f t="shared" si="15"/>
        <v>9.3020500059248779E-3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2.96</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1719.2</v>
      </c>
      <c r="C114" s="8">
        <f>C113+(C121-C111)/(A121-A111)</f>
        <v>598.14999999999986</v>
      </c>
      <c r="D114" s="1">
        <f t="shared" si="14"/>
        <v>17.542857142857144</v>
      </c>
      <c r="E114" s="13">
        <f t="shared" si="15"/>
        <v>9.2163193425300882E-3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2.99</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1734.9</v>
      </c>
      <c r="C115" s="8">
        <f>C114+(C121-C111)/(A121-A111)</f>
        <v>603.19999999999982</v>
      </c>
      <c r="D115" s="1">
        <f t="shared" si="14"/>
        <v>17.524242424242424</v>
      </c>
      <c r="E115" s="13">
        <f t="shared" si="15"/>
        <v>9.1321544904607865E-3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3.0200000000000005</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1750.6000000000001</v>
      </c>
      <c r="C116" s="8">
        <f>C115+(C121-C111)/(A121-A111)</f>
        <v>608.24999999999977</v>
      </c>
      <c r="D116" s="1">
        <f t="shared" si="14"/>
        <v>17.506</v>
      </c>
      <c r="E116" s="13">
        <f t="shared" si="15"/>
        <v>9.0495129402270447E-3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3.0500000000000007</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1766.3000000000002</v>
      </c>
      <c r="C117" s="8">
        <f>C116+(C121-C111)/(A121-A111)</f>
        <v>613.29999999999973</v>
      </c>
      <c r="D117" s="1">
        <f t="shared" si="14"/>
        <v>17.48811881188119</v>
      </c>
      <c r="E117" s="13">
        <f t="shared" si="15"/>
        <v>8.9683537073004249E-3</v>
      </c>
      <c r="F117" s="20"/>
      <c r="G117" s="20"/>
      <c r="H117" s="8">
        <f>H116+(H121-H111)/($A121-$A111)</f>
        <v>3.080000000000001</v>
      </c>
    </row>
    <row r="118" spans="1:108" x14ac:dyDescent="0.2">
      <c r="A118" s="8">
        <f t="shared" si="16"/>
        <v>102</v>
      </c>
      <c r="B118" s="8">
        <f>B117+(B121-B111)/(A121-A111)</f>
        <v>1782.0000000000002</v>
      </c>
      <c r="C118" s="8">
        <f>C117+(C121-C111)/(A121-A111)</f>
        <v>618.34999999999968</v>
      </c>
      <c r="D118" s="1">
        <f t="shared" si="14"/>
        <v>17.47058823529412</v>
      </c>
      <c r="E118" s="13">
        <f t="shared" si="15"/>
        <v>8.888637264337973E-3</v>
      </c>
      <c r="F118" s="20"/>
      <c r="G118" s="20"/>
      <c r="H118" s="8">
        <f>H117+(H121-H111)/($A121-$A111)</f>
        <v>3.1100000000000012</v>
      </c>
    </row>
    <row r="119" spans="1:108" x14ac:dyDescent="0.2">
      <c r="A119" s="8">
        <f t="shared" si="16"/>
        <v>103</v>
      </c>
      <c r="B119" s="8">
        <f>B118+(B121-B111)/(A121-A111)</f>
        <v>1797.7000000000003</v>
      </c>
      <c r="C119" s="8">
        <f>C118+(C121-C111)/(A121-A111)</f>
        <v>623.39999999999964</v>
      </c>
      <c r="D119" s="1">
        <f t="shared" si="14"/>
        <v>17.453398058252429</v>
      </c>
      <c r="E119" s="13">
        <f t="shared" si="15"/>
        <v>8.8103254769922312E-3</v>
      </c>
      <c r="F119" s="20"/>
      <c r="G119" s="20"/>
      <c r="H119" s="8">
        <f>H118+(H121-H111)/($A121-$A111)</f>
        <v>3.1400000000000015</v>
      </c>
    </row>
    <row r="120" spans="1:108" x14ac:dyDescent="0.2">
      <c r="A120" s="8">
        <f t="shared" si="16"/>
        <v>104</v>
      </c>
      <c r="B120" s="8">
        <f>B119+(B121-B111)/(A121-A111)</f>
        <v>1813.4000000000003</v>
      </c>
      <c r="C120" s="8">
        <f>C119+(C121-C111)/(A121-A111)</f>
        <v>628.44999999999959</v>
      </c>
      <c r="D120" s="1">
        <f t="shared" si="14"/>
        <v>17.436538461538465</v>
      </c>
      <c r="E120" s="13">
        <f t="shared" si="15"/>
        <v>8.7333815430827855E-3</v>
      </c>
      <c r="F120" s="20"/>
      <c r="G120" s="20"/>
      <c r="H120" s="8">
        <f>H119+(H121-H111)/($A121-$A111)</f>
        <v>3.1700000000000017</v>
      </c>
    </row>
    <row r="121" spans="1:108" x14ac:dyDescent="0.2">
      <c r="A121" s="9">
        <v>105</v>
      </c>
      <c r="B121" s="9">
        <f>VLOOKUP(CONCATENATE($A$1,A121),'Smith et al 2006'!$A$2:$S$780,8,FALSE)</f>
        <v>1829.1</v>
      </c>
      <c r="C121" s="9">
        <f>VLOOKUP(CONCATENATE($A$1,A121),'Smith et al 2006'!$A$2:$S$780,9,FALSE)</f>
        <v>633.5</v>
      </c>
      <c r="D121" s="1">
        <f t="shared" si="14"/>
        <v>17.419999999999998</v>
      </c>
      <c r="E121" s="13">
        <f t="shared" si="15"/>
        <v>8.6577699349286164E-3</v>
      </c>
      <c r="F121" s="20"/>
      <c r="G121" s="20"/>
      <c r="H121" s="9">
        <f>VLOOKUP(CONCATENATE($A$1,$A121),'Smith et al 2006'!$A$2:$S$780,11,FALSE)</f>
        <v>3.2</v>
      </c>
    </row>
    <row r="122" spans="1:108" x14ac:dyDescent="0.2">
      <c r="A122" s="8">
        <f t="shared" ref="A122:A130" si="17">A121+1</f>
        <v>106</v>
      </c>
      <c r="B122" s="8">
        <f>B121+(B131-B121)/(A131-A121)</f>
        <v>1843.49</v>
      </c>
      <c r="C122" s="8">
        <f>C121+(C131-C121)/(A131-A121)</f>
        <v>638.1</v>
      </c>
      <c r="D122" s="1">
        <f t="shared" si="14"/>
        <v>17.391415094339624</v>
      </c>
      <c r="E122" s="13">
        <f t="shared" si="15"/>
        <v>7.8672571209885689E-3</v>
      </c>
      <c r="F122" s="20"/>
      <c r="G122" s="20"/>
      <c r="H122" s="8">
        <f>H121+(H131-H121)/($A131-$A121)</f>
        <v>3.22</v>
      </c>
    </row>
    <row r="123" spans="1:108" x14ac:dyDescent="0.2">
      <c r="A123" s="8">
        <f t="shared" si="17"/>
        <v>107</v>
      </c>
      <c r="B123" s="8">
        <f>B122+(B131-B121)/(A131-A121)</f>
        <v>1857.88</v>
      </c>
      <c r="C123" s="8">
        <f>C122+(C131-C121)/(A131-A121)</f>
        <v>642.70000000000005</v>
      </c>
      <c r="D123" s="1">
        <f t="shared" si="14"/>
        <v>17.363364485981311</v>
      </c>
      <c r="E123" s="13">
        <f t="shared" si="15"/>
        <v>7.8058465193735493E-3</v>
      </c>
      <c r="F123" s="20"/>
      <c r="G123" s="20"/>
      <c r="H123" s="8">
        <f>H122+(H131-H121)/($A131-$A121)</f>
        <v>3.24</v>
      </c>
    </row>
    <row r="124" spans="1:108" x14ac:dyDescent="0.2">
      <c r="A124" s="8">
        <f t="shared" si="17"/>
        <v>108</v>
      </c>
      <c r="B124" s="8">
        <f>B123+(B131-B121)/(A131-A121)</f>
        <v>1872.2700000000002</v>
      </c>
      <c r="C124" s="8">
        <f>C123+(C131-C121)/(A131-A121)</f>
        <v>647.30000000000007</v>
      </c>
      <c r="D124" s="1">
        <f t="shared" si="14"/>
        <v>17.335833333333337</v>
      </c>
      <c r="E124" s="13">
        <f t="shared" si="15"/>
        <v>7.7453872155359704E-3</v>
      </c>
      <c r="F124" s="20"/>
      <c r="G124" s="20"/>
      <c r="H124" s="8">
        <f>H123+(H131-H121)/($A131-$A121)</f>
        <v>3.2600000000000002</v>
      </c>
    </row>
    <row r="125" spans="1:108" x14ac:dyDescent="0.2">
      <c r="A125" s="8">
        <f t="shared" si="17"/>
        <v>109</v>
      </c>
      <c r="B125" s="8">
        <f>B124+(B131-B121)/(A131-A121)</f>
        <v>1886.6600000000003</v>
      </c>
      <c r="C125" s="8">
        <f>C124+(C131-C121)/(A131-A121)</f>
        <v>651.90000000000009</v>
      </c>
      <c r="D125" s="1">
        <f t="shared" si="14"/>
        <v>17.308807339449544</v>
      </c>
      <c r="E125" s="13">
        <f t="shared" si="15"/>
        <v>7.6858572748588205E-3</v>
      </c>
      <c r="F125" s="20"/>
      <c r="G125" s="20"/>
      <c r="H125" s="8">
        <f>H124+(H131-H121)/($A131-$A121)</f>
        <v>3.2800000000000002</v>
      </c>
    </row>
    <row r="126" spans="1:108" x14ac:dyDescent="0.2">
      <c r="A126" s="8">
        <f t="shared" si="17"/>
        <v>110</v>
      </c>
      <c r="B126" s="8">
        <f>B125+(B131-B121)/(A131-A121)</f>
        <v>1901.0500000000004</v>
      </c>
      <c r="C126" s="8">
        <f>C125+(C131-C121)/(A131-A121)</f>
        <v>656.50000000000011</v>
      </c>
      <c r="D126" s="1">
        <f t="shared" si="14"/>
        <v>17.28227272727273</v>
      </c>
      <c r="E126" s="13">
        <f t="shared" si="15"/>
        <v>7.6272354319273372E-3</v>
      </c>
      <c r="F126" s="20"/>
      <c r="G126" s="20"/>
      <c r="H126" s="8">
        <f>H125+(H131-H121)/($A131-$A121)</f>
        <v>3.3000000000000003</v>
      </c>
    </row>
    <row r="127" spans="1:108" x14ac:dyDescent="0.2">
      <c r="A127" s="8">
        <f t="shared" si="17"/>
        <v>111</v>
      </c>
      <c r="B127" s="8">
        <f>B126+(B131-B121)/(A131-A121)</f>
        <v>1915.4400000000005</v>
      </c>
      <c r="C127" s="8">
        <f>C126+(C131-C121)/(A131-A121)</f>
        <v>661.10000000000014</v>
      </c>
      <c r="D127" s="1">
        <f t="shared" si="14"/>
        <v>17.25621621621622</v>
      </c>
      <c r="E127" s="13">
        <f t="shared" si="15"/>
        <v>7.5695010652008232E-3</v>
      </c>
      <c r="F127" s="20"/>
      <c r="G127" s="20"/>
      <c r="H127" s="8">
        <f>H126+(H131-H121)/($A131-$A121)</f>
        <v>3.3200000000000003</v>
      </c>
    </row>
    <row r="128" spans="1:108" x14ac:dyDescent="0.2">
      <c r="A128" s="8">
        <f t="shared" si="17"/>
        <v>112</v>
      </c>
      <c r="B128" s="8">
        <f>B127+(B131-B121)/(A131-A121)</f>
        <v>1929.8300000000006</v>
      </c>
      <c r="C128" s="8">
        <f>C127+(C131-C121)/(A131-A121)</f>
        <v>665.70000000000016</v>
      </c>
      <c r="D128" s="1">
        <f t="shared" si="14"/>
        <v>17.230625000000007</v>
      </c>
      <c r="E128" s="13">
        <f t="shared" si="15"/>
        <v>7.512634172827104E-3</v>
      </c>
      <c r="F128" s="20"/>
      <c r="G128" s="20"/>
      <c r="H128" s="8">
        <f>H127+(H131-H121)/($A131-$A121)</f>
        <v>3.3400000000000003</v>
      </c>
    </row>
    <row r="129" spans="1:8" x14ac:dyDescent="0.2">
      <c r="A129" s="8">
        <f t="shared" si="17"/>
        <v>113</v>
      </c>
      <c r="B129" s="8">
        <f>B128+(B131-B121)/(A131-A121)</f>
        <v>1944.2200000000007</v>
      </c>
      <c r="C129" s="8">
        <f>C128+(C131-C121)/(A131-A121)</f>
        <v>670.30000000000018</v>
      </c>
      <c r="D129" s="1">
        <f t="shared" si="14"/>
        <v>17.205486725663722</v>
      </c>
      <c r="E129" s="13">
        <f t="shared" si="15"/>
        <v>7.4566153495385645E-3</v>
      </c>
      <c r="F129" s="20"/>
      <c r="G129" s="20"/>
      <c r="H129" s="8">
        <f>H128+(H131-H121)/($A131-$A121)</f>
        <v>3.3600000000000003</v>
      </c>
    </row>
    <row r="130" spans="1:8" x14ac:dyDescent="0.2">
      <c r="A130" s="8">
        <f t="shared" si="17"/>
        <v>114</v>
      </c>
      <c r="B130" s="8">
        <f>B129+(B131-B121)/(A131-A121)</f>
        <v>1958.6100000000008</v>
      </c>
      <c r="C130" s="8">
        <f>C129+(C131-C121)/(A131-A121)</f>
        <v>674.9000000000002</v>
      </c>
      <c r="D130" s="1">
        <f t="shared" si="14"/>
        <v>17.180789473684218</v>
      </c>
      <c r="E130" s="13">
        <f t="shared" si="15"/>
        <v>7.4014257645740322E-3</v>
      </c>
      <c r="F130" s="20"/>
      <c r="G130" s="20"/>
      <c r="H130" s="8">
        <f>H129+(H131-H121)/($A131-$A121)</f>
        <v>3.3800000000000003</v>
      </c>
    </row>
    <row r="131" spans="1:8" x14ac:dyDescent="0.2">
      <c r="A131" s="9">
        <v>115</v>
      </c>
      <c r="B131" s="9">
        <f>VLOOKUP(CONCATENATE($A$1,A131),'Smith et al 2006'!$A$2:$S$780,8,FALSE)</f>
        <v>1973</v>
      </c>
      <c r="C131" s="9">
        <f>VLOOKUP(CONCATENATE($A$1,A131),'Smith et al 2006'!$A$2:$S$780,9,FALSE)</f>
        <v>679.5</v>
      </c>
      <c r="D131" s="1">
        <f t="shared" si="14"/>
        <v>17.156521739130437</v>
      </c>
      <c r="E131" s="13">
        <f t="shared" si="15"/>
        <v>7.3470471405736593E-3</v>
      </c>
      <c r="F131" s="20"/>
      <c r="G131" s="20"/>
      <c r="H131" s="9">
        <f>VLOOKUP(CONCATENATE($A$1,$A131),'Smith et al 2006'!$A$2:$S$780,11,FALSE)</f>
        <v>3.4</v>
      </c>
    </row>
    <row r="132" spans="1:8" x14ac:dyDescent="0.2">
      <c r="A132" s="8">
        <f t="shared" ref="A132:A140" si="18">A131+1</f>
        <v>116</v>
      </c>
      <c r="B132" s="8">
        <f>B131+(B141-B131)/(A141-A131)</f>
        <v>1986.03</v>
      </c>
      <c r="C132" s="8">
        <f>C131+(C141-C131)/(A141-A131)</f>
        <v>683.65</v>
      </c>
      <c r="D132" s="1">
        <f t="shared" si="14"/>
        <v>17.120948275862069</v>
      </c>
      <c r="E132" s="13">
        <f t="shared" si="15"/>
        <v>6.6041561074505761E-3</v>
      </c>
      <c r="F132" s="20"/>
      <c r="G132" s="20"/>
      <c r="H132" s="8">
        <f>H131+(H141-H131)/($A141-$A131)</f>
        <v>3.42</v>
      </c>
    </row>
    <row r="133" spans="1:8" x14ac:dyDescent="0.2">
      <c r="A133" s="8">
        <f t="shared" si="18"/>
        <v>117</v>
      </c>
      <c r="B133" s="8">
        <f>B132+(B141-B131)/(A141-A131)</f>
        <v>1999.06</v>
      </c>
      <c r="C133" s="8">
        <f>C132+(C141-C131)/(A141-A131)</f>
        <v>687.8</v>
      </c>
      <c r="D133" s="1">
        <f t="shared" si="14"/>
        <v>17.085982905982906</v>
      </c>
      <c r="E133" s="13">
        <f t="shared" si="15"/>
        <v>6.5608273792439054E-3</v>
      </c>
      <c r="F133" s="20"/>
      <c r="G133" s="20"/>
      <c r="H133" s="8">
        <f>H132+(H141-H131)/($A141-$A131)</f>
        <v>3.44</v>
      </c>
    </row>
    <row r="134" spans="1:8" x14ac:dyDescent="0.2">
      <c r="A134" s="8">
        <f t="shared" si="18"/>
        <v>118</v>
      </c>
      <c r="B134" s="8">
        <f>B133+(B141-B131)/(A141-A131)</f>
        <v>2012.09</v>
      </c>
      <c r="C134" s="8">
        <f>C133+(C141-C131)/(A141-A131)</f>
        <v>691.94999999999993</v>
      </c>
      <c r="D134" s="1">
        <f t="shared" si="14"/>
        <v>17.051610169491525</v>
      </c>
      <c r="E134" s="13">
        <f t="shared" si="15"/>
        <v>6.5180634898402978E-3</v>
      </c>
      <c r="F134" s="20"/>
      <c r="G134" s="20"/>
      <c r="H134" s="8">
        <f>H133+(H141-H131)/($A141-$A131)</f>
        <v>3.46</v>
      </c>
    </row>
    <row r="135" spans="1:8" x14ac:dyDescent="0.2">
      <c r="A135" s="8">
        <f t="shared" si="18"/>
        <v>119</v>
      </c>
      <c r="B135" s="8">
        <f>B134+(B141-B131)/(A141-A131)</f>
        <v>2025.12</v>
      </c>
      <c r="C135" s="8">
        <f>C134+(C141-C131)/(A141-A131)</f>
        <v>696.09999999999991</v>
      </c>
      <c r="D135" s="1">
        <f t="shared" si="14"/>
        <v>17.017815126050419</v>
      </c>
      <c r="E135" s="13">
        <f t="shared" si="15"/>
        <v>6.4758534657991529E-3</v>
      </c>
      <c r="F135" s="20"/>
      <c r="G135" s="20"/>
      <c r="H135" s="8">
        <f>H134+(H141-H131)/($A141-$A131)</f>
        <v>3.48</v>
      </c>
    </row>
    <row r="136" spans="1:8" x14ac:dyDescent="0.2">
      <c r="A136" s="8">
        <f t="shared" si="18"/>
        <v>120</v>
      </c>
      <c r="B136" s="8">
        <f>B135+(B141-B131)/(A141-A131)</f>
        <v>2038.1499999999999</v>
      </c>
      <c r="C136" s="8">
        <f>C135+(C141-C131)/(A141-A131)</f>
        <v>700.24999999999989</v>
      </c>
      <c r="D136" s="1">
        <f t="shared" si="14"/>
        <v>16.984583333333333</v>
      </c>
      <c r="E136" s="13">
        <f t="shared" si="15"/>
        <v>6.4341866161017336E-3</v>
      </c>
      <c r="F136" s="20"/>
      <c r="G136" s="20"/>
      <c r="H136" s="8">
        <f>H135+(H141-H131)/($A141-$A131)</f>
        <v>3.5</v>
      </c>
    </row>
    <row r="137" spans="1:8" x14ac:dyDescent="0.2">
      <c r="A137" s="8">
        <f t="shared" si="18"/>
        <v>121</v>
      </c>
      <c r="B137" s="8">
        <f>B136+(B141-B131)/(A141-A131)</f>
        <v>2051.1799999999998</v>
      </c>
      <c r="C137" s="8">
        <f>C136+(C141-C131)/(A141-A131)</f>
        <v>704.39999999999986</v>
      </c>
      <c r="D137" s="1">
        <f t="shared" si="14"/>
        <v>16.95190082644628</v>
      </c>
      <c r="E137" s="13">
        <f t="shared" si="15"/>
        <v>6.3930525231215007E-3</v>
      </c>
      <c r="F137" s="20"/>
      <c r="G137" s="20"/>
      <c r="H137" s="8">
        <f>H136+(H141-H131)/($A141-$A131)</f>
        <v>3.52</v>
      </c>
    </row>
    <row r="138" spans="1:8" x14ac:dyDescent="0.2">
      <c r="A138" s="8">
        <f t="shared" si="18"/>
        <v>122</v>
      </c>
      <c r="B138" s="8">
        <f>B137+(B141-B131)/(A141-A131)</f>
        <v>2064.21</v>
      </c>
      <c r="C138" s="8">
        <f>C137+(C141-C131)/(A141-A131)</f>
        <v>708.54999999999984</v>
      </c>
      <c r="D138" s="1">
        <f t="shared" si="14"/>
        <v>16.919754098360656</v>
      </c>
      <c r="E138" s="13">
        <f t="shared" si="15"/>
        <v>6.3524410339415027E-3</v>
      </c>
      <c r="F138" s="20"/>
      <c r="G138" s="20"/>
      <c r="H138" s="8">
        <f>H137+(H141-H131)/($A141-$A131)</f>
        <v>3.54</v>
      </c>
    </row>
    <row r="139" spans="1:8" x14ac:dyDescent="0.2">
      <c r="A139" s="8">
        <f t="shared" si="18"/>
        <v>123</v>
      </c>
      <c r="B139" s="8">
        <f>B138+(B141-B131)/(A141-A131)</f>
        <v>2077.2400000000002</v>
      </c>
      <c r="C139" s="8">
        <f>C138+(C141-C131)/(A141-A131)</f>
        <v>712.69999999999982</v>
      </c>
      <c r="D139" s="1">
        <f t="shared" si="14"/>
        <v>16.888130081300815</v>
      </c>
      <c r="E139" s="13">
        <f t="shared" si="15"/>
        <v>6.3123422519997252E-3</v>
      </c>
      <c r="F139" s="20"/>
      <c r="G139" s="20"/>
      <c r="H139" s="8">
        <f>H138+(H141-H131)/($A141-$A131)</f>
        <v>3.56</v>
      </c>
    </row>
    <row r="140" spans="1:8" x14ac:dyDescent="0.2">
      <c r="A140" s="8">
        <f t="shared" si="18"/>
        <v>124</v>
      </c>
      <c r="B140" s="8">
        <f>B139+(B141-B131)/(A141-A131)</f>
        <v>2090.2700000000004</v>
      </c>
      <c r="C140" s="8">
        <f>C139+(C141-C131)/(A141-A131)</f>
        <v>716.8499999999998</v>
      </c>
      <c r="D140" s="1">
        <f t="shared" si="14"/>
        <v>16.85701612903226</v>
      </c>
      <c r="E140" s="13">
        <f t="shared" si="15"/>
        <v>6.2727465290481899E-3</v>
      </c>
      <c r="F140" s="20"/>
      <c r="G140" s="20"/>
      <c r="H140" s="8">
        <f>H139+(H141-H131)/($A141-$A131)</f>
        <v>3.58</v>
      </c>
    </row>
    <row r="141" spans="1:8" x14ac:dyDescent="0.2">
      <c r="A141" s="9">
        <v>125</v>
      </c>
      <c r="B141" s="9">
        <f>VLOOKUP(CONCATENATE($A$1,A141),'Smith et al 2006'!$A$2:$S$780,8,FALSE)</f>
        <v>2103.3000000000002</v>
      </c>
      <c r="C141" s="9">
        <f>VLOOKUP(CONCATENATE($A$1,A141),'Smith et al 2006'!$A$2:$S$780,9,FALSE)</f>
        <v>721</v>
      </c>
      <c r="D141" s="1">
        <f t="shared" si="14"/>
        <v>16.826400000000003</v>
      </c>
      <c r="E141" s="13">
        <f t="shared" si="15"/>
        <v>6.2336444574144778E-3</v>
      </c>
      <c r="F141" s="20"/>
      <c r="G141" s="20"/>
      <c r="H141" s="9">
        <f>VLOOKUP(CONCATENATE($A$1,$A141),'Smith et al 2006'!$A$2:$S$780,11,FALSE)</f>
        <v>3.6</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W5alPCtI8ktBDhi0oxgeaze8g5HSHyGaKL5jrMAPI/yfTZmrQgvtOtUDFzYSR4AKo+HE5HUQlBVaWpIrRmcNAw==" saltValue="xxYr+C3MiTWqVWVGKKTixg==" spinCount="100000" sheet="1" objects="1" scenarios="1"/>
  <mergeCells count="3">
    <mergeCell ref="D14:E14"/>
    <mergeCell ref="F13:K13"/>
    <mergeCell ref="I14:K14"/>
  </mergeCells>
  <conditionalFormatting sqref="D17:D141">
    <cfRule type="top10" dxfId="32" priority="1" stopIfTrue="1" rank="1"/>
  </conditionalFormatting>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theme="5" tint="0.39997558519241921"/>
  </sheetPr>
  <dimension ref="A1:DD141"/>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143</v>
      </c>
    </row>
    <row r="2" spans="1:108" x14ac:dyDescent="0.2">
      <c r="A2" s="1" t="s">
        <v>206</v>
      </c>
      <c r="B2" s="1" t="s">
        <v>207</v>
      </c>
    </row>
    <row r="3" spans="1:108" x14ac:dyDescent="0.2">
      <c r="A3" s="1" t="s">
        <v>114</v>
      </c>
      <c r="B3" s="1">
        <f>_xlfn.MAXIFS(A16:A141,D16:D141,B4)</f>
        <v>45</v>
      </c>
    </row>
    <row r="4" spans="1:108" x14ac:dyDescent="0.2">
      <c r="A4" s="1" t="s">
        <v>208</v>
      </c>
      <c r="B4" s="1">
        <f>MAX(D17:D106)</f>
        <v>3.8288888888888892</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2.16</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0.94000000000000006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4.32</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1.8800000000000001</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6.48</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2.8200000000000003</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8.64</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3.7600000000000002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10.8</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4.7</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B21+(B26-B21)/(A26-A21)</f>
        <v>3.8200000000000003</v>
      </c>
      <c r="C22" s="8">
        <f>C21+(C26-C21)/(A26-A21)</f>
        <v>13.260000000000002</v>
      </c>
      <c r="D22" s="1">
        <f t="shared" si="0"/>
        <v>0.63666666666666671</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H21+(H26-H21)/($A26-$A21)</f>
        <v>4.54</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B22+(B26-B21)/(A26-A21)</f>
        <v>7.6400000000000006</v>
      </c>
      <c r="C23" s="8">
        <f>C22+(C26-C21)/(A26-A21)</f>
        <v>15.720000000000002</v>
      </c>
      <c r="D23" s="1">
        <f t="shared" si="0"/>
        <v>1.0914285714285714</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H22+(H26-H21)/($A26-$A21)</f>
        <v>4.38</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B23+(B26-B21)/(A26-A21)</f>
        <v>11.46</v>
      </c>
      <c r="C24" s="8">
        <f>C23+(C26-C21)/(A26-A21)</f>
        <v>18.180000000000003</v>
      </c>
      <c r="D24" s="1">
        <f t="shared" si="0"/>
        <v>1.4325000000000001</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H23+(H26-H21)/($A26-$A21)</f>
        <v>4.22</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B24+(B26-B21)/(A26-A21)</f>
        <v>15.280000000000001</v>
      </c>
      <c r="C25" s="8">
        <f>C24+(C26-C21)/(A26-A21)</f>
        <v>20.640000000000004</v>
      </c>
      <c r="D25" s="1">
        <f t="shared" si="0"/>
        <v>1.6977777777777778</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H24+(H26-H21)/($A26-$A21)</f>
        <v>4.0599999999999996</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9">
        <f>VLOOKUP(CONCATENATE($A$1,A26),'Smith et al 2006'!$A$2:$S$780,8,FALSE)</f>
        <v>19.100000000000001</v>
      </c>
      <c r="C26" s="9">
        <f>VLOOKUP(CONCATENATE($A$1,A26),'Smith et al 2006'!$A$2:$S$780,9,FALSE)</f>
        <v>23.1</v>
      </c>
      <c r="D26" s="1">
        <f t="shared" si="0"/>
        <v>1.9100000000000001</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9">
        <f>VLOOKUP(CONCATENATE($A$1,$A26),'Smith et al 2006'!$A$2:$S$780,11,FALSE)</f>
        <v>3.9</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B26+(B31-B26)/(A31-A26)</f>
        <v>22.62</v>
      </c>
      <c r="C27" s="8">
        <f>C26+(C31-C26)/(A31-A26)</f>
        <v>24.96</v>
      </c>
      <c r="D27" s="1">
        <f t="shared" si="0"/>
        <v>2.0563636363636366</v>
      </c>
      <c r="E27" s="13">
        <f t="shared" si="1"/>
        <v>0.18429319371727737</v>
      </c>
      <c r="F27" s="21">
        <f>IF('Inputs and Results'!$C$20="Conservation Easement (Perpetual)",(C27-C26),IF(AND('Inputs and Results'!$C$20="Government (Secured)",A27&lt;=$B$6),C27-C26,IF(A27&lt;=$B$6,(C27-C26)*0.01*($B$6-A27+1),0)))</f>
        <v>0</v>
      </c>
      <c r="G27" s="22">
        <f>IF(A27&lt;='Inputs and Results'!$C$12,(C27-C26)*0.01*('Inputs and Results'!$C$12-A27+1),0)</f>
        <v>0</v>
      </c>
      <c r="H27" s="8">
        <f>H26+(H31-H26)/($A31-$A26)</f>
        <v>3.82</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B27+(B31-B26)/(A31-A26)</f>
        <v>26.14</v>
      </c>
      <c r="C28" s="8">
        <f>C27+(C31-C26)/(A31-A26)</f>
        <v>26.82</v>
      </c>
      <c r="D28" s="1">
        <f t="shared" si="0"/>
        <v>2.1783333333333332</v>
      </c>
      <c r="E28" s="13">
        <f t="shared" si="1"/>
        <v>0.15561450044208658</v>
      </c>
      <c r="F28" s="21">
        <f>IF('Inputs and Results'!$C$20="Conservation Easement (Perpetual)",(C28-C27),IF(AND('Inputs and Results'!$C$20="Government (Secured)",A28&lt;=$B$6),C28-C27,IF(A28&lt;=$B$6,(C28-C27)*0.01*($B$6-A28+1),0)))</f>
        <v>0</v>
      </c>
      <c r="G28" s="22">
        <f>IF(A28&lt;='Inputs and Results'!$C$12,(C28-C27)*0.01*('Inputs and Results'!$C$12-A28+1),0)</f>
        <v>0</v>
      </c>
      <c r="H28" s="8">
        <f>H27+(H31-H26)/($A31-$A26)</f>
        <v>3.7399999999999998</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B28+(B31-B26)/(A31-A26)</f>
        <v>29.66</v>
      </c>
      <c r="C29" s="8">
        <f>C28+(C31-C26)/(A31-A26)</f>
        <v>28.68</v>
      </c>
      <c r="D29" s="1">
        <f t="shared" si="0"/>
        <v>2.2815384615384615</v>
      </c>
      <c r="E29" s="13">
        <f t="shared" si="1"/>
        <v>0.13465952563121641</v>
      </c>
      <c r="F29" s="21">
        <f>IF('Inputs and Results'!$C$20="Conservation Easement (Perpetual)",(C29-C28),IF(AND('Inputs and Results'!$C$20="Government (Secured)",A29&lt;=$B$6),C29-C28,IF(A29&lt;=$B$6,(C29-C28)*0.01*($B$6-A29+1),0)))</f>
        <v>0</v>
      </c>
      <c r="G29" s="22">
        <f>IF(A29&lt;='Inputs and Results'!$C$12,(C29-C28)*0.01*('Inputs and Results'!$C$12-A29+1),0)</f>
        <v>0</v>
      </c>
      <c r="H29" s="8">
        <f>H28+(H31-H26)/($A31-$A26)</f>
        <v>3.6599999999999997</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B29+(B31-B26)/(A31-A26)</f>
        <v>33.18</v>
      </c>
      <c r="C30" s="8">
        <f>C29+(C31-C26)/(A31-A26)</f>
        <v>30.54</v>
      </c>
      <c r="D30" s="1">
        <f t="shared" si="0"/>
        <v>2.37</v>
      </c>
      <c r="E30" s="13">
        <f t="shared" si="1"/>
        <v>0.11867835468644627</v>
      </c>
      <c r="F30" s="21">
        <f>IF('Inputs and Results'!$C$20="Conservation Easement (Perpetual)",(C30-C29),IF(AND('Inputs and Results'!$C$20="Government (Secured)",A30&lt;=$B$6),C30-C29,IF(A30&lt;=$B$6,(C30-C29)*0.01*($B$6-A30+1),0)))</f>
        <v>0</v>
      </c>
      <c r="G30" s="22">
        <f>IF(A30&lt;='Inputs and Results'!$C$12,(C30-C29)*0.01*('Inputs and Results'!$C$12-A30+1),0)</f>
        <v>0</v>
      </c>
      <c r="H30" s="8">
        <f>H29+(H31-H26)/($A31-$A26)</f>
        <v>3.5799999999999996</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36.700000000000003</v>
      </c>
      <c r="C31" s="9">
        <f>VLOOKUP(CONCATENATE($A$1,A31),'Smith et al 2006'!$A$2:$S$780,9,FALSE)</f>
        <v>32.4</v>
      </c>
      <c r="D31" s="1">
        <f t="shared" si="0"/>
        <v>2.4466666666666668</v>
      </c>
      <c r="E31" s="13">
        <f t="shared" si="1"/>
        <v>0.10608800482218217</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3.5</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B31+(B36-B31)/(A36-A31)</f>
        <v>41.440000000000005</v>
      </c>
      <c r="C32" s="8">
        <f>C31+(C36-C31)/(A36-A31)</f>
        <v>34.36</v>
      </c>
      <c r="D32" s="1">
        <f t="shared" si="0"/>
        <v>2.5900000000000003</v>
      </c>
      <c r="E32" s="13">
        <f t="shared" si="1"/>
        <v>0.12915531335149866</v>
      </c>
      <c r="F32" s="21">
        <f>IF('Inputs and Results'!$C$20="Conservation Easement (Perpetual)",(C32-C31),IF(AND('Inputs and Results'!$C$20="Government (Secured)",A32&lt;=$B$6),C32-C31,IF(A32&lt;=$B$6,(C32-C31)*0.01*($B$6-A32+1),0)))</f>
        <v>0</v>
      </c>
      <c r="G32" s="22">
        <f>IF(A32&lt;='Inputs and Results'!$C$12,(C32-C31)*0.01*('Inputs and Results'!$C$12-A32+1),0)</f>
        <v>0</v>
      </c>
      <c r="H32" s="8">
        <f>H31+(H36-H31)/($A36-$A31)</f>
        <v>3.46</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B32+(B36-B31)/(A36-A31)</f>
        <v>46.180000000000007</v>
      </c>
      <c r="C33" s="8">
        <f>C32+(C36-C31)/(A36-A31)</f>
        <v>36.32</v>
      </c>
      <c r="D33" s="1">
        <f t="shared" si="0"/>
        <v>2.7164705882352944</v>
      </c>
      <c r="E33" s="13">
        <f t="shared" si="1"/>
        <v>0.11438223938223935</v>
      </c>
      <c r="F33" s="21">
        <f>IF('Inputs and Results'!$C$20="Conservation Easement (Perpetual)",(C33-C32),IF(AND('Inputs and Results'!$C$20="Government (Secured)",A33&lt;=$B$6),C33-C32,IF(A33&lt;=$B$6,(C33-C32)*0.01*($B$6-A33+1),0)))</f>
        <v>0</v>
      </c>
      <c r="G33" s="22">
        <f>IF(A33&lt;='Inputs and Results'!$C$12,(C33-C32)*0.01*('Inputs and Results'!$C$12-A33+1),0)</f>
        <v>0</v>
      </c>
      <c r="H33" s="8">
        <f>H32+(H36-H31)/($A36-$A31)</f>
        <v>3.42</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B33+(B36-B31)/(A36-A31)</f>
        <v>50.920000000000009</v>
      </c>
      <c r="C34" s="8">
        <f>C33+(C36-C31)/(A36-A31)</f>
        <v>38.28</v>
      </c>
      <c r="D34" s="1">
        <f t="shared" si="0"/>
        <v>2.8288888888888892</v>
      </c>
      <c r="E34" s="13">
        <f t="shared" si="1"/>
        <v>0.10264183629276746</v>
      </c>
      <c r="F34" s="21">
        <f>IF('Inputs and Results'!$C$20="Conservation Easement (Perpetual)",(C34-C33),IF(AND('Inputs and Results'!$C$20="Government (Secured)",A34&lt;=$B$6),C34-C33,IF(A34&lt;=$B$6,(C34-C33)*0.01*($B$6-A34+1),0)))</f>
        <v>0</v>
      </c>
      <c r="G34" s="22">
        <f>IF(A34&lt;='Inputs and Results'!$C$12,(C34-C33)*0.01*('Inputs and Results'!$C$12-A34+1),0)</f>
        <v>0</v>
      </c>
      <c r="H34" s="8">
        <f>H33+(H36-H31)/($A36-$A31)</f>
        <v>3.38</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B34+(B36-B31)/(A36-A31)</f>
        <v>55.660000000000011</v>
      </c>
      <c r="C35" s="8">
        <f>C34+(C36-C31)/(A36-A31)</f>
        <v>40.24</v>
      </c>
      <c r="D35" s="1">
        <f t="shared" si="0"/>
        <v>2.9294736842105267</v>
      </c>
      <c r="E35" s="13">
        <f t="shared" si="1"/>
        <v>9.3087195600942696E-2</v>
      </c>
      <c r="F35" s="21">
        <f>IF('Inputs and Results'!$C$20="Conservation Easement (Perpetual)",(C35-C34),IF(AND('Inputs and Results'!$C$20="Government (Secured)",A35&lt;=$B$6),C35-C34,IF(A35&lt;=$B$6,(C35-C34)*0.01*($B$6-A35+1),0)))</f>
        <v>0</v>
      </c>
      <c r="G35" s="22">
        <f>IF(A35&lt;='Inputs and Results'!$C$12,(C35-C34)*0.01*('Inputs and Results'!$C$12-A35+1),0)</f>
        <v>0</v>
      </c>
      <c r="H35" s="8">
        <f>H34+(H36-H31)/($A36-$A31)</f>
        <v>3.34</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9">
        <f>VLOOKUP(CONCATENATE($A$1,A36),'Smith et al 2006'!$A$2:$S$780,8,FALSE)</f>
        <v>60.4</v>
      </c>
      <c r="C36" s="9">
        <f>VLOOKUP(CONCATENATE($A$1,A36),'Smith et al 2006'!$A$2:$S$780,9,FALSE)</f>
        <v>42.2</v>
      </c>
      <c r="D36" s="1">
        <f t="shared" si="0"/>
        <v>3.02</v>
      </c>
      <c r="E36" s="13">
        <f t="shared" si="1"/>
        <v>8.5159899389148253E-2</v>
      </c>
      <c r="F36" s="21">
        <f>IF('Inputs and Results'!$C$20="Conservation Easement (Perpetual)",(C36-C35),IF(AND('Inputs and Results'!$C$20="Government (Secured)",A36&lt;=$B$6),C36-C35,IF(A36&lt;=$B$6,(C36-C35)*0.01*($B$6-A36+1),0)))</f>
        <v>0</v>
      </c>
      <c r="G36" s="22">
        <f>IF(A36&lt;='Inputs and Results'!$C$12,(C36-C35)*0.01*('Inputs and Results'!$C$12-A36+1),0)</f>
        <v>0</v>
      </c>
      <c r="H36" s="9">
        <f>VLOOKUP(CONCATENATE($A$1,$A36),'Smith et al 2006'!$A$2:$S$780,11,FALSE)</f>
        <v>3.3</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B36+(B41-B36)/(A41-A36)</f>
        <v>65.42</v>
      </c>
      <c r="C37" s="8">
        <f>C36+(C41-C36)/(A41-A36)</f>
        <v>44.160000000000004</v>
      </c>
      <c r="D37" s="1">
        <f t="shared" si="0"/>
        <v>3.1152380952380954</v>
      </c>
      <c r="E37" s="13">
        <f t="shared" si="1"/>
        <v>8.3112582781456945E-2</v>
      </c>
      <c r="F37" s="21">
        <f>IF('Inputs and Results'!$C$20="Conservation Easement (Perpetual)",(C37-C36),IF(AND('Inputs and Results'!$C$20="Government (Secured)",A37&lt;=$B$6),C37-C36,IF(A37&lt;=$B$6,(C37-C36)*0.01*($B$6-A37+1),0)))</f>
        <v>0</v>
      </c>
      <c r="G37" s="22">
        <f>IF(A37&lt;='Inputs and Results'!$C$12,(C37-C36)*0.01*('Inputs and Results'!$C$12-A37+1),0)</f>
        <v>0</v>
      </c>
      <c r="H37" s="8">
        <f>H36+(H41-H36)/($A41-$A36)</f>
        <v>3.26</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B37+(B41-B36)/(A41-A36)</f>
        <v>70.44</v>
      </c>
      <c r="C38" s="8">
        <f>C37+(C41-C36)/(A41-A36)</f>
        <v>46.120000000000005</v>
      </c>
      <c r="D38" s="1">
        <f t="shared" si="0"/>
        <v>3.2018181818181817</v>
      </c>
      <c r="E38" s="13">
        <f t="shared" si="1"/>
        <v>7.6734943442372305E-2</v>
      </c>
      <c r="F38" s="21">
        <f>IF('Inputs and Results'!$C$20="Conservation Easement (Perpetual)",(C38-C37),IF(AND('Inputs and Results'!$C$20="Government (Secured)",A38&lt;=$B$6),C38-C37,IF(A38&lt;=$B$6,(C38-C37)*0.01*($B$6-A38+1),0)))</f>
        <v>0</v>
      </c>
      <c r="G38" s="22">
        <f>IF(A38&lt;='Inputs and Results'!$C$12,(C38-C37)*0.01*('Inputs and Results'!$C$12-A38+1),0)</f>
        <v>0</v>
      </c>
      <c r="H38" s="8">
        <f>H37+(H41-H36)/($A41-$A36)</f>
        <v>3.2199999999999998</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B38+(B41-B36)/(A41-A36)</f>
        <v>75.459999999999994</v>
      </c>
      <c r="C39" s="8">
        <f>C38+(C41-C36)/(A41-A36)</f>
        <v>48.080000000000005</v>
      </c>
      <c r="D39" s="1">
        <f t="shared" si="0"/>
        <v>3.2808695652173911</v>
      </c>
      <c r="E39" s="13">
        <f t="shared" si="1"/>
        <v>7.1266325951164111E-2</v>
      </c>
      <c r="F39" s="21">
        <f>IF('Inputs and Results'!$C$20="Conservation Easement (Perpetual)",(C39-C38),IF(AND('Inputs and Results'!$C$20="Government (Secured)",A39&lt;=$B$6),C39-C38,IF(A39&lt;=$B$6,(C39-C38)*0.01*($B$6-A39+1),0)))</f>
        <v>0</v>
      </c>
      <c r="G39" s="22">
        <f>IF(A39&lt;='Inputs and Results'!$C$12,(C39-C38)*0.01*('Inputs and Results'!$C$12-A39+1),0)</f>
        <v>0</v>
      </c>
      <c r="H39" s="8">
        <f>H38+(H41-H36)/($A41-$A36)</f>
        <v>3.1799999999999997</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B39+(B41-B36)/(A41-A36)</f>
        <v>80.47999999999999</v>
      </c>
      <c r="C40" s="8">
        <f>C39+(C41-C36)/(A41-A36)</f>
        <v>50.040000000000006</v>
      </c>
      <c r="D40" s="1">
        <f>B40/A40</f>
        <v>3.3533333333333331</v>
      </c>
      <c r="E40" s="13">
        <f>(B40/B39)-1</f>
        <v>6.652531142327045E-2</v>
      </c>
      <c r="F40" s="21">
        <f>IF('Inputs and Results'!$C$20="Conservation Easement (Perpetual)",(C40-C39),IF(AND('Inputs and Results'!$C$20="Government (Secured)",A40&lt;=$B$6),C40-C39,IF(A40&lt;=$B$6,(C40-C39)*0.01*($B$6-A40+1),0)))</f>
        <v>0</v>
      </c>
      <c r="G40" s="22">
        <f>IF(A40&lt;='Inputs and Results'!$C$12,(C40-C39)*0.01*('Inputs and Results'!$C$12-A40+1),0)</f>
        <v>0</v>
      </c>
      <c r="H40" s="8">
        <f>H39+(H41-H36)/($A41-$A36)</f>
        <v>3.1399999999999997</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85.5</v>
      </c>
      <c r="C41" s="9">
        <f>VLOOKUP(CONCATENATE($A$1,A41),'Smith et al 2006'!$A$2:$S$780,9,FALSE)</f>
        <v>52</v>
      </c>
      <c r="D41" s="1">
        <f t="shared" ref="D41:D104" si="4">B41/A41</f>
        <v>3.42</v>
      </c>
      <c r="E41" s="13">
        <f t="shared" ref="E41:E104" si="5">(B41/B40)-1</f>
        <v>6.2375745526838999E-2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3.1</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B41+(B46-B41)/(A46-A41)</f>
        <v>90.14</v>
      </c>
      <c r="C42" s="8">
        <f>C41+(C46-C41)/(A46-A41)</f>
        <v>53.52</v>
      </c>
      <c r="D42" s="1">
        <f t="shared" si="4"/>
        <v>3.4669230769230768</v>
      </c>
      <c r="E42" s="13">
        <f t="shared" si="5"/>
        <v>5.4269005847953133E-2</v>
      </c>
      <c r="F42" s="21">
        <f>IF('Inputs and Results'!$C$20="Conservation Easement (Perpetual)",(C42-C41),IF(AND('Inputs and Results'!$C$20="Government (Secured)",A42&lt;=$B$6),C42-C41,IF(A42&lt;=$B$6,(C42-C41)*0.01*($B$6-A42+1),0)))</f>
        <v>0</v>
      </c>
      <c r="G42" s="22">
        <f>IF(A42&lt;='Inputs and Results'!$C$12,(C42-C41)*0.01*('Inputs and Results'!$C$12-A42+1),0)</f>
        <v>0</v>
      </c>
      <c r="H42" s="8">
        <f>H41+(H46-H41)/($A46-$A41)</f>
        <v>3.08</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B42+(B46-B41)/(A46-A41)</f>
        <v>94.78</v>
      </c>
      <c r="C43" s="8">
        <f>C42+(C46-C41)/(A46-A41)</f>
        <v>55.040000000000006</v>
      </c>
      <c r="D43" s="1">
        <f t="shared" si="4"/>
        <v>3.5103703703703704</v>
      </c>
      <c r="E43" s="13">
        <f t="shared" si="5"/>
        <v>5.1475482582649112E-2</v>
      </c>
      <c r="F43" s="21">
        <f>IF('Inputs and Results'!$C$20="Conservation Easement (Perpetual)",(C43-C42),IF(AND('Inputs and Results'!$C$20="Government (Secured)",A43&lt;=$B$6),C43-C42,IF(A43&lt;=$B$6,(C43-C42)*0.01*($B$6-A43+1),0)))</f>
        <v>0</v>
      </c>
      <c r="G43" s="22">
        <f>IF(A43&lt;='Inputs and Results'!$C$12,(C43-C42)*0.01*('Inputs and Results'!$C$12-A43+1),0)</f>
        <v>0</v>
      </c>
      <c r="H43" s="8">
        <f>H42+(H46-H41)/($A46-$A41)</f>
        <v>3.06</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B43+(B46-B41)/(A46-A41)</f>
        <v>99.42</v>
      </c>
      <c r="C44" s="8">
        <f>C43+(C46-C41)/(A46-A41)</f>
        <v>56.560000000000009</v>
      </c>
      <c r="D44" s="1">
        <f t="shared" si="4"/>
        <v>3.5507142857142857</v>
      </c>
      <c r="E44" s="13">
        <f t="shared" si="5"/>
        <v>4.8955475838784457E-2</v>
      </c>
      <c r="F44" s="21">
        <f>IF('Inputs and Results'!$C$20="Conservation Easement (Perpetual)",(C44-C43),IF(AND('Inputs and Results'!$C$20="Government (Secured)",A44&lt;=$B$6),C44-C43,IF(A44&lt;=$B$6,(C44-C43)*0.01*($B$6-A44+1),0)))</f>
        <v>0</v>
      </c>
      <c r="G44" s="22">
        <f>IF(A44&lt;='Inputs and Results'!$C$12,(C44-C43)*0.01*('Inputs and Results'!$C$12-A44+1),0)</f>
        <v>0</v>
      </c>
      <c r="H44" s="8">
        <f>H43+(H46-H41)/($A46-$A41)</f>
        <v>3.04</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B44+(B46-B41)/(A46-A41)</f>
        <v>104.06</v>
      </c>
      <c r="C45" s="8">
        <f>C44+(C46-C41)/(A46-A41)</f>
        <v>58.080000000000013</v>
      </c>
      <c r="D45" s="1">
        <f t="shared" si="4"/>
        <v>3.5882758620689654</v>
      </c>
      <c r="E45" s="13">
        <f t="shared" si="5"/>
        <v>4.6670690002011739E-2</v>
      </c>
      <c r="F45" s="21">
        <f>IF('Inputs and Results'!$C$20="Conservation Easement (Perpetual)",(C45-C44),IF(AND('Inputs and Results'!$C$20="Government (Secured)",A45&lt;=$B$6),C45-C44,IF(A45&lt;=$B$6,(C45-C44)*0.01*($B$6-A45+1),0)))</f>
        <v>0</v>
      </c>
      <c r="G45" s="22">
        <f>IF(A45&lt;='Inputs and Results'!$C$12,(C45-C44)*0.01*('Inputs and Results'!$C$12-A45+1),0)</f>
        <v>0</v>
      </c>
      <c r="H45" s="8">
        <f>H44+(H46-H41)/($A46-$A41)</f>
        <v>3.02</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9">
        <f>VLOOKUP(CONCATENATE($A$1,A46),'Smith et al 2006'!$A$2:$S$780,8,FALSE)</f>
        <v>108.7</v>
      </c>
      <c r="C46" s="9">
        <f>VLOOKUP(CONCATENATE($A$1,A46),'Smith et al 2006'!$A$2:$S$780,9,FALSE)</f>
        <v>59.6</v>
      </c>
      <c r="D46" s="1">
        <f t="shared" si="4"/>
        <v>3.6233333333333335</v>
      </c>
      <c r="E46" s="13">
        <f t="shared" si="5"/>
        <v>4.4589659811647087E-2</v>
      </c>
      <c r="F46" s="21">
        <f>IF('Inputs and Results'!$C$20="Conservation Easement (Perpetual)",(C46-C45),IF(AND('Inputs and Results'!$C$20="Government (Secured)",A46&lt;=$B$6),C46-C45,IF(A46&lt;=$B$6,(C46-C45)*0.01*($B$6-A46+1),0)))</f>
        <v>0</v>
      </c>
      <c r="G46" s="22">
        <f>IF(A46&lt;='Inputs and Results'!$C$12,(C46-C45)*0.01*('Inputs and Results'!$C$12-A46+1),0)</f>
        <v>0</v>
      </c>
      <c r="H46" s="9">
        <f>VLOOKUP(CONCATENATE($A$1,$A46),'Smith et al 2006'!$A$2:$S$780,11,FALSE)</f>
        <v>3</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B46+(B51-B46)/(A51-A46)</f>
        <v>113.2</v>
      </c>
      <c r="C47" s="8">
        <f>C46+(C51-C46)/(A51-A46)</f>
        <v>61</v>
      </c>
      <c r="D47" s="1">
        <f t="shared" si="4"/>
        <v>3.6516129032258067</v>
      </c>
      <c r="E47" s="13">
        <f t="shared" si="5"/>
        <v>4.1398344066237325E-2</v>
      </c>
      <c r="F47" s="21">
        <f>IF('Inputs and Results'!$C$20="Conservation Easement (Perpetual)",(C47-C46),IF(AND('Inputs and Results'!$C$20="Government (Secured)",A47&lt;=$B$6),C47-C46,IF(A47&lt;=$B$6,(C47-C46)*0.01*($B$6-A47+1),0)))</f>
        <v>0</v>
      </c>
      <c r="G47" s="22">
        <f>IF(A47&lt;='Inputs and Results'!$C$12,(C47-C46)*0.01*('Inputs and Results'!$C$12-A47+1),0)</f>
        <v>0</v>
      </c>
      <c r="H47" s="8">
        <f>H46+(H51-H46)/($A51-$A46)</f>
        <v>2.98</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B47+(B51-B46)/(A51-A46)</f>
        <v>117.7</v>
      </c>
      <c r="C48" s="8">
        <f>C47+(C51-C46)/(A51-A46)</f>
        <v>62.4</v>
      </c>
      <c r="D48" s="1">
        <f t="shared" si="4"/>
        <v>3.6781250000000001</v>
      </c>
      <c r="E48" s="13">
        <f t="shared" si="5"/>
        <v>3.9752650176678506E-2</v>
      </c>
      <c r="F48" s="21">
        <f>IF('Inputs and Results'!$C$20="Conservation Easement (Perpetual)",(C48-C47),IF(AND('Inputs and Results'!$C$20="Government (Secured)",A48&lt;=$B$6),C48-C47,IF(A48&lt;=$B$6,(C48-C47)*0.01*($B$6-A48+1),0)))</f>
        <v>0</v>
      </c>
      <c r="G48" s="22">
        <f>IF(A48&lt;='Inputs and Results'!$C$12,(C48-C47)*0.01*('Inputs and Results'!$C$12-A48+1),0)</f>
        <v>0</v>
      </c>
      <c r="H48" s="8">
        <f>H47+(H51-H46)/($A51-$A46)</f>
        <v>2.96</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B48+(B51-B46)/(A51-A46)</f>
        <v>122.2</v>
      </c>
      <c r="C49" s="8">
        <f>C48+(C51-C46)/(A51-A46)</f>
        <v>63.8</v>
      </c>
      <c r="D49" s="1">
        <f t="shared" si="4"/>
        <v>3.7030303030303031</v>
      </c>
      <c r="E49" s="13">
        <f t="shared" si="5"/>
        <v>3.8232795242141071E-2</v>
      </c>
      <c r="F49" s="21">
        <f>IF('Inputs and Results'!$C$20="Conservation Easement (Perpetual)",(C49-C48),IF(AND('Inputs and Results'!$C$20="Government (Secured)",A49&lt;=$B$6),C49-C48,IF(A49&lt;=$B$6,(C49-C48)*0.01*($B$6-A49+1),0)))</f>
        <v>0</v>
      </c>
      <c r="G49" s="22">
        <f>IF(A49&lt;='Inputs and Results'!$C$12,(C49-C48)*0.01*('Inputs and Results'!$C$12-A49+1),0)</f>
        <v>0</v>
      </c>
      <c r="H49" s="8">
        <f>H48+(H51-H46)/($A51-$A46)</f>
        <v>2.94</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B49+(B51-B46)/(A51-A46)</f>
        <v>126.7</v>
      </c>
      <c r="C50" s="8">
        <f>C49+(C51-C46)/(A51-A46)</f>
        <v>65.199999999999989</v>
      </c>
      <c r="D50" s="1">
        <f t="shared" si="4"/>
        <v>3.7264705882352942</v>
      </c>
      <c r="E50" s="13">
        <f t="shared" si="5"/>
        <v>3.6824877250409171E-2</v>
      </c>
      <c r="F50" s="21">
        <f>IF('Inputs and Results'!$C$20="Conservation Easement (Perpetual)",(C50-C49),IF(AND('Inputs and Results'!$C$20="Government (Secured)",A50&lt;=$B$6),C50-C49,IF(A50&lt;=$B$6,(C50-C49)*0.01*($B$6-A50+1),0)))</f>
        <v>0</v>
      </c>
      <c r="G50" s="22">
        <f>IF(A50&lt;='Inputs and Results'!$C$12,(C50-C49)*0.01*('Inputs and Results'!$C$12-A50+1),0)</f>
        <v>0</v>
      </c>
      <c r="H50" s="8">
        <f>H49+(H51-H46)/($A51-$A46)</f>
        <v>2.92</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131.19999999999999</v>
      </c>
      <c r="C51" s="9">
        <f>VLOOKUP(CONCATENATE($A$1,A51),'Smith et al 2006'!$A$2:$S$780,9,FALSE)</f>
        <v>66.599999999999994</v>
      </c>
      <c r="D51" s="1">
        <f t="shared" si="4"/>
        <v>3.7485714285714282</v>
      </c>
      <c r="E51" s="13">
        <f t="shared" si="5"/>
        <v>3.5516969218626571E-2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2.9</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B51+(B56-B51)/(A56-A51)</f>
        <v>135.41999999999999</v>
      </c>
      <c r="C52" s="8">
        <f>C51+(C56-C51)/(A56-A51)</f>
        <v>67.899999999999991</v>
      </c>
      <c r="D52" s="1">
        <f t="shared" si="4"/>
        <v>3.7616666666666663</v>
      </c>
      <c r="E52" s="13">
        <f t="shared" si="5"/>
        <v>3.216463414634152E-2</v>
      </c>
      <c r="F52" s="21">
        <f>IF('Inputs and Results'!$C$20="Conservation Easement (Perpetual)",(C52-C51),IF(AND('Inputs and Results'!$C$20="Government (Secured)",A52&lt;=$B$6),C52-C51,IF(A52&lt;=$B$6,(C52-C51)*0.01*($B$6-A52+1),0)))</f>
        <v>0</v>
      </c>
      <c r="G52" s="22">
        <f>IF(A52&lt;='Inputs and Results'!$C$12,(C52-C51)*0.01*('Inputs and Results'!$C$12-A52+1),0)</f>
        <v>0</v>
      </c>
      <c r="H52" s="8">
        <f>H51+(H56-H51)/($A56-$A51)</f>
        <v>2.9</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B52+(B56-B51)/(A56-A51)</f>
        <v>139.63999999999999</v>
      </c>
      <c r="C53" s="8">
        <f>C52+(C56-C51)/(A56-A51)</f>
        <v>69.199999999999989</v>
      </c>
      <c r="D53" s="1">
        <f t="shared" si="4"/>
        <v>3.7740540540540537</v>
      </c>
      <c r="E53" s="13">
        <f t="shared" si="5"/>
        <v>3.1162309850834458E-2</v>
      </c>
      <c r="F53" s="21">
        <f>IF('Inputs and Results'!$C$20="Conservation Easement (Perpetual)",(C53-C52),IF(AND('Inputs and Results'!$C$20="Government (Secured)",A53&lt;=$B$6),C53-C52,IF(A53&lt;=$B$6,(C53-C52)*0.01*($B$6-A53+1),0)))</f>
        <v>0</v>
      </c>
      <c r="G53" s="22">
        <f>IF(A53&lt;='Inputs and Results'!$C$12,(C53-C52)*0.01*('Inputs and Results'!$C$12-A53+1),0)</f>
        <v>0</v>
      </c>
      <c r="H53" s="8">
        <f>H52+(H56-H51)/($A56-$A51)</f>
        <v>2.9</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B53+(B56-B51)/(A56-A51)</f>
        <v>143.85999999999999</v>
      </c>
      <c r="C54" s="8">
        <f>C53+(C56-C51)/(A56-A51)</f>
        <v>70.499999999999986</v>
      </c>
      <c r="D54" s="1">
        <f t="shared" si="4"/>
        <v>3.7857894736842099</v>
      </c>
      <c r="E54" s="13">
        <f t="shared" si="5"/>
        <v>3.0220567172729806E-2</v>
      </c>
      <c r="F54" s="21">
        <f>IF('Inputs and Results'!$C$20="Conservation Easement (Perpetual)",(C54-C53),IF(AND('Inputs and Results'!$C$20="Government (Secured)",A54&lt;=$B$6),C54-C53,IF(A54&lt;=$B$6,(C54-C53)*0.01*($B$6-A54+1),0)))</f>
        <v>0</v>
      </c>
      <c r="G54" s="22">
        <f>IF(A54&lt;='Inputs and Results'!$C$12,(C54-C53)*0.01*('Inputs and Results'!$C$12-A54+1),0)</f>
        <v>0</v>
      </c>
      <c r="H54" s="8">
        <f>H53+(H56-H51)/($A56-$A51)</f>
        <v>2.9</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B54+(B56-B51)/(A56-A51)</f>
        <v>148.07999999999998</v>
      </c>
      <c r="C55" s="8">
        <f>C54+(C56-C51)/(A56-A51)</f>
        <v>71.799999999999983</v>
      </c>
      <c r="D55" s="1">
        <f t="shared" si="4"/>
        <v>3.7969230769230764</v>
      </c>
      <c r="E55" s="13">
        <f t="shared" si="5"/>
        <v>2.9334074794939546E-2</v>
      </c>
      <c r="F55" s="21">
        <f>IF('Inputs and Results'!$C$20="Conservation Easement (Perpetual)",(C55-C54),IF(AND('Inputs and Results'!$C$20="Government (Secured)",A55&lt;=$B$6),C55-C54,IF(A55&lt;=$B$6,(C55-C54)*0.01*($B$6-A55+1),0)))</f>
        <v>0</v>
      </c>
      <c r="G55" s="22">
        <f>IF(A55&lt;='Inputs and Results'!$C$12,(C55-C54)*0.01*('Inputs and Results'!$C$12-A55+1),0)</f>
        <v>0</v>
      </c>
      <c r="H55" s="8">
        <f>H54+(H56-H51)/($A56-$A51)</f>
        <v>2.9</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9">
        <f>VLOOKUP(CONCATENATE($A$1,A56),'Smith et al 2006'!$A$2:$S$780,8,FALSE)</f>
        <v>152.30000000000001</v>
      </c>
      <c r="C56" s="9">
        <f>VLOOKUP(CONCATENATE($A$1,A56),'Smith et al 2006'!$A$2:$S$780,9,FALSE)</f>
        <v>73.099999999999994</v>
      </c>
      <c r="D56" s="1">
        <f t="shared" si="4"/>
        <v>3.8075000000000001</v>
      </c>
      <c r="E56" s="13">
        <f t="shared" si="5"/>
        <v>2.8498109130200122E-2</v>
      </c>
      <c r="F56" s="21">
        <f>IF('Inputs and Results'!$C$20="Conservation Easement (Perpetual)",(C56-C55),IF(AND('Inputs and Results'!$C$20="Government (Secured)",A56&lt;=$B$6),C56-C55,IF(A56&lt;=$B$6,(C56-C55)*0.01*($B$6-A56+1),0)))</f>
        <v>0</v>
      </c>
      <c r="G56" s="22">
        <f>IF(A56&lt;='Inputs and Results'!$C$12,(C56-C55)*0.01*('Inputs and Results'!$C$12-A56+1),0)</f>
        <v>0</v>
      </c>
      <c r="H56" s="9">
        <f>VLOOKUP(CONCATENATE($A$1,$A56),'Smith et al 2006'!$A$2:$S$780,11,FALSE)</f>
        <v>2.9</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B56+(B61-B56)/(A61-A56)</f>
        <v>156.30000000000001</v>
      </c>
      <c r="C57" s="8">
        <f>C56+(C61-C56)/(A61-A56)</f>
        <v>74.28</v>
      </c>
      <c r="D57" s="1">
        <f t="shared" si="4"/>
        <v>3.8121951219512198</v>
      </c>
      <c r="E57" s="13">
        <f t="shared" si="5"/>
        <v>2.6263952724885131E-2</v>
      </c>
      <c r="F57" s="21">
        <f>IF('Inputs and Results'!$C$20="Conservation Easement (Perpetual)",(C57-C56),IF(AND('Inputs and Results'!$C$20="Government (Secured)",A57&lt;=$B$6),C57-C56,IF(A57&lt;=$B$6,(C57-C56)*0.01*($B$6-A57+1),0)))</f>
        <v>0</v>
      </c>
      <c r="G57" s="22">
        <f>IF(A57&lt;='Inputs and Results'!$C$12,(C57-C56)*0.01*('Inputs and Results'!$C$12-A57+1),0)</f>
        <v>0</v>
      </c>
      <c r="H57" s="8">
        <f>H56+(H61-H56)/($A61-$A56)</f>
        <v>2.88</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B57+(B61-B56)/(A61-A56)</f>
        <v>160.30000000000001</v>
      </c>
      <c r="C58" s="8">
        <f>C57+(C61-C56)/(A61-A56)</f>
        <v>75.460000000000008</v>
      </c>
      <c r="D58" s="1">
        <f t="shared" si="4"/>
        <v>3.8166666666666669</v>
      </c>
      <c r="E58" s="13">
        <f t="shared" si="5"/>
        <v>2.5591810620601452E-2</v>
      </c>
      <c r="F58" s="21">
        <f>IF('Inputs and Results'!$C$20="Conservation Easement (Perpetual)",(C58-C57),IF(AND('Inputs and Results'!$C$20="Government (Secured)",A58&lt;=$B$6),C58-C57,IF(A58&lt;=$B$6,(C58-C57)*0.01*($B$6-A58+1),0)))</f>
        <v>0</v>
      </c>
      <c r="G58" s="22">
        <f>IF(A58&lt;='Inputs and Results'!$C$12,(C58-C57)*0.01*('Inputs and Results'!$C$12-A58+1),0)</f>
        <v>0</v>
      </c>
      <c r="H58" s="8">
        <f>H57+(H61-H56)/($A61-$A56)</f>
        <v>2.86</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B58+(B61-B56)/(A61-A56)</f>
        <v>164.3</v>
      </c>
      <c r="C59" s="8">
        <f>C58+(C61-C56)/(A61-A56)</f>
        <v>76.640000000000015</v>
      </c>
      <c r="D59" s="1">
        <f t="shared" si="4"/>
        <v>3.82093023255814</v>
      </c>
      <c r="E59" s="13">
        <f t="shared" si="5"/>
        <v>2.4953212726138485E-2</v>
      </c>
      <c r="F59" s="21">
        <f>IF('Inputs and Results'!$C$20="Conservation Easement (Perpetual)",(C59-C58),IF(AND('Inputs and Results'!$C$20="Government (Secured)",A59&lt;=$B$6),C59-C58,IF(A59&lt;=$B$6,(C59-C58)*0.01*($B$6-A59+1),0)))</f>
        <v>0</v>
      </c>
      <c r="G59" s="22">
        <f>IF(A59&lt;='Inputs and Results'!$C$12,(C59-C58)*0.01*('Inputs and Results'!$C$12-A59+1),0)</f>
        <v>0</v>
      </c>
      <c r="H59" s="8">
        <f>H58+(H61-H56)/($A61-$A56)</f>
        <v>2.84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B59+(B61-B56)/(A61-A56)</f>
        <v>168.3</v>
      </c>
      <c r="C60" s="8">
        <f>C59+(C61-C56)/(A61-A56)</f>
        <v>77.820000000000022</v>
      </c>
      <c r="D60" s="1">
        <f t="shared" si="4"/>
        <v>3.8250000000000002</v>
      </c>
      <c r="E60" s="13">
        <f t="shared" si="5"/>
        <v>2.4345709068776644E-2</v>
      </c>
      <c r="F60" s="21">
        <f>IF('Inputs and Results'!$C$20="Conservation Easement (Perpetual)",(C60-C59),IF(AND('Inputs and Results'!$C$20="Government (Secured)",A60&lt;=$B$6),C60-C59,IF(A60&lt;=$B$6,(C60-C59)*0.01*($B$6-A60+1),0)))</f>
        <v>0</v>
      </c>
      <c r="G60" s="22">
        <f>IF(A60&lt;='Inputs and Results'!$C$12,(C60-C59)*0.01*('Inputs and Results'!$C$12-A60+1),0)</f>
        <v>0</v>
      </c>
      <c r="H60" s="8">
        <f>H59+(H61-H56)/($A61-$A56)</f>
        <v>2.82</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172.3</v>
      </c>
      <c r="C61" s="9">
        <f>VLOOKUP(CONCATENATE($A$1,A61),'Smith et al 2006'!$A$2:$S$780,9,FALSE)</f>
        <v>79</v>
      </c>
      <c r="D61" s="1">
        <f t="shared" si="4"/>
        <v>3.8288888888888892</v>
      </c>
      <c r="E61" s="13">
        <f t="shared" si="5"/>
        <v>2.3767082590611999E-2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2.8</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B61+(B66-B61)/(A66-A61)</f>
        <v>176.12</v>
      </c>
      <c r="C62" s="8">
        <f>C61+(C66-C61)/(A66-A61)</f>
        <v>80.14</v>
      </c>
      <c r="D62" s="1">
        <f t="shared" si="4"/>
        <v>3.8286956521739133</v>
      </c>
      <c r="E62" s="13">
        <f t="shared" si="5"/>
        <v>2.2170632617527497E-2</v>
      </c>
      <c r="F62" s="21">
        <f>IF('Inputs and Results'!$C$20="Conservation Easement (Perpetual)",(C62-C61),IF(AND('Inputs and Results'!$C$20="Government (Secured)",A62&lt;=$B$6),C62-C61,IF(A62&lt;=$B$6,(C62-C61)*0.01*($B$6-A62+1),0)))</f>
        <v>0</v>
      </c>
      <c r="G62" s="22">
        <f>IF(A62&lt;='Inputs and Results'!$C$12,(C62-C61)*0.01*('Inputs and Results'!$C$12-A62+1),0)</f>
        <v>0</v>
      </c>
      <c r="H62" s="8">
        <f>H61+(H66-H61)/($A66-$A61)</f>
        <v>2.8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B62+(B66-B61)/(A66-A61)</f>
        <v>179.94</v>
      </c>
      <c r="C63" s="8">
        <f>C62+(C66-C61)/(A66-A61)</f>
        <v>81.28</v>
      </c>
      <c r="D63" s="1">
        <f t="shared" si="4"/>
        <v>3.8285106382978724</v>
      </c>
      <c r="E63" s="13">
        <f t="shared" si="5"/>
        <v>2.1689756983874542E-2</v>
      </c>
      <c r="F63" s="21">
        <f>IF('Inputs and Results'!$C$20="Conservation Easement (Perpetual)",(C63-C62),IF(AND('Inputs and Results'!$C$20="Government (Secured)",A63&lt;=$B$6),C63-C62,IF(A63&lt;=$B$6,(C63-C62)*0.01*($B$6-A63+1),0)))</f>
        <v>0</v>
      </c>
      <c r="G63" s="22">
        <f>IF(A63&lt;='Inputs and Results'!$C$12,(C63-C62)*0.01*('Inputs and Results'!$C$12-A63+1),0)</f>
        <v>0</v>
      </c>
      <c r="H63" s="8">
        <f>H62+(H66-H61)/($A66-$A61)</f>
        <v>2.8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B63+(B66-B61)/(A66-A61)</f>
        <v>183.76</v>
      </c>
      <c r="C64" s="8">
        <f>C63+(C66-C61)/(A66-A61)</f>
        <v>82.42</v>
      </c>
      <c r="D64" s="1">
        <f t="shared" si="4"/>
        <v>3.8283333333333331</v>
      </c>
      <c r="E64" s="13">
        <f t="shared" si="5"/>
        <v>2.1229298655107254E-2</v>
      </c>
      <c r="F64" s="21">
        <f>IF('Inputs and Results'!$C$20="Conservation Easement (Perpetual)",(C64-C63),IF(AND('Inputs and Results'!$C$20="Government (Secured)",A64&lt;=$B$6),C64-C63,IF(A64&lt;=$B$6,(C64-C63)*0.01*($B$6-A64+1),0)))</f>
        <v>0</v>
      </c>
      <c r="G64" s="22">
        <f>IF(A64&lt;='Inputs and Results'!$C$12,(C64-C63)*0.01*('Inputs and Results'!$C$12-A64+1),0)</f>
        <v>0</v>
      </c>
      <c r="H64" s="8">
        <f>H63+(H66-H61)/($A66-$A61)</f>
        <v>2.8</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B64+(B66-B61)/(A66-A61)</f>
        <v>187.57999999999998</v>
      </c>
      <c r="C65" s="8">
        <f>C64+(C66-C61)/(A66-A61)</f>
        <v>83.56</v>
      </c>
      <c r="D65" s="1">
        <f t="shared" si="4"/>
        <v>3.8281632653061219</v>
      </c>
      <c r="E65" s="13">
        <f t="shared" si="5"/>
        <v>2.0787984327383491E-2</v>
      </c>
      <c r="F65" s="21">
        <f>IF('Inputs and Results'!$C$20="Conservation Easement (Perpetual)",(C65-C64),IF(AND('Inputs and Results'!$C$20="Government (Secured)",A65&lt;=$B$6),C65-C64,IF(A65&lt;=$B$6,(C65-C64)*0.01*($B$6-A65+1),0)))</f>
        <v>0</v>
      </c>
      <c r="G65" s="22">
        <f>IF(A65&lt;='Inputs and Results'!$C$12,(C65-C64)*0.01*('Inputs and Results'!$C$12-A65+1),0)</f>
        <v>0</v>
      </c>
      <c r="H65" s="8">
        <f>H64+(H66-H61)/($A66-$A61)</f>
        <v>2.8</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9">
        <f>VLOOKUP(CONCATENATE($A$1,A66),'Smith et al 2006'!$A$2:$S$780,8,FALSE)</f>
        <v>191.4</v>
      </c>
      <c r="C66" s="9">
        <f>VLOOKUP(CONCATENATE($A$1,A66),'Smith et al 2006'!$A$2:$S$780,9,FALSE)</f>
        <v>84.7</v>
      </c>
      <c r="D66" s="1">
        <f t="shared" si="4"/>
        <v>3.8280000000000003</v>
      </c>
      <c r="E66" s="13">
        <f t="shared" si="5"/>
        <v>2.0364644418381594E-2</v>
      </c>
      <c r="F66" s="21">
        <f>IF('Inputs and Results'!$C$20="Conservation Easement (Perpetual)",(C66-C65),IF(AND('Inputs and Results'!$C$20="Government (Secured)",A66&lt;=$B$6),C66-C65,IF(A66&lt;=$B$6,(C66-C65)*0.01*($B$6-A66+1),0)))</f>
        <v>0</v>
      </c>
      <c r="G66" s="22">
        <f>IF(A66&lt;='Inputs and Results'!$C$12,(C66-C65)*0.01*('Inputs and Results'!$C$12-A66+1),0)</f>
        <v>0</v>
      </c>
      <c r="H66" s="9">
        <f>VLOOKUP(CONCATENATE($A$1,$A66),'Smith et al 2006'!$A$2:$S$780,11,FALSE)</f>
        <v>2.8</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B66+(B71-B66)/(A71-A66)</f>
        <v>194.8</v>
      </c>
      <c r="C67" s="8">
        <f>C66+(C71-C66)/(A71-A66)</f>
        <v>85.68</v>
      </c>
      <c r="D67" s="1">
        <f t="shared" si="4"/>
        <v>3.8196078431372551</v>
      </c>
      <c r="E67" s="13">
        <f t="shared" si="5"/>
        <v>1.7763845350052376E-2</v>
      </c>
      <c r="F67" s="21">
        <f>IF('Inputs and Results'!$C$20="Conservation Easement (Perpetual)",(C67-C66),IF(AND('Inputs and Results'!$C$20="Government (Secured)",A67&lt;=$B$6),C67-C66,IF(A67&lt;=$B$6,(C67-C66)*0.01*($B$6-A67+1),0)))</f>
        <v>0</v>
      </c>
      <c r="G67" s="22">
        <f>IF(A67&lt;='Inputs and Results'!$C$12,(C67-C66)*0.01*('Inputs and Results'!$C$12-A67+1),0)</f>
        <v>0</v>
      </c>
      <c r="H67" s="8">
        <f>H66+(H71-H66)/($A71-$A66)</f>
        <v>2.78</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B67+(B71-B66)/(A71-A66)</f>
        <v>198.20000000000002</v>
      </c>
      <c r="C68" s="8">
        <f>C67+(C71-C66)/(A71-A66)</f>
        <v>86.660000000000011</v>
      </c>
      <c r="D68" s="1">
        <f t="shared" si="4"/>
        <v>3.8115384615384618</v>
      </c>
      <c r="E68" s="13">
        <f t="shared" si="5"/>
        <v>1.7453798767967266E-2</v>
      </c>
      <c r="F68" s="21">
        <f>IF('Inputs and Results'!$C$20="Conservation Easement (Perpetual)",(C68-C67),IF(AND('Inputs and Results'!$C$20="Government (Secured)",A68&lt;=$B$6),C68-C67,IF(A68&lt;=$B$6,(C68-C67)*0.01*($B$6-A68+1),0)))</f>
        <v>0</v>
      </c>
      <c r="G68" s="22">
        <f>IF(A68&lt;='Inputs and Results'!$C$12,(C68-C67)*0.01*('Inputs and Results'!$C$12-A68+1),0)</f>
        <v>0</v>
      </c>
      <c r="H68" s="8">
        <f>H67+(H71-H66)/($A71-$A66)</f>
        <v>2.76</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B68+(B71-B66)/(A71-A66)</f>
        <v>201.60000000000002</v>
      </c>
      <c r="C69" s="8">
        <f>C68+(C71-C66)/(A71-A66)</f>
        <v>87.640000000000015</v>
      </c>
      <c r="D69" s="1">
        <f t="shared" si="4"/>
        <v>3.8037735849056609</v>
      </c>
      <c r="E69" s="13">
        <f t="shared" si="5"/>
        <v>1.7154389505549927E-2</v>
      </c>
      <c r="F69" s="21">
        <f>IF('Inputs and Results'!$C$20="Conservation Easement (Perpetual)",(C69-C68),IF(AND('Inputs and Results'!$C$20="Government (Secured)",A69&lt;=$B$6),C69-C68,IF(A69&lt;=$B$6,(C69-C68)*0.01*($B$6-A69+1),0)))</f>
        <v>0</v>
      </c>
      <c r="G69" s="22">
        <f>IF(A69&lt;='Inputs and Results'!$C$12,(C69-C68)*0.01*('Inputs and Results'!$C$12-A69+1),0)</f>
        <v>0</v>
      </c>
      <c r="H69" s="8">
        <f>H68+(H71-H66)/($A71-$A66)</f>
        <v>2.7399999999999998</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B69+(B71-B66)/(A71-A66)</f>
        <v>205.00000000000003</v>
      </c>
      <c r="C70" s="8">
        <f>C69+(C71-C66)/(A71-A66)</f>
        <v>88.620000000000019</v>
      </c>
      <c r="D70" s="1">
        <f t="shared" si="4"/>
        <v>3.7962962962962967</v>
      </c>
      <c r="E70" s="13">
        <f t="shared" si="5"/>
        <v>1.6865079365079305E-2</v>
      </c>
      <c r="F70" s="21">
        <f>IF('Inputs and Results'!$C$20="Conservation Easement (Perpetual)",(C70-C69),IF(AND('Inputs and Results'!$C$20="Government (Secured)",A70&lt;=$B$6),C70-C69,IF(A70&lt;=$B$6,(C70-C69)*0.01*($B$6-A70+1),0)))</f>
        <v>0</v>
      </c>
      <c r="G70" s="22">
        <f>IF(A70&lt;='Inputs and Results'!$C$12,(C70-C69)*0.01*('Inputs and Results'!$C$12-A70+1),0)</f>
        <v>0</v>
      </c>
      <c r="H70" s="8">
        <f>H69+(H71-H66)/($A71-$A66)</f>
        <v>2.7199999999999998</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208.4</v>
      </c>
      <c r="C71" s="9">
        <f>VLOOKUP(CONCATENATE($A$1,A71),'Smith et al 2006'!$A$2:$S$780,9,FALSE)</f>
        <v>89.6</v>
      </c>
      <c r="D71" s="1">
        <f t="shared" si="4"/>
        <v>3.7890909090909091</v>
      </c>
      <c r="E71" s="13">
        <f t="shared" si="5"/>
        <v>1.6585365853658329E-2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2.7</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B71+(B76-B71)/(A76-A71)</f>
        <v>211.5</v>
      </c>
      <c r="C72" s="8">
        <f>C71+(C76-C71)/(A76-A71)</f>
        <v>90.47999999999999</v>
      </c>
      <c r="D72" s="1">
        <f t="shared" si="4"/>
        <v>3.7767857142857144</v>
      </c>
      <c r="E72" s="13">
        <f t="shared" si="5"/>
        <v>1.4875239923224592E-2</v>
      </c>
      <c r="F72" s="21">
        <f>IF('Inputs and Results'!$C$20="Conservation Easement (Perpetual)",(C72-C71),IF(AND('Inputs and Results'!$C$20="Government (Secured)",A72&lt;=$B$6),C72-C71,IF(A72&lt;=$B$6,(C72-C71)*0.01*($B$6-A72+1),0)))</f>
        <v>0</v>
      </c>
      <c r="G72" s="22">
        <f>IF(A72&lt;='Inputs and Results'!$C$12,(C72-C71)*0.01*('Inputs and Results'!$C$12-A72+1),0)</f>
        <v>0</v>
      </c>
      <c r="H72" s="8">
        <f>H71+(H76-H71)/($A76-$A71)</f>
        <v>2.7</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B72+(B76-B71)/(A76-A71)</f>
        <v>214.6</v>
      </c>
      <c r="C73" s="8">
        <f>C72+(C76-C71)/(A76-A71)</f>
        <v>91.359999999999985</v>
      </c>
      <c r="D73" s="1">
        <f t="shared" si="4"/>
        <v>3.7649122807017541</v>
      </c>
      <c r="E73" s="13">
        <f t="shared" si="5"/>
        <v>1.4657210401891163E-2</v>
      </c>
      <c r="F73" s="21">
        <f>IF('Inputs and Results'!$C$20="Conservation Easement (Perpetual)",(C73-C72),IF(AND('Inputs and Results'!$C$20="Government (Secured)",A73&lt;=$B$6),C73-C72,IF(A73&lt;=$B$6,(C73-C72)*0.01*($B$6-A73+1),0)))</f>
        <v>0</v>
      </c>
      <c r="G73" s="22">
        <f>IF(A73&lt;='Inputs and Results'!$C$12,(C73-C72)*0.01*('Inputs and Results'!$C$12-A73+1),0)</f>
        <v>0</v>
      </c>
      <c r="H73" s="8">
        <f>H72+(H76-H71)/($A76-$A71)</f>
        <v>2.7</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B73+(B76-B71)/(A76-A71)</f>
        <v>217.7</v>
      </c>
      <c r="C74" s="8">
        <f>C73+(C76-C71)/(A76-A71)</f>
        <v>92.239999999999981</v>
      </c>
      <c r="D74" s="1">
        <f t="shared" si="4"/>
        <v>3.7534482758620689</v>
      </c>
      <c r="E74" s="13">
        <f t="shared" si="5"/>
        <v>1.4445479962721386E-2</v>
      </c>
      <c r="F74" s="21">
        <f>IF('Inputs and Results'!$C$20="Conservation Easement (Perpetual)",(C74-C73),IF(AND('Inputs and Results'!$C$20="Government (Secured)",A74&lt;=$B$6),C74-C73,IF(A74&lt;=$B$6,(C74-C73)*0.01*($B$6-A74+1),0)))</f>
        <v>0</v>
      </c>
      <c r="G74" s="22">
        <f>IF(A74&lt;='Inputs and Results'!$C$12,(C74-C73)*0.01*('Inputs and Results'!$C$12-A74+1),0)</f>
        <v>0</v>
      </c>
      <c r="H74" s="8">
        <f>H73+(H76-H71)/($A76-$A71)</f>
        <v>2.7</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B74+(B76-B71)/(A76-A71)</f>
        <v>220.79999999999998</v>
      </c>
      <c r="C75" s="8">
        <f>C74+(C76-C71)/(A76-A71)</f>
        <v>93.119999999999976</v>
      </c>
      <c r="D75" s="1">
        <f t="shared" si="4"/>
        <v>3.7423728813559318</v>
      </c>
      <c r="E75" s="13">
        <f t="shared" si="5"/>
        <v>1.42397795130913E-2</v>
      </c>
      <c r="F75" s="21">
        <f>IF('Inputs and Results'!$C$20="Conservation Easement (Perpetual)",(C75-C74),IF(AND('Inputs and Results'!$C$20="Government (Secured)",A75&lt;=$B$6),C75-C74,IF(A75&lt;=$B$6,(C75-C74)*0.01*($B$6-A75+1),0)))</f>
        <v>0</v>
      </c>
      <c r="G75" s="22">
        <f>IF(A75&lt;='Inputs and Results'!$C$12,(C75-C74)*0.01*('Inputs and Results'!$C$12-A75+1),0)</f>
        <v>0</v>
      </c>
      <c r="H75" s="8">
        <f>H74+(H76-H71)/($A76-$A71)</f>
        <v>2.7</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9">
        <f>VLOOKUP(CONCATENATE($A$1,A76),'Smith et al 2006'!$A$2:$S$780,8,FALSE)</f>
        <v>223.9</v>
      </c>
      <c r="C76" s="9">
        <f>VLOOKUP(CONCATENATE($A$1,A76),'Smith et al 2006'!$A$2:$S$780,9,FALSE)</f>
        <v>94</v>
      </c>
      <c r="D76" s="1">
        <f t="shared" si="4"/>
        <v>3.7316666666666669</v>
      </c>
      <c r="E76" s="13">
        <f t="shared" si="5"/>
        <v>1.4039855072463858E-2</v>
      </c>
      <c r="F76" s="21">
        <f>IF('Inputs and Results'!$C$20="Conservation Easement (Perpetual)",(C76-C75),IF(AND('Inputs and Results'!$C$20="Government (Secured)",A76&lt;=$B$6),C76-C75,IF(A76&lt;=$B$6,(C76-C75)*0.01*($B$6-A76+1),0)))</f>
        <v>0</v>
      </c>
      <c r="G76" s="22">
        <f>IF(A76&lt;='Inputs and Results'!$C$12,(C76-C75)*0.01*('Inputs and Results'!$C$12-A76+1),0)</f>
        <v>0</v>
      </c>
      <c r="H76" s="9">
        <f>VLOOKUP(CONCATENATE($A$1,$A76),'Smith et al 2006'!$A$2:$S$780,11,FALSE)</f>
        <v>2.7</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B76+(B81-B76)/(A81-A76)</f>
        <v>226.8</v>
      </c>
      <c r="C77" s="8">
        <f>C76+(C81-C76)/(A81-A76)</f>
        <v>94.82</v>
      </c>
      <c r="D77" s="1">
        <f t="shared" si="4"/>
        <v>3.7180327868852463</v>
      </c>
      <c r="E77" s="13">
        <f t="shared" si="5"/>
        <v>1.2952210808396591E-2</v>
      </c>
      <c r="F77" s="21">
        <f>IF('Inputs and Results'!$C$20="Conservation Easement (Perpetual)",(C77-C76),IF(AND('Inputs and Results'!$C$20="Government (Secured)",A77&lt;=$B$6),C77-C76,IF(A77&lt;=$B$6,(C77-C76)*0.01*($B$6-A77+1),0)))</f>
        <v>0</v>
      </c>
      <c r="G77" s="22">
        <f>IF(A77&lt;='Inputs and Results'!$C$12,(C77-C76)*0.01*('Inputs and Results'!$C$12-A77+1),0)</f>
        <v>0</v>
      </c>
      <c r="H77" s="8">
        <f>H76+(H81-H76)/($A81-$A76)</f>
        <v>2.68</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B77+(B81-B76)/(A81-A76)</f>
        <v>229.70000000000002</v>
      </c>
      <c r="C78" s="8">
        <f>C77+(C81-C76)/(A81-A76)</f>
        <v>95.639999999999986</v>
      </c>
      <c r="D78" s="1">
        <f t="shared" si="4"/>
        <v>3.7048387096774196</v>
      </c>
      <c r="E78" s="13">
        <f t="shared" si="5"/>
        <v>1.2786596119929383E-2</v>
      </c>
      <c r="F78" s="21">
        <f>IF('Inputs and Results'!$C$20="Conservation Easement (Perpetual)",(C78-C77),IF(AND('Inputs and Results'!$C$20="Government (Secured)",A78&lt;=$B$6),C78-C77,IF(A78&lt;=$B$6,(C78-C77)*0.01*($B$6-A78+1),0)))</f>
        <v>0</v>
      </c>
      <c r="G78" s="22">
        <f>IF(A78&lt;='Inputs and Results'!$C$12,(C78-C77)*0.01*('Inputs and Results'!$C$12-A78+1),0)</f>
        <v>0</v>
      </c>
      <c r="H78" s="8">
        <f>H77+(H81-H76)/($A81-$A76)</f>
        <v>2.66</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B78+(B81-B76)/(A81-A76)</f>
        <v>232.60000000000002</v>
      </c>
      <c r="C79" s="8">
        <f>C78+(C81-C76)/(A81-A76)</f>
        <v>96.45999999999998</v>
      </c>
      <c r="D79" s="1">
        <f t="shared" si="4"/>
        <v>3.6920634920634923</v>
      </c>
      <c r="E79" s="13">
        <f t="shared" si="5"/>
        <v>1.2625163256421379E-2</v>
      </c>
      <c r="F79" s="21">
        <f>IF('Inputs and Results'!$C$20="Conservation Easement (Perpetual)",(C79-C78),IF(AND('Inputs and Results'!$C$20="Government (Secured)",A79&lt;=$B$6),C79-C78,IF(A79&lt;=$B$6,(C79-C78)*0.01*($B$6-A79+1),0)))</f>
        <v>0</v>
      </c>
      <c r="G79" s="22">
        <f>IF(A79&lt;='Inputs and Results'!$C$12,(C79-C78)*0.01*('Inputs and Results'!$C$12-A79+1),0)</f>
        <v>0</v>
      </c>
      <c r="H79" s="8">
        <f>H78+(H81-H76)/($A81-$A76)</f>
        <v>2.64</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B79+(B81-B76)/(A81-A76)</f>
        <v>235.50000000000003</v>
      </c>
      <c r="C80" s="8">
        <f>C79+(C81-C76)/(A81-A76)</f>
        <v>97.279999999999973</v>
      </c>
      <c r="D80" s="1">
        <f t="shared" si="4"/>
        <v>3.6796875000000004</v>
      </c>
      <c r="E80" s="13">
        <f t="shared" si="5"/>
        <v>1.2467755803955205E-2</v>
      </c>
      <c r="F80" s="21">
        <f>IF('Inputs and Results'!$C$20="Conservation Easement (Perpetual)",(C80-C79),IF(AND('Inputs and Results'!$C$20="Government (Secured)",A80&lt;=$B$6),C80-C79,IF(A80&lt;=$B$6,(C80-C79)*0.01*($B$6-A80+1),0)))</f>
        <v>0</v>
      </c>
      <c r="G80" s="22">
        <f>IF(A80&lt;='Inputs and Results'!$C$12,(C80-C79)*0.01*('Inputs and Results'!$C$12-A80+1),0)</f>
        <v>0</v>
      </c>
      <c r="H80" s="8">
        <f>H79+(H81-H76)/($A81-$A76)</f>
        <v>2.62</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238.4</v>
      </c>
      <c r="C81" s="9">
        <f>VLOOKUP(CONCATENATE($A$1,A81),'Smith et al 2006'!$A$2:$S$780,9,FALSE)</f>
        <v>98.1</v>
      </c>
      <c r="D81" s="1">
        <f t="shared" si="4"/>
        <v>3.6676923076923078</v>
      </c>
      <c r="E81" s="13">
        <f t="shared" si="5"/>
        <v>1.2314225053078554E-2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2.6</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B81+(B86-B81)/(A86-A81)</f>
        <v>241.3</v>
      </c>
      <c r="C82" s="8">
        <f>C81+(C86-C81)/(A86-A81)</f>
        <v>98.92</v>
      </c>
      <c r="D82" s="1">
        <f t="shared" si="4"/>
        <v>3.6560606060606062</v>
      </c>
      <c r="E82" s="13">
        <f t="shared" si="5"/>
        <v>1.216442953020147E-2</v>
      </c>
      <c r="F82" s="21">
        <f>IF('Inputs and Results'!$C$20="Conservation Easement (Perpetual)",(C82-C81),IF(AND('Inputs and Results'!$C$20="Government (Secured)",A82&lt;=$B$6),C82-C81,IF(A82&lt;=$B$6,(C82-C81)*0.01*($B$6-A82+1),0)))</f>
        <v>0</v>
      </c>
      <c r="G82" s="22">
        <f>IF(A82&lt;='Inputs and Results'!$C$12,(C82-C81)*0.01*('Inputs and Results'!$C$12-A82+1),0)</f>
        <v>0</v>
      </c>
      <c r="H82" s="8">
        <f>H81+(H86-H81)/($A86-$A81)</f>
        <v>2.6</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B82+(B86-B81)/(A86-A81)</f>
        <v>244.20000000000002</v>
      </c>
      <c r="C83" s="8">
        <f>C82+(C86-C81)/(A86-A81)</f>
        <v>99.740000000000009</v>
      </c>
      <c r="D83" s="1">
        <f t="shared" si="4"/>
        <v>3.6447761194029855</v>
      </c>
      <c r="E83" s="13">
        <f t="shared" si="5"/>
        <v>1.2018234562784835E-2</v>
      </c>
      <c r="F83" s="21">
        <f>IF('Inputs and Results'!$C$20="Conservation Easement (Perpetual)",(C83-C82),IF(AND('Inputs and Results'!$C$20="Government (Secured)",A83&lt;=$B$6),C83-C82,IF(A83&lt;=$B$6,(C83-C82)*0.01*($B$6-A83+1),0)))</f>
        <v>0</v>
      </c>
      <c r="G83" s="22">
        <f>IF(A83&lt;='Inputs and Results'!$C$12,(C83-C82)*0.01*('Inputs and Results'!$C$12-A83+1),0)</f>
        <v>0</v>
      </c>
      <c r="H83" s="8">
        <f>H82+(H86-H81)/($A86-$A81)</f>
        <v>2.6</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B83+(B86-B81)/(A86-A81)</f>
        <v>247.10000000000002</v>
      </c>
      <c r="C84" s="8">
        <f>C83+(C86-C81)/(A86-A81)</f>
        <v>100.56000000000002</v>
      </c>
      <c r="D84" s="1">
        <f t="shared" si="4"/>
        <v>3.6338235294117651</v>
      </c>
      <c r="E84" s="13">
        <f t="shared" si="5"/>
        <v>1.1875511875511835E-2</v>
      </c>
      <c r="F84" s="21">
        <f>IF('Inputs and Results'!$C$20="Conservation Easement (Perpetual)",(C84-C83),IF(AND('Inputs and Results'!$C$20="Government (Secured)",A84&lt;=$B$6),C84-C83,IF(A84&lt;=$B$6,(C84-C83)*0.01*($B$6-A84+1),0)))</f>
        <v>0</v>
      </c>
      <c r="G84" s="22">
        <f>IF(A84&lt;='Inputs and Results'!$C$12,(C84-C83)*0.01*('Inputs and Results'!$C$12-A84+1),0)</f>
        <v>0</v>
      </c>
      <c r="H84" s="8">
        <f>H83+(H86-H81)/($A86-$A81)</f>
        <v>2.6</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B84+(B86-B81)/(A86-A81)</f>
        <v>250.00000000000003</v>
      </c>
      <c r="C85" s="8">
        <f>C84+(C86-C81)/(A86-A81)</f>
        <v>101.38000000000002</v>
      </c>
      <c r="D85" s="1">
        <f t="shared" si="4"/>
        <v>3.623188405797102</v>
      </c>
      <c r="E85" s="13">
        <f t="shared" si="5"/>
        <v>1.1736139214892694E-2</v>
      </c>
      <c r="F85" s="21">
        <f>IF('Inputs and Results'!$C$20="Conservation Easement (Perpetual)",(C85-C84),IF(AND('Inputs and Results'!$C$20="Government (Secured)",A85&lt;=$B$6),C85-C84,IF(A85&lt;=$B$6,(C85-C84)*0.01*($B$6-A85+1),0)))</f>
        <v>0</v>
      </c>
      <c r="G85" s="22">
        <f>IF(A85&lt;='Inputs and Results'!$C$12,(C85-C84)*0.01*('Inputs and Results'!$C$12-A85+1),0)</f>
        <v>0</v>
      </c>
      <c r="H85" s="8">
        <f>H84+(H86-H81)/($A86-$A81)</f>
        <v>2.6</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9">
        <f>VLOOKUP(CONCATENATE($A$1,A86),'Smith et al 2006'!$A$2:$S$780,8,FALSE)</f>
        <v>252.9</v>
      </c>
      <c r="C86" s="9">
        <f>VLOOKUP(CONCATENATE($A$1,A86),'Smith et al 2006'!$A$2:$S$780,9,FALSE)</f>
        <v>102.2</v>
      </c>
      <c r="D86" s="1">
        <f t="shared" si="4"/>
        <v>3.612857142857143</v>
      </c>
      <c r="E86" s="13">
        <f t="shared" si="5"/>
        <v>1.1599999999999833E-2</v>
      </c>
      <c r="F86" s="21">
        <f>IF('Inputs and Results'!$C$20="Conservation Easement (Perpetual)",(C86-C85),IF(AND('Inputs and Results'!$C$20="Government (Secured)",A86&lt;=$B$6),C86-C85,IF(A86&lt;=$B$6,(C86-C85)*0.01*($B$6-A86+1),0)))</f>
        <v>0</v>
      </c>
      <c r="G86" s="22">
        <f>IF(A86&lt;='Inputs and Results'!$C$12,(C86-C85)*0.01*('Inputs and Results'!$C$12-A86+1),0)</f>
        <v>0</v>
      </c>
      <c r="H86" s="9">
        <f>VLOOKUP(CONCATENATE($A$1,$A86),'Smith et al 2006'!$A$2:$S$780,11,FALSE)</f>
        <v>2.6</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B86+(B91-B86)/(A91-A86)</f>
        <v>255.24</v>
      </c>
      <c r="C87" s="8">
        <f>C86+(C91-C86)/(A91-A86)</f>
        <v>102.86</v>
      </c>
      <c r="D87" s="1">
        <f t="shared" si="4"/>
        <v>3.5949295774647889</v>
      </c>
      <c r="E87" s="13">
        <f t="shared" si="5"/>
        <v>9.2526690391458999E-3</v>
      </c>
      <c r="F87" s="21">
        <f>IF('Inputs and Results'!$C$20="Conservation Easement (Perpetual)",(C87-C86),IF(AND('Inputs and Results'!$C$20="Government (Secured)",A87&lt;=$B$6),C87-C86,IF(A87&lt;=$B$6,(C87-C86)*0.01*($B$6-A87+1),0)))</f>
        <v>0</v>
      </c>
      <c r="G87" s="22">
        <f>IF(A87&lt;='Inputs and Results'!$C$12,(C87-C86)*0.01*('Inputs and Results'!$C$12-A87+1),0)</f>
        <v>0</v>
      </c>
      <c r="H87" s="8">
        <f>H86+(H91-H86)/($A91-$A86)</f>
        <v>2.6</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B87+(B91-B86)/(A91-A86)</f>
        <v>257.58000000000004</v>
      </c>
      <c r="C88" s="8">
        <f>C87+(C91-C86)/(A91-A86)</f>
        <v>103.52</v>
      </c>
      <c r="D88" s="1">
        <f t="shared" si="4"/>
        <v>3.5775000000000006</v>
      </c>
      <c r="E88" s="13">
        <f t="shared" si="5"/>
        <v>9.167842031029716E-3</v>
      </c>
      <c r="F88" s="21">
        <f>IF('Inputs and Results'!$C$20="Conservation Easement (Perpetual)",(C88-C87),IF(AND('Inputs and Results'!$C$20="Government (Secured)",A88&lt;=$B$6),C88-C87,IF(A88&lt;=$B$6,(C88-C87)*0.01*($B$6-A88+1),0)))</f>
        <v>0</v>
      </c>
      <c r="G88" s="22">
        <f>IF(A88&lt;='Inputs and Results'!$C$12,(C88-C87)*0.01*('Inputs and Results'!$C$12-A88+1),0)</f>
        <v>0</v>
      </c>
      <c r="H88" s="8">
        <f>H87+(H91-H86)/($A91-$A86)</f>
        <v>2.6</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B88+(B91-B86)/(A91-A86)</f>
        <v>259.92000000000007</v>
      </c>
      <c r="C89" s="8">
        <f>C88+(C91-C86)/(A91-A86)</f>
        <v>104.17999999999999</v>
      </c>
      <c r="D89" s="1">
        <f t="shared" si="4"/>
        <v>3.5605479452054802</v>
      </c>
      <c r="E89" s="13">
        <f t="shared" si="5"/>
        <v>9.0845562543677705E-3</v>
      </c>
      <c r="F89" s="21">
        <f>IF('Inputs and Results'!$C$20="Conservation Easement (Perpetual)",(C89-C88),IF(AND('Inputs and Results'!$C$20="Government (Secured)",A89&lt;=$B$6),C89-C88,IF(A89&lt;=$B$6,(C89-C88)*0.01*($B$6-A89+1),0)))</f>
        <v>0</v>
      </c>
      <c r="G89" s="22">
        <f>IF(A89&lt;='Inputs and Results'!$C$12,(C89-C88)*0.01*('Inputs and Results'!$C$12-A89+1),0)</f>
        <v>0</v>
      </c>
      <c r="H89" s="8">
        <f>H88+(H91-H86)/($A91-$A86)</f>
        <v>2.6</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B89+(B91-B86)/(A91-A86)</f>
        <v>262.2600000000001</v>
      </c>
      <c r="C90" s="8">
        <f>C89+(C91-C86)/(A91-A86)</f>
        <v>104.83999999999999</v>
      </c>
      <c r="D90" s="1">
        <f t="shared" si="4"/>
        <v>3.5440540540540555</v>
      </c>
      <c r="E90" s="13">
        <f t="shared" si="5"/>
        <v>9.0027700831025737E-3</v>
      </c>
      <c r="F90" s="21">
        <f>IF('Inputs and Results'!$C$20="Conservation Easement (Perpetual)",(C90-C89),IF(AND('Inputs and Results'!$C$20="Government (Secured)",A90&lt;=$B$6),C90-C89,IF(A90&lt;=$B$6,(C90-C89)*0.01*($B$6-A90+1),0)))</f>
        <v>0</v>
      </c>
      <c r="G90" s="22">
        <f>IF(A90&lt;='Inputs and Results'!$C$12,(C90-C89)*0.01*('Inputs and Results'!$C$12-A90+1),0)</f>
        <v>0</v>
      </c>
      <c r="H90" s="8">
        <f>H89+(H91-H86)/($A91-$A86)</f>
        <v>2.6</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264.60000000000002</v>
      </c>
      <c r="C91" s="9">
        <f>VLOOKUP(CONCATENATE($A$1,A91),'Smith et al 2006'!$A$2:$S$780,9,FALSE)</f>
        <v>105.5</v>
      </c>
      <c r="D91" s="1">
        <f t="shared" si="4"/>
        <v>3.5280000000000005</v>
      </c>
      <c r="E91" s="13">
        <f t="shared" si="5"/>
        <v>8.92244337680137E-3</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2.6</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B91+(B96-B91)/(A96-A91)</f>
        <v>267.10000000000002</v>
      </c>
      <c r="C92" s="8">
        <f>C91+(C96-C91)/(A96-A91)</f>
        <v>106.18</v>
      </c>
      <c r="D92" s="1">
        <f t="shared" si="4"/>
        <v>3.5144736842105266</v>
      </c>
      <c r="E92" s="13">
        <f t="shared" si="5"/>
        <v>9.4482237339379438E-3</v>
      </c>
      <c r="F92" s="21">
        <f>IF('Inputs and Results'!$C$20="Conservation Easement (Perpetual)",(C92-C91),IF(AND('Inputs and Results'!$C$20="Government (Secured)",A92&lt;=$B$6),C92-C91,IF(A92&lt;=$B$6,(C92-C91)*0.01*($B$6-A92+1),0)))</f>
        <v>0</v>
      </c>
      <c r="G92" s="22">
        <f>IF(A92&lt;='Inputs and Results'!$C$12,(C92-C91)*0.01*('Inputs and Results'!$C$12-A92+1),0)</f>
        <v>0</v>
      </c>
      <c r="H92" s="8">
        <f>H91+(H96-H91)/($A96-$A91)</f>
        <v>2.6</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B92+(B96-B91)/(A96-A91)</f>
        <v>269.60000000000002</v>
      </c>
      <c r="C93" s="8">
        <f>C92+(C96-C91)/(A96-A91)</f>
        <v>106.86000000000001</v>
      </c>
      <c r="D93" s="1">
        <f t="shared" si="4"/>
        <v>3.5012987012987016</v>
      </c>
      <c r="E93" s="13">
        <f t="shared" si="5"/>
        <v>9.359790340696339E-3</v>
      </c>
      <c r="F93" s="21">
        <f>IF('Inputs and Results'!$C$20="Conservation Easement (Perpetual)",(C93-C92),IF(AND('Inputs and Results'!$C$20="Government (Secured)",A93&lt;=$B$6),C93-C92,IF(A93&lt;=$B$6,(C93-C92)*0.01*($B$6-A93+1),0)))</f>
        <v>0</v>
      </c>
      <c r="G93" s="22">
        <f>IF(A93&lt;='Inputs and Results'!$C$12,(C93-C92)*0.01*('Inputs and Results'!$C$12-A93+1),0)</f>
        <v>0</v>
      </c>
      <c r="H93" s="8">
        <f>H92+(H96-H91)/($A96-$A91)</f>
        <v>2.6</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B93+(B96-B91)/(A96-A91)</f>
        <v>272.10000000000002</v>
      </c>
      <c r="C94" s="8">
        <f>C93+(C96-C91)/(A96-A91)</f>
        <v>107.54000000000002</v>
      </c>
      <c r="D94" s="1">
        <f t="shared" si="4"/>
        <v>3.4884615384615389</v>
      </c>
      <c r="E94" s="13">
        <f t="shared" si="5"/>
        <v>9.2729970326408395E-3</v>
      </c>
      <c r="F94" s="21">
        <f>IF('Inputs and Results'!$C$20="Conservation Easement (Perpetual)",(C94-C93),IF(AND('Inputs and Results'!$C$20="Government (Secured)",A94&lt;=$B$6),C94-C93,IF(A94&lt;=$B$6,(C94-C93)*0.01*($B$6-A94+1),0)))</f>
        <v>0</v>
      </c>
      <c r="G94" s="22">
        <f>IF(A94&lt;='Inputs and Results'!$C$12,(C94-C93)*0.01*('Inputs and Results'!$C$12-A94+1),0)</f>
        <v>0</v>
      </c>
      <c r="H94" s="8">
        <f>H93+(H96-H91)/($A96-$A91)</f>
        <v>2.6</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B94+(B96-B91)/(A96-A91)</f>
        <v>274.60000000000002</v>
      </c>
      <c r="C95" s="8">
        <f>C94+(C96-C91)/(A96-A91)</f>
        <v>108.22000000000003</v>
      </c>
      <c r="D95" s="1">
        <f t="shared" si="4"/>
        <v>3.4759493670886079</v>
      </c>
      <c r="E95" s="13">
        <f t="shared" si="5"/>
        <v>9.1877986034545334E-3</v>
      </c>
      <c r="F95" s="21">
        <f>IF('Inputs and Results'!$C$20="Conservation Easement (Perpetual)",(C95-C94),IF(AND('Inputs and Results'!$C$20="Government (Secured)",A95&lt;=$B$6),C95-C94,IF(A95&lt;=$B$6,(C95-C94)*0.01*($B$6-A95+1),0)))</f>
        <v>0</v>
      </c>
      <c r="G95" s="22">
        <f>IF(A95&lt;='Inputs and Results'!$C$12,(C95-C94)*0.01*('Inputs and Results'!$C$12-A95+1),0)</f>
        <v>0</v>
      </c>
      <c r="H95" s="8">
        <f>H94+(H96-H91)/($A96-$A91)</f>
        <v>2.6</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9">
        <f>VLOOKUP(CONCATENATE($A$1,A96),'Smith et al 2006'!$A$2:$S$780,8,FALSE)</f>
        <v>277.10000000000002</v>
      </c>
      <c r="C96" s="9">
        <f>VLOOKUP(CONCATENATE($A$1,A96),'Smith et al 2006'!$A$2:$S$780,9,FALSE)</f>
        <v>108.9</v>
      </c>
      <c r="D96" s="1">
        <f t="shared" si="4"/>
        <v>3.4637500000000001</v>
      </c>
      <c r="E96" s="13">
        <f t="shared" si="5"/>
        <v>9.1041514930807477E-3</v>
      </c>
      <c r="F96" s="21">
        <f>IF('Inputs and Results'!$C$20="Conservation Easement (Perpetual)",(C96-C95),IF(AND('Inputs and Results'!$C$20="Government (Secured)",A96&lt;=$B$6),C96-C95,IF(A96&lt;=$B$6,(C96-C95)*0.01*($B$6-A96+1),0)))</f>
        <v>0</v>
      </c>
      <c r="G96" s="22">
        <f>IF(A96&lt;='Inputs and Results'!$C$12,(C96-C95)*0.01*('Inputs and Results'!$C$12-A96+1),0)</f>
        <v>0</v>
      </c>
      <c r="H96" s="9">
        <f>VLOOKUP(CONCATENATE($A$1,$A96),'Smith et al 2006'!$A$2:$S$780,11,FALSE)</f>
        <v>2.6</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B96+(B101-B96)/(A101-A96)</f>
        <v>279.58000000000004</v>
      </c>
      <c r="C97" s="8">
        <f>C96+(C101-C96)/(A101-A96)</f>
        <v>109.58</v>
      </c>
      <c r="D97" s="1">
        <f t="shared" si="4"/>
        <v>3.4516049382716054</v>
      </c>
      <c r="E97" s="13">
        <f t="shared" si="5"/>
        <v>8.9498376037531191E-3</v>
      </c>
      <c r="F97" s="21">
        <f>IF('Inputs and Results'!$C$20="Conservation Easement (Perpetual)",(C97-C96),IF(AND('Inputs and Results'!$C$20="Government (Secured)",A97&lt;=$B$6),C97-C96,IF(A97&lt;=$B$6,(C97-C96)*0.01*($B$6-A97+1),0)))</f>
        <v>0</v>
      </c>
      <c r="G97" s="22">
        <f>IF(A97&lt;='Inputs and Results'!$C$12,(C97-C96)*0.01*('Inputs and Results'!$C$12-A97+1),0)</f>
        <v>0</v>
      </c>
      <c r="H97" s="8">
        <f>H96+(H101-H96)/($A101-$A96)</f>
        <v>2.6</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B97+(B101-B96)/(A101-A96)</f>
        <v>282.06000000000006</v>
      </c>
      <c r="C98" s="8">
        <f>C97+(C101-C96)/(A101-A96)</f>
        <v>110.25999999999999</v>
      </c>
      <c r="D98" s="1">
        <f t="shared" si="4"/>
        <v>3.4397560975609762</v>
      </c>
      <c r="E98" s="13">
        <f t="shared" si="5"/>
        <v>8.8704485299377911E-3</v>
      </c>
      <c r="F98" s="21">
        <f>IF('Inputs and Results'!$C$20="Conservation Easement (Perpetual)",(C98-C97),IF(AND('Inputs and Results'!$C$20="Government (Secured)",A98&lt;=$B$6),C98-C97,IF(A98&lt;=$B$6,(C98-C97)*0.01*($B$6-A98+1),0)))</f>
        <v>0</v>
      </c>
      <c r="G98" s="22">
        <f>IF(A98&lt;='Inputs and Results'!$C$12,(C98-C97)*0.01*('Inputs and Results'!$C$12-A98+1),0)</f>
        <v>0</v>
      </c>
      <c r="H98" s="8">
        <f>H97+(H101-H96)/($A101-$A96)</f>
        <v>2.6</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B98+(B101-B96)/(A101-A96)</f>
        <v>284.54000000000008</v>
      </c>
      <c r="C99" s="8">
        <f>C98+(C101-C96)/(A101-A96)</f>
        <v>110.93999999999998</v>
      </c>
      <c r="D99" s="1">
        <f t="shared" si="4"/>
        <v>3.4281927710843383</v>
      </c>
      <c r="E99" s="13">
        <f t="shared" si="5"/>
        <v>8.7924555059208931E-3</v>
      </c>
      <c r="F99" s="21">
        <f>IF('Inputs and Results'!$C$20="Conservation Easement (Perpetual)",(C99-C98),IF(AND('Inputs and Results'!$C$20="Government (Secured)",A99&lt;=$B$6),C99-C98,IF(A99&lt;=$B$6,(C99-C98)*0.01*($B$6-A99+1),0)))</f>
        <v>0</v>
      </c>
      <c r="G99" s="22">
        <f>IF(A99&lt;='Inputs and Results'!$C$12,(C99-C98)*0.01*('Inputs and Results'!$C$12-A99+1),0)</f>
        <v>0</v>
      </c>
      <c r="H99" s="8">
        <f>H98+(H101-H96)/($A101-$A96)</f>
        <v>2.6</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B99+(B101-B96)/(A101-A96)</f>
        <v>287.0200000000001</v>
      </c>
      <c r="C100" s="8">
        <f>C99+(C101-C96)/(A101-A96)</f>
        <v>111.61999999999998</v>
      </c>
      <c r="D100" s="1">
        <f t="shared" si="4"/>
        <v>3.416904761904763</v>
      </c>
      <c r="E100" s="13">
        <f t="shared" si="5"/>
        <v>8.7158220285372678E-3</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H99+(H101-H96)/($A101-$A96)</f>
        <v>2.6</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289.5</v>
      </c>
      <c r="C101" s="9">
        <f>VLOOKUP(CONCATENATE($A$1,A101),'Smith et al 2006'!$A$2:$S$780,9,FALSE)</f>
        <v>112.3</v>
      </c>
      <c r="D101" s="1">
        <f t="shared" si="4"/>
        <v>3.4058823529411764</v>
      </c>
      <c r="E101" s="13">
        <f t="shared" si="5"/>
        <v>8.6405128562465627E-3</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2.6</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A101+1</f>
        <v>86</v>
      </c>
      <c r="B102" s="8">
        <f>B101+(B106-B101)/(A106-A101)</f>
        <v>291.52</v>
      </c>
      <c r="C102" s="8">
        <f>C101+(C106-C101)/(A106-A101)</f>
        <v>112.86</v>
      </c>
      <c r="D102" s="1">
        <f t="shared" si="4"/>
        <v>3.3897674418604651</v>
      </c>
      <c r="E102" s="13">
        <f t="shared" si="5"/>
        <v>6.9775474956821348E-3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H101+(H106-H101)/($A106-$A101)</f>
        <v>2.58</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A102+1</f>
        <v>87</v>
      </c>
      <c r="B103" s="8">
        <f>B102+(B106-B101)/(A106-A101)</f>
        <v>293.53999999999996</v>
      </c>
      <c r="C103" s="8">
        <f>C102+(C106-C101)/(A106-A101)</f>
        <v>113.42</v>
      </c>
      <c r="D103" s="1">
        <f t="shared" si="4"/>
        <v>3.3740229885057467</v>
      </c>
      <c r="E103" s="13">
        <f t="shared" si="5"/>
        <v>6.9291986827662022E-3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H102+(H106-H101)/($A106-$A101)</f>
        <v>2.56</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A103+1</f>
        <v>88</v>
      </c>
      <c r="B104" s="8">
        <f>B103+(B106-B101)/(A106-A101)</f>
        <v>295.55999999999995</v>
      </c>
      <c r="C104" s="8">
        <f>C103+(C106-C101)/(A106-A101)</f>
        <v>113.98</v>
      </c>
      <c r="D104" s="1">
        <f t="shared" si="4"/>
        <v>3.358636363636363</v>
      </c>
      <c r="E104" s="13">
        <f t="shared" si="5"/>
        <v>6.8815152960413073E-3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H103+(H106-H101)/($A106-$A101)</f>
        <v>2.54</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A104+1</f>
        <v>89</v>
      </c>
      <c r="B105" s="8">
        <f>B104+(B106-B101)/(A106-A101)</f>
        <v>297.57999999999993</v>
      </c>
      <c r="C105" s="8">
        <f>C104+(C106-C101)/(A106-A101)</f>
        <v>114.54</v>
      </c>
      <c r="D105" s="1">
        <f>B105/A105</f>
        <v>3.3435955056179769</v>
      </c>
      <c r="E105" s="13">
        <f>(B105/B104)-1</f>
        <v>6.83448369197448E-3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H104+(H106-H101)/($A106-$A101)</f>
        <v>2.52</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A105+1</f>
        <v>90</v>
      </c>
      <c r="B106" s="9">
        <f>VLOOKUP(CONCATENATE($A$1,A106),'Smith et al 2006'!$A$2:$S$780,8,FALSE)</f>
        <v>299.60000000000002</v>
      </c>
      <c r="C106" s="9">
        <f>VLOOKUP(CONCATENATE($A$1,A106),'Smith et al 2006'!$A$2:$S$780,9,FALSE)</f>
        <v>115.1</v>
      </c>
      <c r="D106" s="1">
        <f>B106/A106</f>
        <v>3.3288888888888892</v>
      </c>
      <c r="E106" s="13">
        <f>(B106/B105)-1</f>
        <v>6.7880905974866401E-3</v>
      </c>
      <c r="F106" s="21">
        <f>IF('Inputs and Results'!$C$20="Conservation Easement (Perpetual)",(C106-C105),IF(AND('Inputs and Results'!$C$20="Government (Secured)",A106&lt;=$B$6),C106-C105,IF(A106&lt;=$B$6,(C106-C105)*0.01*($B$6-A106+1),0)))</f>
        <v>0</v>
      </c>
      <c r="G106" s="22">
        <f>IF(A106&lt;='Inputs and Results'!$C$12,(C106-C105)*0.01*('Inputs and Results'!$C$12-A106+1),0)</f>
        <v>0</v>
      </c>
      <c r="H106" s="9">
        <f>VLOOKUP(CONCATENATE($A$1,$A106),'Smith et al 2006'!$A$2:$S$780,11,FALSE)</f>
        <v>2.5</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ref="A107:A116" si="13">A106+1</f>
        <v>91</v>
      </c>
      <c r="B107" s="66">
        <f>B106+($B$106-$B$101)/($A$106-$A$101)</f>
        <v>301.62</v>
      </c>
      <c r="C107" s="66">
        <f>C106+(C106-C101)/(A106-A101)</f>
        <v>115.66</v>
      </c>
      <c r="D107" s="1">
        <f t="shared" ref="D107:D116" si="14">B107/A107</f>
        <v>3.3145054945054944</v>
      </c>
      <c r="E107" s="13">
        <f t="shared" ref="E107:E116" si="15">(B107/B106)-1</f>
        <v>6.7423230974632542E-3</v>
      </c>
      <c r="F107" s="21">
        <f>IF('Inputs and Results'!$C$20="Conservation Easement (Perpetual)",(C107-C106),IF(AND('Inputs and Results'!$C$20="Government (Secured)",A107&lt;=$B$6),C107-C106,IF(A107&lt;=$B$6,(C107-C106)*0.01*($B$6-A107+1),0)))</f>
        <v>0</v>
      </c>
      <c r="G107" s="22">
        <f>IF(A107&lt;='Inputs and Results'!$C$12,(C107-C106)*0.01*('Inputs and Results'!$C$12-A107+1),0)</f>
        <v>0</v>
      </c>
      <c r="H107" s="66">
        <f>H106+(H$106-H$101)/($A$106-$A$101)</f>
        <v>2.48</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row>
    <row r="108" spans="1:108" x14ac:dyDescent="0.2">
      <c r="A108" s="8">
        <f t="shared" si="13"/>
        <v>92</v>
      </c>
      <c r="B108" s="66">
        <f t="shared" ref="B108:B116" si="16">B107+($B$106-$B$101)/($A$106-$A$101)</f>
        <v>303.64</v>
      </c>
      <c r="C108" s="66">
        <f t="shared" ref="C108:C116" si="17">C107+(C107-C102)/(A107-A102)</f>
        <v>116.22</v>
      </c>
      <c r="D108" s="1">
        <f t="shared" si="14"/>
        <v>3.3004347826086957</v>
      </c>
      <c r="E108" s="13">
        <f t="shared" si="15"/>
        <v>6.6971686227703664E-3</v>
      </c>
      <c r="F108" s="21">
        <f>IF('Inputs and Results'!$C$20="Conservation Easement (Perpetual)",(C108-C107),IF(AND('Inputs and Results'!$C$20="Government (Secured)",A108&lt;=$B$6),C108-C107,IF(A108&lt;=$B$6,(C108-C107)*0.01*($B$6-A108+1),0)))</f>
        <v>0</v>
      </c>
      <c r="G108" s="22">
        <f>IF(A108&lt;='Inputs and Results'!$C$12,(C108-C107)*0.01*('Inputs and Results'!$C$12-A108+1),0)</f>
        <v>0</v>
      </c>
      <c r="H108" s="66">
        <f t="shared" ref="H108:H116" si="18">H107+(H$106-H$101)/($A$106-$A$101)</f>
        <v>2.46</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row>
    <row r="109" spans="1:108" x14ac:dyDescent="0.2">
      <c r="A109" s="8">
        <f t="shared" si="13"/>
        <v>93</v>
      </c>
      <c r="B109" s="66">
        <f t="shared" si="16"/>
        <v>305.65999999999997</v>
      </c>
      <c r="C109" s="66">
        <f t="shared" si="17"/>
        <v>116.78</v>
      </c>
      <c r="D109" s="1">
        <f t="shared" si="14"/>
        <v>3.2866666666666662</v>
      </c>
      <c r="E109" s="13">
        <f t="shared" si="15"/>
        <v>6.6526149387431399E-3</v>
      </c>
      <c r="F109" s="21">
        <f>IF('Inputs and Results'!$C$20="Conservation Easement (Perpetual)",(C109-C108),IF(AND('Inputs and Results'!$C$20="Government (Secured)",A109&lt;=$B$6),C109-C108,IF(A109&lt;=$B$6,(C109-C108)*0.01*($B$6-A109+1),0)))</f>
        <v>0</v>
      </c>
      <c r="G109" s="22">
        <f>IF(A109&lt;='Inputs and Results'!$C$12,(C109-C108)*0.01*('Inputs and Results'!$C$12-A109+1),0)</f>
        <v>0</v>
      </c>
      <c r="H109" s="66">
        <f t="shared" si="18"/>
        <v>2.44</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row>
    <row r="110" spans="1:108" x14ac:dyDescent="0.2">
      <c r="A110" s="8">
        <f t="shared" si="13"/>
        <v>94</v>
      </c>
      <c r="B110" s="66">
        <f t="shared" si="16"/>
        <v>307.67999999999995</v>
      </c>
      <c r="C110" s="66">
        <f t="shared" si="17"/>
        <v>117.34</v>
      </c>
      <c r="D110" s="1">
        <f t="shared" si="14"/>
        <v>3.2731914893617016</v>
      </c>
      <c r="E110" s="13">
        <f t="shared" si="15"/>
        <v>6.6086501341358073E-3</v>
      </c>
      <c r="F110" s="21">
        <f>IF('Inputs and Results'!$C$20="Conservation Easement (Perpetual)",(C110-C109),IF(AND('Inputs and Results'!$C$20="Government (Secured)",A110&lt;=$B$6),C110-C109,IF(A110&lt;=$B$6,(C110-C109)*0.01*($B$6-A110+1),0)))</f>
        <v>0</v>
      </c>
      <c r="G110" s="22">
        <f>IF(A110&lt;='Inputs and Results'!$C$12,(C110-C109)*0.01*('Inputs and Results'!$C$12-A110+1),0)</f>
        <v>0</v>
      </c>
      <c r="H110" s="66">
        <f t="shared" si="18"/>
        <v>2.42</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row>
    <row r="111" spans="1:108" x14ac:dyDescent="0.2">
      <c r="A111" s="8">
        <f t="shared" si="13"/>
        <v>95</v>
      </c>
      <c r="B111" s="66">
        <f t="shared" si="16"/>
        <v>309.69999999999993</v>
      </c>
      <c r="C111" s="66">
        <f t="shared" si="17"/>
        <v>117.9</v>
      </c>
      <c r="D111" s="1">
        <f t="shared" si="14"/>
        <v>3.2599999999999993</v>
      </c>
      <c r="E111" s="13">
        <f t="shared" si="15"/>
        <v>6.5652626105043854E-3</v>
      </c>
      <c r="F111" s="21">
        <f>IF('Inputs and Results'!$C$20="Conservation Easement (Perpetual)",(C111-C110),IF(AND('Inputs and Results'!$C$20="Government (Secured)",A111&lt;=$B$6),C111-C110,IF(A111&lt;=$B$6,(C111-C110)*0.01*($B$6-A111+1),0)))</f>
        <v>0</v>
      </c>
      <c r="G111" s="22">
        <f>IF(A111&lt;='Inputs and Results'!$C$12,(C111-C110)*0.01*('Inputs and Results'!$C$12-A111+1),0)</f>
        <v>0</v>
      </c>
      <c r="H111" s="66">
        <f t="shared" si="18"/>
        <v>2.4</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row>
    <row r="112" spans="1:108" x14ac:dyDescent="0.2">
      <c r="A112" s="8">
        <f t="shared" si="13"/>
        <v>96</v>
      </c>
      <c r="B112" s="66">
        <f t="shared" si="16"/>
        <v>311.71999999999991</v>
      </c>
      <c r="C112" s="66">
        <f t="shared" si="17"/>
        <v>118.46000000000001</v>
      </c>
      <c r="D112" s="1">
        <f t="shared" si="14"/>
        <v>3.2470833333333324</v>
      </c>
      <c r="E112" s="13">
        <f t="shared" si="15"/>
        <v>6.5224410720050585E-3</v>
      </c>
      <c r="F112" s="21">
        <f>IF('Inputs and Results'!$C$20="Conservation Easement (Perpetual)",(C112-C111),IF(AND('Inputs and Results'!$C$20="Government (Secured)",A112&lt;=$B$6),C112-C111,IF(A112&lt;=$B$6,(C112-C111)*0.01*($B$6-A112+1),0)))</f>
        <v>0</v>
      </c>
      <c r="G112" s="22">
        <f>IF(A112&lt;='Inputs and Results'!$C$12,(C112-C111)*0.01*('Inputs and Results'!$C$12-A112+1),0)</f>
        <v>0</v>
      </c>
      <c r="H112" s="66">
        <f t="shared" si="18"/>
        <v>2.38</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row>
    <row r="113" spans="1:11" x14ac:dyDescent="0.2">
      <c r="A113" s="8">
        <f t="shared" si="13"/>
        <v>97</v>
      </c>
      <c r="B113" s="66">
        <f t="shared" si="16"/>
        <v>313.7399999999999</v>
      </c>
      <c r="C113" s="66">
        <f t="shared" si="17"/>
        <v>119.02000000000001</v>
      </c>
      <c r="D113" s="1">
        <f t="shared" si="14"/>
        <v>3.2344329896907205</v>
      </c>
      <c r="E113" s="13">
        <f t="shared" si="15"/>
        <v>6.4801745155909085E-3</v>
      </c>
      <c r="F113" s="21">
        <f>IF('Inputs and Results'!$C$20="Conservation Easement (Perpetual)",(C113-C112),IF(AND('Inputs and Results'!$C$20="Government (Secured)",A113&lt;=$B$6),C113-C112,IF(A113&lt;=$B$6,(C113-C112)*0.01*($B$6-A113+1),0)))</f>
        <v>0</v>
      </c>
      <c r="G113" s="22">
        <f>IF(A113&lt;='Inputs and Results'!$C$12,(C113-C112)*0.01*('Inputs and Results'!$C$12-A113+1),0)</f>
        <v>0</v>
      </c>
      <c r="H113" s="66">
        <f t="shared" si="18"/>
        <v>2.36</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row>
    <row r="114" spans="1:11" x14ac:dyDescent="0.2">
      <c r="A114" s="8">
        <f t="shared" si="13"/>
        <v>98</v>
      </c>
      <c r="B114" s="66">
        <f t="shared" si="16"/>
        <v>315.75999999999988</v>
      </c>
      <c r="C114" s="66">
        <f t="shared" si="17"/>
        <v>119.58000000000001</v>
      </c>
      <c r="D114" s="1">
        <f t="shared" si="14"/>
        <v>3.2220408163265293</v>
      </c>
      <c r="E114" s="13">
        <f t="shared" si="15"/>
        <v>6.4384522215847895E-3</v>
      </c>
      <c r="F114" s="21">
        <f>IF('Inputs and Results'!$C$20="Conservation Easement (Perpetual)",(C114-C113),IF(AND('Inputs and Results'!$C$20="Government (Secured)",A114&lt;=$B$6),C114-C113,IF(A114&lt;=$B$6,(C114-C113)*0.01*($B$6-A114+1),0)))</f>
        <v>0</v>
      </c>
      <c r="G114" s="22">
        <f>IF(A114&lt;='Inputs and Results'!$C$12,(C114-C113)*0.01*('Inputs and Results'!$C$12-A114+1),0)</f>
        <v>0</v>
      </c>
      <c r="H114" s="66">
        <f t="shared" si="18"/>
        <v>2.34</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row>
    <row r="115" spans="1:11" x14ac:dyDescent="0.2">
      <c r="A115" s="8">
        <f t="shared" si="13"/>
        <v>99</v>
      </c>
      <c r="B115" s="66">
        <f t="shared" si="16"/>
        <v>317.77999999999986</v>
      </c>
      <c r="C115" s="66">
        <f t="shared" si="17"/>
        <v>120.14000000000001</v>
      </c>
      <c r="D115" s="1">
        <f t="shared" si="14"/>
        <v>3.2098989898989885</v>
      </c>
      <c r="E115" s="13">
        <f t="shared" si="15"/>
        <v>6.3972637446161329E-3</v>
      </c>
      <c r="F115" s="21">
        <f>IF('Inputs and Results'!$C$20="Conservation Easement (Perpetual)",(C115-C114),IF(AND('Inputs and Results'!$C$20="Government (Secured)",A115&lt;=$B$6),C115-C114,IF(A115&lt;=$B$6,(C115-C114)*0.01*($B$6-A115+1),0)))</f>
        <v>0</v>
      </c>
      <c r="G115" s="22">
        <f>IF(A115&lt;='Inputs and Results'!$C$12,(C115-C114)*0.01*('Inputs and Results'!$C$12-A115+1),0)</f>
        <v>0</v>
      </c>
      <c r="H115" s="66">
        <f t="shared" si="18"/>
        <v>2.3199999999999998</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row>
    <row r="116" spans="1:11" x14ac:dyDescent="0.2">
      <c r="A116" s="8">
        <f t="shared" si="13"/>
        <v>100</v>
      </c>
      <c r="B116" s="66">
        <f t="shared" si="16"/>
        <v>319.79999999999984</v>
      </c>
      <c r="C116" s="66">
        <f t="shared" si="17"/>
        <v>120.70000000000002</v>
      </c>
      <c r="D116" s="1">
        <f t="shared" si="14"/>
        <v>3.1979999999999986</v>
      </c>
      <c r="E116" s="13">
        <f t="shared" si="15"/>
        <v>6.3565989049028104E-3</v>
      </c>
      <c r="F116" s="21">
        <f>IF('Inputs and Results'!$C$20="Conservation Easement (Perpetual)",(C116-C115),IF(AND('Inputs and Results'!$C$20="Government (Secured)",A116&lt;=$B$6),C116-C115,IF(A116&lt;=$B$6,(C116-C115)*0.01*($B$6-A116+1),0)))</f>
        <v>0</v>
      </c>
      <c r="G116" s="22">
        <f>IF(A116&lt;='Inputs and Results'!$C$12,(C116-C115)*0.01*('Inputs and Results'!$C$12-A116+1),0)</f>
        <v>0</v>
      </c>
      <c r="H116" s="66">
        <f t="shared" si="18"/>
        <v>2.2999999999999998</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row>
    <row r="117" spans="1:11" x14ac:dyDescent="0.2">
      <c r="A117" s="5"/>
      <c r="F117" s="20"/>
      <c r="G117" s="20"/>
    </row>
    <row r="118" spans="1:11" x14ac:dyDescent="0.2">
      <c r="A118" s="5"/>
      <c r="F118" s="20"/>
      <c r="G118" s="20"/>
    </row>
    <row r="119" spans="1:11" x14ac:dyDescent="0.2">
      <c r="A119" s="5"/>
      <c r="F119" s="20"/>
      <c r="G119" s="20"/>
    </row>
    <row r="120" spans="1:11" x14ac:dyDescent="0.2">
      <c r="A120" s="5"/>
      <c r="F120" s="20"/>
      <c r="G120" s="20"/>
    </row>
    <row r="121" spans="1:11" x14ac:dyDescent="0.2">
      <c r="A121" s="5"/>
      <c r="F121" s="20"/>
      <c r="G121" s="20"/>
    </row>
    <row r="122" spans="1:11" x14ac:dyDescent="0.2">
      <c r="A122" s="5"/>
      <c r="F122" s="20"/>
      <c r="G122" s="20"/>
    </row>
    <row r="123" spans="1:11" x14ac:dyDescent="0.2">
      <c r="A123" s="5"/>
      <c r="F123" s="20"/>
      <c r="G123" s="20"/>
    </row>
    <row r="124" spans="1:11" x14ac:dyDescent="0.2">
      <c r="A124" s="5"/>
      <c r="F124" s="20"/>
      <c r="G124" s="20"/>
    </row>
    <row r="125" spans="1:11" x14ac:dyDescent="0.2">
      <c r="A125" s="5"/>
      <c r="F125" s="20"/>
      <c r="G125" s="20"/>
    </row>
    <row r="126" spans="1:11" x14ac:dyDescent="0.2">
      <c r="A126" s="5"/>
      <c r="F126" s="20"/>
      <c r="G126" s="20"/>
    </row>
    <row r="127" spans="1:11" x14ac:dyDescent="0.2">
      <c r="A127" s="5"/>
      <c r="F127" s="20"/>
      <c r="G127" s="20"/>
    </row>
    <row r="128" spans="1:11" x14ac:dyDescent="0.2">
      <c r="A128" s="5"/>
      <c r="F128" s="20"/>
      <c r="G128" s="20"/>
    </row>
    <row r="129" spans="1:7" x14ac:dyDescent="0.2">
      <c r="A129" s="5"/>
      <c r="F129" s="20"/>
      <c r="G129" s="20"/>
    </row>
    <row r="130" spans="1:7" x14ac:dyDescent="0.2">
      <c r="A130" s="5"/>
      <c r="F130" s="20"/>
      <c r="G130" s="20"/>
    </row>
    <row r="131" spans="1:7" x14ac:dyDescent="0.2">
      <c r="A131" s="5"/>
      <c r="F131" s="20"/>
      <c r="G131" s="20"/>
    </row>
    <row r="132" spans="1:7" x14ac:dyDescent="0.2">
      <c r="A132" s="5"/>
      <c r="F132" s="20"/>
      <c r="G132" s="20"/>
    </row>
    <row r="133" spans="1:7" x14ac:dyDescent="0.2">
      <c r="A133" s="5"/>
      <c r="F133" s="20"/>
      <c r="G133" s="20"/>
    </row>
    <row r="134" spans="1:7" x14ac:dyDescent="0.2">
      <c r="A134" s="5"/>
      <c r="F134" s="20"/>
      <c r="G134" s="20"/>
    </row>
    <row r="135" spans="1:7" x14ac:dyDescent="0.2">
      <c r="A135" s="5"/>
      <c r="F135" s="20"/>
      <c r="G135" s="20"/>
    </row>
    <row r="136" spans="1:7" x14ac:dyDescent="0.2">
      <c r="A136" s="5"/>
      <c r="F136" s="20"/>
      <c r="G136" s="20"/>
    </row>
    <row r="137" spans="1:7" x14ac:dyDescent="0.2">
      <c r="A137" s="5"/>
      <c r="F137" s="20"/>
      <c r="G137" s="20"/>
    </row>
    <row r="138" spans="1:7" x14ac:dyDescent="0.2">
      <c r="A138" s="5"/>
      <c r="F138" s="20"/>
      <c r="G138" s="20"/>
    </row>
    <row r="139" spans="1:7" x14ac:dyDescent="0.2">
      <c r="A139" s="5"/>
      <c r="F139" s="20"/>
      <c r="G139" s="20"/>
    </row>
    <row r="140" spans="1:7" x14ac:dyDescent="0.2">
      <c r="A140" s="5"/>
      <c r="F140" s="20"/>
      <c r="G140" s="20"/>
    </row>
    <row r="141" spans="1:7" x14ac:dyDescent="0.2">
      <c r="A141" s="6"/>
      <c r="F141" s="20"/>
      <c r="G141" s="20"/>
    </row>
  </sheetData>
  <sheetProtection algorithmName="SHA-512" hashValue="C4lhju+n+iJj8EWuyR96V7IEM5qojer4mEbYhuXFH4GCig+e57McgBst+IHqy2paE++INyPeorRIqq2wZG3uTQ==" saltValue="Wi5+pZh0775aO+AbIOPBqw==" spinCount="100000" sheet="1" objects="1" scenarios="1"/>
  <mergeCells count="3">
    <mergeCell ref="D14:E14"/>
    <mergeCell ref="F13:K13"/>
    <mergeCell ref="I14:K14"/>
  </mergeCells>
  <conditionalFormatting sqref="D17:D116">
    <cfRule type="top10" dxfId="31" priority="4" stopIfTrue="1" rank="1"/>
  </conditionalFormatting>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theme="5" tint="0.39997558519241921"/>
  </sheetPr>
  <dimension ref="A1:DD141"/>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144</v>
      </c>
    </row>
    <row r="2" spans="1:108" x14ac:dyDescent="0.2">
      <c r="A2" s="1" t="s">
        <v>206</v>
      </c>
      <c r="B2" s="1" t="s">
        <v>207</v>
      </c>
    </row>
    <row r="3" spans="1:108" x14ac:dyDescent="0.2">
      <c r="A3" s="1" t="s">
        <v>114</v>
      </c>
      <c r="B3" s="1">
        <f>_xlfn.MAXIFS(A16:A141,D16:D141,B4)</f>
        <v>45</v>
      </c>
    </row>
    <row r="4" spans="1:108" x14ac:dyDescent="0.2">
      <c r="A4" s="1" t="s">
        <v>208</v>
      </c>
      <c r="B4" s="1">
        <f>MAX(D17:D106)</f>
        <v>3.8288888888888892</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2.2199999999999998</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0.8</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4.4399999999999995</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1.6</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6.6599999999999993</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2.4000000000000004</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8.879999999999999</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11.1</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B21+(B26-B21)/(A26-A21)</f>
        <v>3.8200000000000003</v>
      </c>
      <c r="C22" s="8">
        <f>C21+(C26-C21)/(A26-A21)</f>
        <v>13.4</v>
      </c>
      <c r="D22" s="1">
        <f t="shared" si="0"/>
        <v>0.63666666666666671</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H21+(H26-H21)/($A26-$A21)</f>
        <v>3.92</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B22+(B26-B21)/(A26-A21)</f>
        <v>7.6400000000000006</v>
      </c>
      <c r="C23" s="8">
        <f>C22+(C26-C21)/(A26-A21)</f>
        <v>15.700000000000001</v>
      </c>
      <c r="D23" s="1">
        <f t="shared" si="0"/>
        <v>1.0914285714285714</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H22+(H26-H21)/($A26-$A21)</f>
        <v>3.84</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B23+(B26-B21)/(A26-A21)</f>
        <v>11.46</v>
      </c>
      <c r="C24" s="8">
        <f>C23+(C26-C21)/(A26-A21)</f>
        <v>18</v>
      </c>
      <c r="D24" s="1">
        <f t="shared" si="0"/>
        <v>1.4325000000000001</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H23+(H26-H21)/($A26-$A21)</f>
        <v>3.76</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B24+(B26-B21)/(A26-A21)</f>
        <v>15.280000000000001</v>
      </c>
      <c r="C25" s="8">
        <f>C24+(C26-C21)/(A26-A21)</f>
        <v>20.3</v>
      </c>
      <c r="D25" s="1">
        <f t="shared" si="0"/>
        <v>1.6977777777777778</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H24+(H26-H21)/($A26-$A21)</f>
        <v>3.6799999999999997</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9">
        <f>VLOOKUP(CONCATENATE($A$1,A26),'Smith et al 2006'!$A$2:$S$780,8,FALSE)</f>
        <v>19.100000000000001</v>
      </c>
      <c r="C26" s="9">
        <f>VLOOKUP(CONCATENATE($A$1,A26),'Smith et al 2006'!$A$2:$S$780,9,FALSE)</f>
        <v>22.6</v>
      </c>
      <c r="D26" s="1">
        <f t="shared" si="0"/>
        <v>1.9100000000000001</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9">
        <f>VLOOKUP(CONCATENATE($A$1,$A26),'Smith et al 2006'!$A$2:$S$780,11,FALSE)</f>
        <v>3.6</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B26+(B31-B26)/(A31-A26)</f>
        <v>22.62</v>
      </c>
      <c r="C27" s="8">
        <f>C26+(C31-C26)/(A31-A26)</f>
        <v>24.34</v>
      </c>
      <c r="D27" s="1">
        <f t="shared" si="0"/>
        <v>2.0563636363636366</v>
      </c>
      <c r="E27" s="13">
        <f t="shared" si="1"/>
        <v>0.18429319371727737</v>
      </c>
      <c r="F27" s="21">
        <f>IF('Inputs and Results'!$C$20="Conservation Easement (Perpetual)",(C27-C26),IF(AND('Inputs and Results'!$C$20="Government (Secured)",A27&lt;=$B$6),C27-C26,IF(A27&lt;=$B$6,(C27-C26)*0.01*($B$6-A27+1),0)))</f>
        <v>0</v>
      </c>
      <c r="G27" s="22">
        <f>IF(A27&lt;='Inputs and Results'!$C$12,(C27-C26)*0.01*('Inputs and Results'!$C$12-A27+1),0)</f>
        <v>0</v>
      </c>
      <c r="H27" s="8">
        <f>H26+(H31-H26)/($A31-$A26)</f>
        <v>3.56</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B27+(B31-B26)/(A31-A26)</f>
        <v>26.14</v>
      </c>
      <c r="C28" s="8">
        <f>C27+(C31-C26)/(A31-A26)</f>
        <v>26.08</v>
      </c>
      <c r="D28" s="1">
        <f t="shared" si="0"/>
        <v>2.1783333333333332</v>
      </c>
      <c r="E28" s="13">
        <f t="shared" si="1"/>
        <v>0.15561450044208658</v>
      </c>
      <c r="F28" s="21">
        <f>IF('Inputs and Results'!$C$20="Conservation Easement (Perpetual)",(C28-C27),IF(AND('Inputs and Results'!$C$20="Government (Secured)",A28&lt;=$B$6),C28-C27,IF(A28&lt;=$B$6,(C28-C27)*0.01*($B$6-A28+1),0)))</f>
        <v>0</v>
      </c>
      <c r="G28" s="22">
        <f>IF(A28&lt;='Inputs and Results'!$C$12,(C28-C27)*0.01*('Inputs and Results'!$C$12-A28+1),0)</f>
        <v>0</v>
      </c>
      <c r="H28" s="8">
        <f>H27+(H31-H26)/($A31-$A26)</f>
        <v>3.52</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B28+(B31-B26)/(A31-A26)</f>
        <v>29.66</v>
      </c>
      <c r="C29" s="8">
        <f>C28+(C31-C26)/(A31-A26)</f>
        <v>27.819999999999997</v>
      </c>
      <c r="D29" s="1">
        <f t="shared" si="0"/>
        <v>2.2815384615384615</v>
      </c>
      <c r="E29" s="13">
        <f t="shared" si="1"/>
        <v>0.13465952563121641</v>
      </c>
      <c r="F29" s="21">
        <f>IF('Inputs and Results'!$C$20="Conservation Easement (Perpetual)",(C29-C28),IF(AND('Inputs and Results'!$C$20="Government (Secured)",A29&lt;=$B$6),C29-C28,IF(A29&lt;=$B$6,(C29-C28)*0.01*($B$6-A29+1),0)))</f>
        <v>0</v>
      </c>
      <c r="G29" s="22">
        <f>IF(A29&lt;='Inputs and Results'!$C$12,(C29-C28)*0.01*('Inputs and Results'!$C$12-A29+1),0)</f>
        <v>0</v>
      </c>
      <c r="H29" s="8">
        <f>H28+(H31-H26)/($A31-$A26)</f>
        <v>3.48</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B29+(B31-B26)/(A31-A26)</f>
        <v>33.18</v>
      </c>
      <c r="C30" s="8">
        <f>C29+(C31-C26)/(A31-A26)</f>
        <v>29.559999999999995</v>
      </c>
      <c r="D30" s="1">
        <f t="shared" si="0"/>
        <v>2.37</v>
      </c>
      <c r="E30" s="13">
        <f t="shared" si="1"/>
        <v>0.11867835468644627</v>
      </c>
      <c r="F30" s="21">
        <f>IF('Inputs and Results'!$C$20="Conservation Easement (Perpetual)",(C30-C29),IF(AND('Inputs and Results'!$C$20="Government (Secured)",A30&lt;=$B$6),C30-C29,IF(A30&lt;=$B$6,(C30-C29)*0.01*($B$6-A30+1),0)))</f>
        <v>0</v>
      </c>
      <c r="G30" s="22">
        <f>IF(A30&lt;='Inputs and Results'!$C$12,(C30-C29)*0.01*('Inputs and Results'!$C$12-A30+1),0)</f>
        <v>0</v>
      </c>
      <c r="H30" s="8">
        <f>H29+(H31-H26)/($A31-$A26)</f>
        <v>3.44</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36.700000000000003</v>
      </c>
      <c r="C31" s="9">
        <f>VLOOKUP(CONCATENATE($A$1,A31),'Smith et al 2006'!$A$2:$S$780,9,FALSE)</f>
        <v>31.3</v>
      </c>
      <c r="D31" s="1">
        <f t="shared" si="0"/>
        <v>2.4466666666666668</v>
      </c>
      <c r="E31" s="13">
        <f t="shared" si="1"/>
        <v>0.10608800482218217</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3.4</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B31+(B36-B31)/(A36-A31)</f>
        <v>41.440000000000005</v>
      </c>
      <c r="C32" s="8">
        <f>C31+(C36-C31)/(A36-A31)</f>
        <v>33.200000000000003</v>
      </c>
      <c r="D32" s="1">
        <f t="shared" si="0"/>
        <v>2.5900000000000003</v>
      </c>
      <c r="E32" s="13">
        <f t="shared" si="1"/>
        <v>0.12915531335149866</v>
      </c>
      <c r="F32" s="21">
        <f>IF('Inputs and Results'!$C$20="Conservation Easement (Perpetual)",(C32-C31),IF(AND('Inputs and Results'!$C$20="Government (Secured)",A32&lt;=$B$6),C32-C31,IF(A32&lt;=$B$6,(C32-C31)*0.01*($B$6-A32+1),0)))</f>
        <v>0</v>
      </c>
      <c r="G32" s="22">
        <f>IF(A32&lt;='Inputs and Results'!$C$12,(C32-C31)*0.01*('Inputs and Results'!$C$12-A32+1),0)</f>
        <v>0</v>
      </c>
      <c r="H32" s="8">
        <f>H31+(H36-H31)/($A36-$A31)</f>
        <v>3.36</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B32+(B36-B31)/(A36-A31)</f>
        <v>46.180000000000007</v>
      </c>
      <c r="C33" s="8">
        <f>C32+(C36-C31)/(A36-A31)</f>
        <v>35.1</v>
      </c>
      <c r="D33" s="1">
        <f t="shared" si="0"/>
        <v>2.7164705882352944</v>
      </c>
      <c r="E33" s="13">
        <f t="shared" si="1"/>
        <v>0.11438223938223935</v>
      </c>
      <c r="F33" s="21">
        <f>IF('Inputs and Results'!$C$20="Conservation Easement (Perpetual)",(C33-C32),IF(AND('Inputs and Results'!$C$20="Government (Secured)",A33&lt;=$B$6),C33-C32,IF(A33&lt;=$B$6,(C33-C32)*0.01*($B$6-A33+1),0)))</f>
        <v>0</v>
      </c>
      <c r="G33" s="22">
        <f>IF(A33&lt;='Inputs and Results'!$C$12,(C33-C32)*0.01*('Inputs and Results'!$C$12-A33+1),0)</f>
        <v>0</v>
      </c>
      <c r="H33" s="8">
        <f>H32+(H36-H31)/($A36-$A31)</f>
        <v>3.32</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B33+(B36-B31)/(A36-A31)</f>
        <v>50.920000000000009</v>
      </c>
      <c r="C34" s="8">
        <f>C33+(C36-C31)/(A36-A31)</f>
        <v>37</v>
      </c>
      <c r="D34" s="1">
        <f t="shared" si="0"/>
        <v>2.8288888888888892</v>
      </c>
      <c r="E34" s="13">
        <f t="shared" si="1"/>
        <v>0.10264183629276746</v>
      </c>
      <c r="F34" s="21">
        <f>IF('Inputs and Results'!$C$20="Conservation Easement (Perpetual)",(C34-C33),IF(AND('Inputs and Results'!$C$20="Government (Secured)",A34&lt;=$B$6),C34-C33,IF(A34&lt;=$B$6,(C34-C33)*0.01*($B$6-A34+1),0)))</f>
        <v>0</v>
      </c>
      <c r="G34" s="22">
        <f>IF(A34&lt;='Inputs and Results'!$C$12,(C34-C33)*0.01*('Inputs and Results'!$C$12-A34+1),0)</f>
        <v>0</v>
      </c>
      <c r="H34" s="8">
        <f>H33+(H36-H31)/($A36-$A31)</f>
        <v>3.28</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B34+(B36-B31)/(A36-A31)</f>
        <v>55.660000000000011</v>
      </c>
      <c r="C35" s="8">
        <f>C34+(C36-C31)/(A36-A31)</f>
        <v>38.9</v>
      </c>
      <c r="D35" s="1">
        <f t="shared" si="0"/>
        <v>2.9294736842105267</v>
      </c>
      <c r="E35" s="13">
        <f t="shared" si="1"/>
        <v>9.3087195600942696E-2</v>
      </c>
      <c r="F35" s="21">
        <f>IF('Inputs and Results'!$C$20="Conservation Easement (Perpetual)",(C35-C34),IF(AND('Inputs and Results'!$C$20="Government (Secured)",A35&lt;=$B$6),C35-C34,IF(A35&lt;=$B$6,(C35-C34)*0.01*($B$6-A35+1),0)))</f>
        <v>0</v>
      </c>
      <c r="G35" s="22">
        <f>IF(A35&lt;='Inputs and Results'!$C$12,(C35-C34)*0.01*('Inputs and Results'!$C$12-A35+1),0)</f>
        <v>0</v>
      </c>
      <c r="H35" s="8">
        <f>H34+(H36-H31)/($A36-$A31)</f>
        <v>3.2399999999999998</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9">
        <f>VLOOKUP(CONCATENATE($A$1,A36),'Smith et al 2006'!$A$2:$S$780,8,FALSE)</f>
        <v>60.4</v>
      </c>
      <c r="C36" s="9">
        <f>VLOOKUP(CONCATENATE($A$1,A36),'Smith et al 2006'!$A$2:$S$780,9,FALSE)</f>
        <v>40.799999999999997</v>
      </c>
      <c r="D36" s="1">
        <f t="shared" si="0"/>
        <v>3.02</v>
      </c>
      <c r="E36" s="13">
        <f t="shared" si="1"/>
        <v>8.5159899389148253E-2</v>
      </c>
      <c r="F36" s="21">
        <f>IF('Inputs and Results'!$C$20="Conservation Easement (Perpetual)",(C36-C35),IF(AND('Inputs and Results'!$C$20="Government (Secured)",A36&lt;=$B$6),C36-C35,IF(A36&lt;=$B$6,(C36-C35)*0.01*($B$6-A36+1),0)))</f>
        <v>0</v>
      </c>
      <c r="G36" s="22">
        <f>IF(A36&lt;='Inputs and Results'!$C$12,(C36-C35)*0.01*('Inputs and Results'!$C$12-A36+1),0)</f>
        <v>0</v>
      </c>
      <c r="H36" s="9">
        <f>VLOOKUP(CONCATENATE($A$1,$A36),'Smith et al 2006'!$A$2:$S$780,11,FALSE)</f>
        <v>3.2</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B36+(B41-B36)/(A41-A36)</f>
        <v>65.42</v>
      </c>
      <c r="C37" s="8">
        <f>C36+(C41-C36)/(A41-A36)</f>
        <v>42.699999999999996</v>
      </c>
      <c r="D37" s="1">
        <f t="shared" si="0"/>
        <v>3.1152380952380954</v>
      </c>
      <c r="E37" s="13">
        <f t="shared" si="1"/>
        <v>8.3112582781456945E-2</v>
      </c>
      <c r="F37" s="21">
        <f>IF('Inputs and Results'!$C$20="Conservation Easement (Perpetual)",(C37-C36),IF(AND('Inputs and Results'!$C$20="Government (Secured)",A37&lt;=$B$6),C37-C36,IF(A37&lt;=$B$6,(C37-C36)*0.01*($B$6-A37+1),0)))</f>
        <v>0</v>
      </c>
      <c r="G37" s="22">
        <f>IF(A37&lt;='Inputs and Results'!$C$12,(C37-C36)*0.01*('Inputs and Results'!$C$12-A37+1),0)</f>
        <v>0</v>
      </c>
      <c r="H37" s="8">
        <f>H36+(H41-H36)/($A41-$A36)</f>
        <v>3.18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B37+(B41-B36)/(A41-A36)</f>
        <v>70.44</v>
      </c>
      <c r="C38" s="8">
        <f>C37+(C41-C36)/(A41-A36)</f>
        <v>44.599999999999994</v>
      </c>
      <c r="D38" s="1">
        <f t="shared" si="0"/>
        <v>3.2018181818181817</v>
      </c>
      <c r="E38" s="13">
        <f t="shared" si="1"/>
        <v>7.6734943442372305E-2</v>
      </c>
      <c r="F38" s="21">
        <f>IF('Inputs and Results'!$C$20="Conservation Easement (Perpetual)",(C38-C37),IF(AND('Inputs and Results'!$C$20="Government (Secured)",A38&lt;=$B$6),C38-C37,IF(A38&lt;=$B$6,(C38-C37)*0.01*($B$6-A38+1),0)))</f>
        <v>0</v>
      </c>
      <c r="G38" s="22">
        <f>IF(A38&lt;='Inputs and Results'!$C$12,(C38-C37)*0.01*('Inputs and Results'!$C$12-A38+1),0)</f>
        <v>0</v>
      </c>
      <c r="H38" s="8">
        <f>H37+(H41-H36)/($A41-$A36)</f>
        <v>3.16</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B38+(B41-B36)/(A41-A36)</f>
        <v>75.459999999999994</v>
      </c>
      <c r="C39" s="8">
        <f>C38+(C41-C36)/(A41-A36)</f>
        <v>46.499999999999993</v>
      </c>
      <c r="D39" s="1">
        <f t="shared" si="0"/>
        <v>3.2808695652173911</v>
      </c>
      <c r="E39" s="13">
        <f t="shared" si="1"/>
        <v>7.1266325951164111E-2</v>
      </c>
      <c r="F39" s="21">
        <f>IF('Inputs and Results'!$C$20="Conservation Easement (Perpetual)",(C39-C38),IF(AND('Inputs and Results'!$C$20="Government (Secured)",A39&lt;=$B$6),C39-C38,IF(A39&lt;=$B$6,(C39-C38)*0.01*($B$6-A39+1),0)))</f>
        <v>0</v>
      </c>
      <c r="G39" s="22">
        <f>IF(A39&lt;='Inputs and Results'!$C$12,(C39-C38)*0.01*('Inputs and Results'!$C$12-A39+1),0)</f>
        <v>0</v>
      </c>
      <c r="H39" s="8">
        <f>H38+(H41-H36)/($A41-$A36)</f>
        <v>3.14</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B39+(B41-B36)/(A41-A36)</f>
        <v>80.47999999999999</v>
      </c>
      <c r="C40" s="8">
        <f>C39+(C41-C36)/(A41-A36)</f>
        <v>48.399999999999991</v>
      </c>
      <c r="D40" s="1">
        <f>B40/A40</f>
        <v>3.3533333333333331</v>
      </c>
      <c r="E40" s="13">
        <f>(B40/B39)-1</f>
        <v>6.652531142327045E-2</v>
      </c>
      <c r="F40" s="21">
        <f>IF('Inputs and Results'!$C$20="Conservation Easement (Perpetual)",(C40-C39),IF(AND('Inputs and Results'!$C$20="Government (Secured)",A40&lt;=$B$6),C40-C39,IF(A40&lt;=$B$6,(C40-C39)*0.01*($B$6-A40+1),0)))</f>
        <v>0</v>
      </c>
      <c r="G40" s="22">
        <f>IF(A40&lt;='Inputs and Results'!$C$12,(C40-C39)*0.01*('Inputs and Results'!$C$12-A40+1),0)</f>
        <v>0</v>
      </c>
      <c r="H40" s="8">
        <f>H39+(H41-H36)/($A41-$A36)</f>
        <v>3.12</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85.5</v>
      </c>
      <c r="C41" s="9">
        <f>VLOOKUP(CONCATENATE($A$1,A41),'Smith et al 2006'!$A$2:$S$780,9,FALSE)</f>
        <v>50.3</v>
      </c>
      <c r="D41" s="1">
        <f t="shared" ref="D41:D104" si="4">B41/A41</f>
        <v>3.42</v>
      </c>
      <c r="E41" s="13">
        <f t="shared" ref="E41:E104" si="5">(B41/B40)-1</f>
        <v>6.2375745526838999E-2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3.1</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B41+(B46-B41)/(A46-A41)</f>
        <v>90.14</v>
      </c>
      <c r="C42" s="8">
        <f>C41+(C46-C41)/(A46-A41)</f>
        <v>51.879999999999995</v>
      </c>
      <c r="D42" s="1">
        <f t="shared" si="4"/>
        <v>3.4669230769230768</v>
      </c>
      <c r="E42" s="13">
        <f t="shared" si="5"/>
        <v>5.4269005847953133E-2</v>
      </c>
      <c r="F42" s="21">
        <f>IF('Inputs and Results'!$C$20="Conservation Easement (Perpetual)",(C42-C41),IF(AND('Inputs and Results'!$C$20="Government (Secured)",A42&lt;=$B$6),C42-C41,IF(A42&lt;=$B$6,(C42-C41)*0.01*($B$6-A42+1),0)))</f>
        <v>0</v>
      </c>
      <c r="G42" s="22">
        <f>IF(A42&lt;='Inputs and Results'!$C$12,(C42-C41)*0.01*('Inputs and Results'!$C$12-A42+1),0)</f>
        <v>0</v>
      </c>
      <c r="H42" s="8">
        <f>H41+(H46-H41)/($A46-$A41)</f>
        <v>3.1</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B42+(B46-B41)/(A46-A41)</f>
        <v>94.78</v>
      </c>
      <c r="C43" s="8">
        <f>C42+(C46-C41)/(A46-A41)</f>
        <v>53.459999999999994</v>
      </c>
      <c r="D43" s="1">
        <f t="shared" si="4"/>
        <v>3.5103703703703704</v>
      </c>
      <c r="E43" s="13">
        <f t="shared" si="5"/>
        <v>5.1475482582649112E-2</v>
      </c>
      <c r="F43" s="21">
        <f>IF('Inputs and Results'!$C$20="Conservation Easement (Perpetual)",(C43-C42),IF(AND('Inputs and Results'!$C$20="Government (Secured)",A43&lt;=$B$6),C43-C42,IF(A43&lt;=$B$6,(C43-C42)*0.01*($B$6-A43+1),0)))</f>
        <v>0</v>
      </c>
      <c r="G43" s="22">
        <f>IF(A43&lt;='Inputs and Results'!$C$12,(C43-C42)*0.01*('Inputs and Results'!$C$12-A43+1),0)</f>
        <v>0</v>
      </c>
      <c r="H43" s="8">
        <f>H42+(H46-H41)/($A46-$A41)</f>
        <v>3.1</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B43+(B46-B41)/(A46-A41)</f>
        <v>99.42</v>
      </c>
      <c r="C44" s="8">
        <f>C43+(C46-C41)/(A46-A41)</f>
        <v>55.039999999999992</v>
      </c>
      <c r="D44" s="1">
        <f t="shared" si="4"/>
        <v>3.5507142857142857</v>
      </c>
      <c r="E44" s="13">
        <f t="shared" si="5"/>
        <v>4.8955475838784457E-2</v>
      </c>
      <c r="F44" s="21">
        <f>IF('Inputs and Results'!$C$20="Conservation Easement (Perpetual)",(C44-C43),IF(AND('Inputs and Results'!$C$20="Government (Secured)",A44&lt;=$B$6),C44-C43,IF(A44&lt;=$B$6,(C44-C43)*0.01*($B$6-A44+1),0)))</f>
        <v>0</v>
      </c>
      <c r="G44" s="22">
        <f>IF(A44&lt;='Inputs and Results'!$C$12,(C44-C43)*0.01*('Inputs and Results'!$C$12-A44+1),0)</f>
        <v>0</v>
      </c>
      <c r="H44" s="8">
        <f>H43+(H46-H41)/($A46-$A41)</f>
        <v>3.1</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B44+(B46-B41)/(A46-A41)</f>
        <v>104.06</v>
      </c>
      <c r="C45" s="8">
        <f>C44+(C46-C41)/(A46-A41)</f>
        <v>56.61999999999999</v>
      </c>
      <c r="D45" s="1">
        <f t="shared" si="4"/>
        <v>3.5882758620689654</v>
      </c>
      <c r="E45" s="13">
        <f t="shared" si="5"/>
        <v>4.6670690002011739E-2</v>
      </c>
      <c r="F45" s="21">
        <f>IF('Inputs and Results'!$C$20="Conservation Easement (Perpetual)",(C45-C44),IF(AND('Inputs and Results'!$C$20="Government (Secured)",A45&lt;=$B$6),C45-C44,IF(A45&lt;=$B$6,(C45-C44)*0.01*($B$6-A45+1),0)))</f>
        <v>0</v>
      </c>
      <c r="G45" s="22">
        <f>IF(A45&lt;='Inputs and Results'!$C$12,(C45-C44)*0.01*('Inputs and Results'!$C$12-A45+1),0)</f>
        <v>0</v>
      </c>
      <c r="H45" s="8">
        <f>H44+(H46-H41)/($A46-$A41)</f>
        <v>3.1</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9">
        <f>VLOOKUP(CONCATENATE($A$1,A46),'Smith et al 2006'!$A$2:$S$780,8,FALSE)</f>
        <v>108.7</v>
      </c>
      <c r="C46" s="9">
        <f>VLOOKUP(CONCATENATE($A$1,A46),'Smith et al 2006'!$A$2:$S$780,9,FALSE)</f>
        <v>58.2</v>
      </c>
      <c r="D46" s="1">
        <f t="shared" si="4"/>
        <v>3.6233333333333335</v>
      </c>
      <c r="E46" s="13">
        <f t="shared" si="5"/>
        <v>4.4589659811647087E-2</v>
      </c>
      <c r="F46" s="21">
        <f>IF('Inputs and Results'!$C$20="Conservation Easement (Perpetual)",(C46-C45),IF(AND('Inputs and Results'!$C$20="Government (Secured)",A46&lt;=$B$6),C46-C45,IF(A46&lt;=$B$6,(C46-C45)*0.01*($B$6-A46+1),0)))</f>
        <v>0</v>
      </c>
      <c r="G46" s="22">
        <f>IF(A46&lt;='Inputs and Results'!$C$12,(C46-C45)*0.01*('Inputs and Results'!$C$12-A46+1),0)</f>
        <v>0</v>
      </c>
      <c r="H46" s="9">
        <f>VLOOKUP(CONCATENATE($A$1,$A46),'Smith et al 2006'!$A$2:$S$780,11,FALSE)</f>
        <v>3.1</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B46+(B51-B46)/(A51-A46)</f>
        <v>113.2</v>
      </c>
      <c r="C47" s="8">
        <f>C46+(C51-C46)/(A51-A46)</f>
        <v>59.68</v>
      </c>
      <c r="D47" s="1">
        <f t="shared" si="4"/>
        <v>3.6516129032258067</v>
      </c>
      <c r="E47" s="13">
        <f t="shared" si="5"/>
        <v>4.1398344066237325E-2</v>
      </c>
      <c r="F47" s="21">
        <f>IF('Inputs and Results'!$C$20="Conservation Easement (Perpetual)",(C47-C46),IF(AND('Inputs and Results'!$C$20="Government (Secured)",A47&lt;=$B$6),C47-C46,IF(A47&lt;=$B$6,(C47-C46)*0.01*($B$6-A47+1),0)))</f>
        <v>0</v>
      </c>
      <c r="G47" s="22">
        <f>IF(A47&lt;='Inputs and Results'!$C$12,(C47-C46)*0.01*('Inputs and Results'!$C$12-A47+1),0)</f>
        <v>0</v>
      </c>
      <c r="H47" s="8">
        <f>H46+(H51-H46)/($A51-$A46)</f>
        <v>3.08</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B47+(B51-B46)/(A51-A46)</f>
        <v>117.7</v>
      </c>
      <c r="C48" s="8">
        <f>C47+(C51-C46)/(A51-A46)</f>
        <v>61.16</v>
      </c>
      <c r="D48" s="1">
        <f t="shared" si="4"/>
        <v>3.6781250000000001</v>
      </c>
      <c r="E48" s="13">
        <f t="shared" si="5"/>
        <v>3.9752650176678506E-2</v>
      </c>
      <c r="F48" s="21">
        <f>IF('Inputs and Results'!$C$20="Conservation Easement (Perpetual)",(C48-C47),IF(AND('Inputs and Results'!$C$20="Government (Secured)",A48&lt;=$B$6),C48-C47,IF(A48&lt;=$B$6,(C48-C47)*0.01*($B$6-A48+1),0)))</f>
        <v>0</v>
      </c>
      <c r="G48" s="22">
        <f>IF(A48&lt;='Inputs and Results'!$C$12,(C48-C47)*0.01*('Inputs and Results'!$C$12-A48+1),0)</f>
        <v>0</v>
      </c>
      <c r="H48" s="8">
        <f>H47+(H51-H46)/($A51-$A46)</f>
        <v>3.06</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B48+(B51-B46)/(A51-A46)</f>
        <v>122.2</v>
      </c>
      <c r="C49" s="8">
        <f>C48+(C51-C46)/(A51-A46)</f>
        <v>62.639999999999993</v>
      </c>
      <c r="D49" s="1">
        <f t="shared" si="4"/>
        <v>3.7030303030303031</v>
      </c>
      <c r="E49" s="13">
        <f t="shared" si="5"/>
        <v>3.8232795242141071E-2</v>
      </c>
      <c r="F49" s="21">
        <f>IF('Inputs and Results'!$C$20="Conservation Easement (Perpetual)",(C49-C48),IF(AND('Inputs and Results'!$C$20="Government (Secured)",A49&lt;=$B$6),C49-C48,IF(A49&lt;=$B$6,(C49-C48)*0.01*($B$6-A49+1),0)))</f>
        <v>0</v>
      </c>
      <c r="G49" s="22">
        <f>IF(A49&lt;='Inputs and Results'!$C$12,(C49-C48)*0.01*('Inputs and Results'!$C$12-A49+1),0)</f>
        <v>0</v>
      </c>
      <c r="H49" s="8">
        <f>H48+(H51-H46)/($A51-$A46)</f>
        <v>3.04</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B49+(B51-B46)/(A51-A46)</f>
        <v>126.7</v>
      </c>
      <c r="C50" s="8">
        <f>C49+(C51-C46)/(A51-A46)</f>
        <v>64.11999999999999</v>
      </c>
      <c r="D50" s="1">
        <f t="shared" si="4"/>
        <v>3.7264705882352942</v>
      </c>
      <c r="E50" s="13">
        <f t="shared" si="5"/>
        <v>3.6824877250409171E-2</v>
      </c>
      <c r="F50" s="21">
        <f>IF('Inputs and Results'!$C$20="Conservation Easement (Perpetual)",(C50-C49),IF(AND('Inputs and Results'!$C$20="Government (Secured)",A50&lt;=$B$6),C50-C49,IF(A50&lt;=$B$6,(C50-C49)*0.01*($B$6-A50+1),0)))</f>
        <v>0</v>
      </c>
      <c r="G50" s="22">
        <f>IF(A50&lt;='Inputs and Results'!$C$12,(C50-C49)*0.01*('Inputs and Results'!$C$12-A50+1),0)</f>
        <v>0</v>
      </c>
      <c r="H50" s="8">
        <f>H49+(H51-H46)/($A51-$A46)</f>
        <v>3.02</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131.19999999999999</v>
      </c>
      <c r="C51" s="9">
        <f>VLOOKUP(CONCATENATE($A$1,A51),'Smith et al 2006'!$A$2:$S$780,9,FALSE)</f>
        <v>65.599999999999994</v>
      </c>
      <c r="D51" s="1">
        <f t="shared" si="4"/>
        <v>3.7485714285714282</v>
      </c>
      <c r="E51" s="13">
        <f t="shared" si="5"/>
        <v>3.5516969218626571E-2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B51+(B56-B51)/(A56-A51)</f>
        <v>135.41999999999999</v>
      </c>
      <c r="C52" s="8">
        <f>C51+(C56-C51)/(A56-A51)</f>
        <v>66.97999999999999</v>
      </c>
      <c r="D52" s="1">
        <f t="shared" si="4"/>
        <v>3.7616666666666663</v>
      </c>
      <c r="E52" s="13">
        <f t="shared" si="5"/>
        <v>3.216463414634152E-2</v>
      </c>
      <c r="F52" s="21">
        <f>IF('Inputs and Results'!$C$20="Conservation Easement (Perpetual)",(C52-C51),IF(AND('Inputs and Results'!$C$20="Government (Secured)",A52&lt;=$B$6),C52-C51,IF(A52&lt;=$B$6,(C52-C51)*0.01*($B$6-A52+1),0)))</f>
        <v>0</v>
      </c>
      <c r="G52" s="22">
        <f>IF(A52&lt;='Inputs and Results'!$C$12,(C52-C51)*0.01*('Inputs and Results'!$C$12-A52+1),0)</f>
        <v>0</v>
      </c>
      <c r="H52" s="8">
        <f>H51+(H56-H51)/($A56-$A51)</f>
        <v>3</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B52+(B56-B51)/(A56-A51)</f>
        <v>139.63999999999999</v>
      </c>
      <c r="C53" s="8">
        <f>C52+(C56-C51)/(A56-A51)</f>
        <v>68.359999999999985</v>
      </c>
      <c r="D53" s="1">
        <f t="shared" si="4"/>
        <v>3.7740540540540537</v>
      </c>
      <c r="E53" s="13">
        <f t="shared" si="5"/>
        <v>3.1162309850834458E-2</v>
      </c>
      <c r="F53" s="21">
        <f>IF('Inputs and Results'!$C$20="Conservation Easement (Perpetual)",(C53-C52),IF(AND('Inputs and Results'!$C$20="Government (Secured)",A53&lt;=$B$6),C53-C52,IF(A53&lt;=$B$6,(C53-C52)*0.01*($B$6-A53+1),0)))</f>
        <v>0</v>
      </c>
      <c r="G53" s="22">
        <f>IF(A53&lt;='Inputs and Results'!$C$12,(C53-C52)*0.01*('Inputs and Results'!$C$12-A53+1),0)</f>
        <v>0</v>
      </c>
      <c r="H53" s="8">
        <f>H52+(H56-H51)/($A56-$A51)</f>
        <v>3</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B53+(B56-B51)/(A56-A51)</f>
        <v>143.85999999999999</v>
      </c>
      <c r="C54" s="8">
        <f>C53+(C56-C51)/(A56-A51)</f>
        <v>69.739999999999981</v>
      </c>
      <c r="D54" s="1">
        <f t="shared" si="4"/>
        <v>3.7857894736842099</v>
      </c>
      <c r="E54" s="13">
        <f t="shared" si="5"/>
        <v>3.0220567172729806E-2</v>
      </c>
      <c r="F54" s="21">
        <f>IF('Inputs and Results'!$C$20="Conservation Easement (Perpetual)",(C54-C53),IF(AND('Inputs and Results'!$C$20="Government (Secured)",A54&lt;=$B$6),C54-C53,IF(A54&lt;=$B$6,(C54-C53)*0.01*($B$6-A54+1),0)))</f>
        <v>0</v>
      </c>
      <c r="G54" s="22">
        <f>IF(A54&lt;='Inputs and Results'!$C$12,(C54-C53)*0.01*('Inputs and Results'!$C$12-A54+1),0)</f>
        <v>0</v>
      </c>
      <c r="H54" s="8">
        <f>H53+(H56-H51)/($A56-$A51)</f>
        <v>3</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B54+(B56-B51)/(A56-A51)</f>
        <v>148.07999999999998</v>
      </c>
      <c r="C55" s="8">
        <f>C54+(C56-C51)/(A56-A51)</f>
        <v>71.119999999999976</v>
      </c>
      <c r="D55" s="1">
        <f t="shared" si="4"/>
        <v>3.7969230769230764</v>
      </c>
      <c r="E55" s="13">
        <f t="shared" si="5"/>
        <v>2.9334074794939546E-2</v>
      </c>
      <c r="F55" s="21">
        <f>IF('Inputs and Results'!$C$20="Conservation Easement (Perpetual)",(C55-C54),IF(AND('Inputs and Results'!$C$20="Government (Secured)",A55&lt;=$B$6),C55-C54,IF(A55&lt;=$B$6,(C55-C54)*0.01*($B$6-A55+1),0)))</f>
        <v>0</v>
      </c>
      <c r="G55" s="22">
        <f>IF(A55&lt;='Inputs and Results'!$C$12,(C55-C54)*0.01*('Inputs and Results'!$C$12-A55+1),0)</f>
        <v>0</v>
      </c>
      <c r="H55" s="8">
        <f>H54+(H56-H51)/($A56-$A51)</f>
        <v>3</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9">
        <f>VLOOKUP(CONCATENATE($A$1,A56),'Smith et al 2006'!$A$2:$S$780,8,FALSE)</f>
        <v>152.30000000000001</v>
      </c>
      <c r="C56" s="9">
        <f>VLOOKUP(CONCATENATE($A$1,A56),'Smith et al 2006'!$A$2:$S$780,9,FALSE)</f>
        <v>72.5</v>
      </c>
      <c r="D56" s="1">
        <f t="shared" si="4"/>
        <v>3.8075000000000001</v>
      </c>
      <c r="E56" s="13">
        <f t="shared" si="5"/>
        <v>2.8498109130200122E-2</v>
      </c>
      <c r="F56" s="21">
        <f>IF('Inputs and Results'!$C$20="Conservation Easement (Perpetual)",(C56-C55),IF(AND('Inputs and Results'!$C$20="Government (Secured)",A56&lt;=$B$6),C56-C55,IF(A56&lt;=$B$6,(C56-C55)*0.01*($B$6-A56+1),0)))</f>
        <v>0</v>
      </c>
      <c r="G56" s="22">
        <f>IF(A56&lt;='Inputs and Results'!$C$12,(C56-C55)*0.01*('Inputs and Results'!$C$12-A56+1),0)</f>
        <v>0</v>
      </c>
      <c r="H56" s="9">
        <f>VLOOKUP(CONCATENATE($A$1,$A56),'Smith et al 2006'!$A$2:$S$780,11,FALSE)</f>
        <v>3</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B56+(B61-B56)/(A61-A56)</f>
        <v>156.30000000000001</v>
      </c>
      <c r="C57" s="8">
        <f>C56+(C61-C56)/(A61-A56)</f>
        <v>73.78</v>
      </c>
      <c r="D57" s="1">
        <f t="shared" si="4"/>
        <v>3.8121951219512198</v>
      </c>
      <c r="E57" s="13">
        <f t="shared" si="5"/>
        <v>2.6263952724885131E-2</v>
      </c>
      <c r="F57" s="21">
        <f>IF('Inputs and Results'!$C$20="Conservation Easement (Perpetual)",(C57-C56),IF(AND('Inputs and Results'!$C$20="Government (Secured)",A57&lt;=$B$6),C57-C56,IF(A57&lt;=$B$6,(C57-C56)*0.01*($B$6-A57+1),0)))</f>
        <v>0</v>
      </c>
      <c r="G57" s="22">
        <f>IF(A57&lt;='Inputs and Results'!$C$12,(C57-C56)*0.01*('Inputs and Results'!$C$12-A57+1),0)</f>
        <v>0</v>
      </c>
      <c r="H57" s="8">
        <f>H56+(H61-H56)/($A61-$A56)</f>
        <v>2.98</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B57+(B61-B56)/(A61-A56)</f>
        <v>160.30000000000001</v>
      </c>
      <c r="C58" s="8">
        <f>C57+(C61-C56)/(A61-A56)</f>
        <v>75.06</v>
      </c>
      <c r="D58" s="1">
        <f t="shared" si="4"/>
        <v>3.8166666666666669</v>
      </c>
      <c r="E58" s="13">
        <f t="shared" si="5"/>
        <v>2.5591810620601452E-2</v>
      </c>
      <c r="F58" s="21">
        <f>IF('Inputs and Results'!$C$20="Conservation Easement (Perpetual)",(C58-C57),IF(AND('Inputs and Results'!$C$20="Government (Secured)",A58&lt;=$B$6),C58-C57,IF(A58&lt;=$B$6,(C58-C57)*0.01*($B$6-A58+1),0)))</f>
        <v>0</v>
      </c>
      <c r="G58" s="22">
        <f>IF(A58&lt;='Inputs and Results'!$C$12,(C58-C57)*0.01*('Inputs and Results'!$C$12-A58+1),0)</f>
        <v>0</v>
      </c>
      <c r="H58" s="8">
        <f>H57+(H61-H56)/($A61-$A56)</f>
        <v>2.96</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B58+(B61-B56)/(A61-A56)</f>
        <v>164.3</v>
      </c>
      <c r="C59" s="8">
        <f>C58+(C61-C56)/(A61-A56)</f>
        <v>76.34</v>
      </c>
      <c r="D59" s="1">
        <f t="shared" si="4"/>
        <v>3.82093023255814</v>
      </c>
      <c r="E59" s="13">
        <f t="shared" si="5"/>
        <v>2.4953212726138485E-2</v>
      </c>
      <c r="F59" s="21">
        <f>IF('Inputs and Results'!$C$20="Conservation Easement (Perpetual)",(C59-C58),IF(AND('Inputs and Results'!$C$20="Government (Secured)",A59&lt;=$B$6),C59-C58,IF(A59&lt;=$B$6,(C59-C58)*0.01*($B$6-A59+1),0)))</f>
        <v>0</v>
      </c>
      <c r="G59" s="22">
        <f>IF(A59&lt;='Inputs and Results'!$C$12,(C59-C58)*0.01*('Inputs and Results'!$C$12-A59+1),0)</f>
        <v>0</v>
      </c>
      <c r="H59" s="8">
        <f>H58+(H61-H56)/($A61-$A56)</f>
        <v>2.94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B59+(B61-B56)/(A61-A56)</f>
        <v>168.3</v>
      </c>
      <c r="C60" s="8">
        <f>C59+(C61-C56)/(A61-A56)</f>
        <v>77.62</v>
      </c>
      <c r="D60" s="1">
        <f t="shared" si="4"/>
        <v>3.8250000000000002</v>
      </c>
      <c r="E60" s="13">
        <f t="shared" si="5"/>
        <v>2.4345709068776644E-2</v>
      </c>
      <c r="F60" s="21">
        <f>IF('Inputs and Results'!$C$20="Conservation Easement (Perpetual)",(C60-C59),IF(AND('Inputs and Results'!$C$20="Government (Secured)",A60&lt;=$B$6),C60-C59,IF(A60&lt;=$B$6,(C60-C59)*0.01*($B$6-A60+1),0)))</f>
        <v>0</v>
      </c>
      <c r="G60" s="22">
        <f>IF(A60&lt;='Inputs and Results'!$C$12,(C60-C59)*0.01*('Inputs and Results'!$C$12-A60+1),0)</f>
        <v>0</v>
      </c>
      <c r="H60" s="8">
        <f>H59+(H61-H56)/($A61-$A56)</f>
        <v>2.92</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172.3</v>
      </c>
      <c r="C61" s="9">
        <f>VLOOKUP(CONCATENATE($A$1,A61),'Smith et al 2006'!$A$2:$S$780,9,FALSE)</f>
        <v>78.900000000000006</v>
      </c>
      <c r="D61" s="1">
        <f t="shared" si="4"/>
        <v>3.8288888888888892</v>
      </c>
      <c r="E61" s="13">
        <f t="shared" si="5"/>
        <v>2.3767082590611999E-2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2.9</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B61+(B66-B61)/(A66-A61)</f>
        <v>176.12</v>
      </c>
      <c r="C62" s="8">
        <f>C61+(C66-C61)/(A66-A61)</f>
        <v>80.12</v>
      </c>
      <c r="D62" s="1">
        <f t="shared" si="4"/>
        <v>3.8286956521739133</v>
      </c>
      <c r="E62" s="13">
        <f t="shared" si="5"/>
        <v>2.2170632617527497E-2</v>
      </c>
      <c r="F62" s="21">
        <f>IF('Inputs and Results'!$C$20="Conservation Easement (Perpetual)",(C62-C61),IF(AND('Inputs and Results'!$C$20="Government (Secured)",A62&lt;=$B$6),C62-C61,IF(A62&lt;=$B$6,(C62-C61)*0.01*($B$6-A62+1),0)))</f>
        <v>0</v>
      </c>
      <c r="G62" s="22">
        <f>IF(A62&lt;='Inputs and Results'!$C$12,(C62-C61)*0.01*('Inputs and Results'!$C$12-A62+1),0)</f>
        <v>0</v>
      </c>
      <c r="H62" s="8">
        <f>H61+(H66-H61)/($A66-$A61)</f>
        <v>2.9</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B62+(B66-B61)/(A66-A61)</f>
        <v>179.94</v>
      </c>
      <c r="C63" s="8">
        <f>C62+(C66-C61)/(A66-A61)</f>
        <v>81.34</v>
      </c>
      <c r="D63" s="1">
        <f t="shared" si="4"/>
        <v>3.8285106382978724</v>
      </c>
      <c r="E63" s="13">
        <f t="shared" si="5"/>
        <v>2.1689756983874542E-2</v>
      </c>
      <c r="F63" s="21">
        <f>IF('Inputs and Results'!$C$20="Conservation Easement (Perpetual)",(C63-C62),IF(AND('Inputs and Results'!$C$20="Government (Secured)",A63&lt;=$B$6),C63-C62,IF(A63&lt;=$B$6,(C63-C62)*0.01*($B$6-A63+1),0)))</f>
        <v>0</v>
      </c>
      <c r="G63" s="22">
        <f>IF(A63&lt;='Inputs and Results'!$C$12,(C63-C62)*0.01*('Inputs and Results'!$C$12-A63+1),0)</f>
        <v>0</v>
      </c>
      <c r="H63" s="8">
        <f>H62+(H66-H61)/($A66-$A61)</f>
        <v>2.9</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B63+(B66-B61)/(A66-A61)</f>
        <v>183.76</v>
      </c>
      <c r="C64" s="8">
        <f>C63+(C66-C61)/(A66-A61)</f>
        <v>82.56</v>
      </c>
      <c r="D64" s="1">
        <f t="shared" si="4"/>
        <v>3.8283333333333331</v>
      </c>
      <c r="E64" s="13">
        <f t="shared" si="5"/>
        <v>2.1229298655107254E-2</v>
      </c>
      <c r="F64" s="21">
        <f>IF('Inputs and Results'!$C$20="Conservation Easement (Perpetual)",(C64-C63),IF(AND('Inputs and Results'!$C$20="Government (Secured)",A64&lt;=$B$6),C64-C63,IF(A64&lt;=$B$6,(C64-C63)*0.01*($B$6-A64+1),0)))</f>
        <v>0</v>
      </c>
      <c r="G64" s="22">
        <f>IF(A64&lt;='Inputs and Results'!$C$12,(C64-C63)*0.01*('Inputs and Results'!$C$12-A64+1),0)</f>
        <v>0</v>
      </c>
      <c r="H64" s="8">
        <f>H63+(H66-H61)/($A66-$A61)</f>
        <v>2.9</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B64+(B66-B61)/(A66-A61)</f>
        <v>187.57999999999998</v>
      </c>
      <c r="C65" s="8">
        <f>C64+(C66-C61)/(A66-A61)</f>
        <v>83.78</v>
      </c>
      <c r="D65" s="1">
        <f t="shared" si="4"/>
        <v>3.8281632653061219</v>
      </c>
      <c r="E65" s="13">
        <f t="shared" si="5"/>
        <v>2.0787984327383491E-2</v>
      </c>
      <c r="F65" s="21">
        <f>IF('Inputs and Results'!$C$20="Conservation Easement (Perpetual)",(C65-C64),IF(AND('Inputs and Results'!$C$20="Government (Secured)",A65&lt;=$B$6),C65-C64,IF(A65&lt;=$B$6,(C65-C64)*0.01*($B$6-A65+1),0)))</f>
        <v>0</v>
      </c>
      <c r="G65" s="22">
        <f>IF(A65&lt;='Inputs and Results'!$C$12,(C65-C64)*0.01*('Inputs and Results'!$C$12-A65+1),0)</f>
        <v>0</v>
      </c>
      <c r="H65" s="8">
        <f>H64+(H66-H61)/($A66-$A61)</f>
        <v>2.9</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9">
        <f>VLOOKUP(CONCATENATE($A$1,A66),'Smith et al 2006'!$A$2:$S$780,8,FALSE)</f>
        <v>191.4</v>
      </c>
      <c r="C66" s="9">
        <f>VLOOKUP(CONCATENATE($A$1,A66),'Smith et al 2006'!$A$2:$S$780,9,FALSE)</f>
        <v>85</v>
      </c>
      <c r="D66" s="1">
        <f t="shared" si="4"/>
        <v>3.8280000000000003</v>
      </c>
      <c r="E66" s="13">
        <f t="shared" si="5"/>
        <v>2.0364644418381594E-2</v>
      </c>
      <c r="F66" s="21">
        <f>IF('Inputs and Results'!$C$20="Conservation Easement (Perpetual)",(C66-C65),IF(AND('Inputs and Results'!$C$20="Government (Secured)",A66&lt;=$B$6),C66-C65,IF(A66&lt;=$B$6,(C66-C65)*0.01*($B$6-A66+1),0)))</f>
        <v>0</v>
      </c>
      <c r="G66" s="22">
        <f>IF(A66&lt;='Inputs and Results'!$C$12,(C66-C65)*0.01*('Inputs and Results'!$C$12-A66+1),0)</f>
        <v>0</v>
      </c>
      <c r="H66" s="9">
        <f>VLOOKUP(CONCATENATE($A$1,$A66),'Smith et al 2006'!$A$2:$S$780,11,FALSE)</f>
        <v>2.9</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B66+(B71-B66)/(A71-A66)</f>
        <v>194.8</v>
      </c>
      <c r="C67" s="8">
        <f>C66+(C71-C66)/(A71-A66)</f>
        <v>86.06</v>
      </c>
      <c r="D67" s="1">
        <f t="shared" si="4"/>
        <v>3.8196078431372551</v>
      </c>
      <c r="E67" s="13">
        <f t="shared" si="5"/>
        <v>1.7763845350052376E-2</v>
      </c>
      <c r="F67" s="21">
        <f>IF('Inputs and Results'!$C$20="Conservation Easement (Perpetual)",(C67-C66),IF(AND('Inputs and Results'!$C$20="Government (Secured)",A67&lt;=$B$6),C67-C66,IF(A67&lt;=$B$6,(C67-C66)*0.01*($B$6-A67+1),0)))</f>
        <v>0</v>
      </c>
      <c r="G67" s="22">
        <f>IF(A67&lt;='Inputs and Results'!$C$12,(C67-C66)*0.01*('Inputs and Results'!$C$12-A67+1),0)</f>
        <v>0</v>
      </c>
      <c r="H67" s="8">
        <f>H66+(H71-H66)/($A71-$A66)</f>
        <v>2.9</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B67+(B71-B66)/(A71-A66)</f>
        <v>198.20000000000002</v>
      </c>
      <c r="C68" s="8">
        <f>C67+(C71-C66)/(A71-A66)</f>
        <v>87.12</v>
      </c>
      <c r="D68" s="1">
        <f t="shared" si="4"/>
        <v>3.8115384615384618</v>
      </c>
      <c r="E68" s="13">
        <f t="shared" si="5"/>
        <v>1.7453798767967266E-2</v>
      </c>
      <c r="F68" s="21">
        <f>IF('Inputs and Results'!$C$20="Conservation Easement (Perpetual)",(C68-C67),IF(AND('Inputs and Results'!$C$20="Government (Secured)",A68&lt;=$B$6),C68-C67,IF(A68&lt;=$B$6,(C68-C67)*0.01*($B$6-A68+1),0)))</f>
        <v>0</v>
      </c>
      <c r="G68" s="22">
        <f>IF(A68&lt;='Inputs and Results'!$C$12,(C68-C67)*0.01*('Inputs and Results'!$C$12-A68+1),0)</f>
        <v>0</v>
      </c>
      <c r="H68" s="8">
        <f>H67+(H71-H66)/($A71-$A66)</f>
        <v>2.9</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B68+(B71-B66)/(A71-A66)</f>
        <v>201.60000000000002</v>
      </c>
      <c r="C69" s="8">
        <f>C68+(C71-C66)/(A71-A66)</f>
        <v>88.18</v>
      </c>
      <c r="D69" s="1">
        <f t="shared" si="4"/>
        <v>3.8037735849056609</v>
      </c>
      <c r="E69" s="13">
        <f t="shared" si="5"/>
        <v>1.7154389505549927E-2</v>
      </c>
      <c r="F69" s="21">
        <f>IF('Inputs and Results'!$C$20="Conservation Easement (Perpetual)",(C69-C68),IF(AND('Inputs and Results'!$C$20="Government (Secured)",A69&lt;=$B$6),C69-C68,IF(A69&lt;=$B$6,(C69-C68)*0.01*($B$6-A69+1),0)))</f>
        <v>0</v>
      </c>
      <c r="G69" s="22">
        <f>IF(A69&lt;='Inputs and Results'!$C$12,(C69-C68)*0.01*('Inputs and Results'!$C$12-A69+1),0)</f>
        <v>0</v>
      </c>
      <c r="H69" s="8">
        <f>H68+(H71-H66)/($A71-$A66)</f>
        <v>2.9</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B69+(B71-B66)/(A71-A66)</f>
        <v>205.00000000000003</v>
      </c>
      <c r="C70" s="8">
        <f>C69+(C71-C66)/(A71-A66)</f>
        <v>89.240000000000009</v>
      </c>
      <c r="D70" s="1">
        <f t="shared" si="4"/>
        <v>3.7962962962962967</v>
      </c>
      <c r="E70" s="13">
        <f t="shared" si="5"/>
        <v>1.6865079365079305E-2</v>
      </c>
      <c r="F70" s="21">
        <f>IF('Inputs and Results'!$C$20="Conservation Easement (Perpetual)",(C70-C69),IF(AND('Inputs and Results'!$C$20="Government (Secured)",A70&lt;=$B$6),C70-C69,IF(A70&lt;=$B$6,(C70-C69)*0.01*($B$6-A70+1),0)))</f>
        <v>0</v>
      </c>
      <c r="G70" s="22">
        <f>IF(A70&lt;='Inputs and Results'!$C$12,(C70-C69)*0.01*('Inputs and Results'!$C$12-A70+1),0)</f>
        <v>0</v>
      </c>
      <c r="H70" s="8">
        <f>H69+(H71-H66)/($A71-$A66)</f>
        <v>2.9</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208.4</v>
      </c>
      <c r="C71" s="9">
        <f>VLOOKUP(CONCATENATE($A$1,A71),'Smith et al 2006'!$A$2:$S$780,9,FALSE)</f>
        <v>90.3</v>
      </c>
      <c r="D71" s="1">
        <f t="shared" si="4"/>
        <v>3.7890909090909091</v>
      </c>
      <c r="E71" s="13">
        <f t="shared" si="5"/>
        <v>1.6585365853658329E-2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2.9</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B71+(B76-B71)/(A76-A71)</f>
        <v>211.5</v>
      </c>
      <c r="C72" s="8">
        <f>C71+(C76-C71)/(A76-A71)</f>
        <v>91.259999999999991</v>
      </c>
      <c r="D72" s="1">
        <f t="shared" si="4"/>
        <v>3.7767857142857144</v>
      </c>
      <c r="E72" s="13">
        <f t="shared" si="5"/>
        <v>1.4875239923224592E-2</v>
      </c>
      <c r="F72" s="21">
        <f>IF('Inputs and Results'!$C$20="Conservation Easement (Perpetual)",(C72-C71),IF(AND('Inputs and Results'!$C$20="Government (Secured)",A72&lt;=$B$6),C72-C71,IF(A72&lt;=$B$6,(C72-C71)*0.01*($B$6-A72+1),0)))</f>
        <v>0</v>
      </c>
      <c r="G72" s="22">
        <f>IF(A72&lt;='Inputs and Results'!$C$12,(C72-C71)*0.01*('Inputs and Results'!$C$12-A72+1),0)</f>
        <v>0</v>
      </c>
      <c r="H72" s="8">
        <f>H71+(H76-H71)/($A76-$A71)</f>
        <v>2.88</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B72+(B76-B71)/(A76-A71)</f>
        <v>214.6</v>
      </c>
      <c r="C73" s="8">
        <f>C72+(C76-C71)/(A76-A71)</f>
        <v>92.219999999999985</v>
      </c>
      <c r="D73" s="1">
        <f t="shared" si="4"/>
        <v>3.7649122807017541</v>
      </c>
      <c r="E73" s="13">
        <f t="shared" si="5"/>
        <v>1.4657210401891163E-2</v>
      </c>
      <c r="F73" s="21">
        <f>IF('Inputs and Results'!$C$20="Conservation Easement (Perpetual)",(C73-C72),IF(AND('Inputs and Results'!$C$20="Government (Secured)",A73&lt;=$B$6),C73-C72,IF(A73&lt;=$B$6,(C73-C72)*0.01*($B$6-A73+1),0)))</f>
        <v>0</v>
      </c>
      <c r="G73" s="22">
        <f>IF(A73&lt;='Inputs and Results'!$C$12,(C73-C72)*0.01*('Inputs and Results'!$C$12-A73+1),0)</f>
        <v>0</v>
      </c>
      <c r="H73" s="8">
        <f>H72+(H76-H71)/($A76-$A71)</f>
        <v>2.86</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B73+(B76-B71)/(A76-A71)</f>
        <v>217.7</v>
      </c>
      <c r="C74" s="8">
        <f>C73+(C76-C71)/(A76-A71)</f>
        <v>93.179999999999978</v>
      </c>
      <c r="D74" s="1">
        <f t="shared" si="4"/>
        <v>3.7534482758620689</v>
      </c>
      <c r="E74" s="13">
        <f t="shared" si="5"/>
        <v>1.4445479962721386E-2</v>
      </c>
      <c r="F74" s="21">
        <f>IF('Inputs and Results'!$C$20="Conservation Easement (Perpetual)",(C74-C73),IF(AND('Inputs and Results'!$C$20="Government (Secured)",A74&lt;=$B$6),C74-C73,IF(A74&lt;=$B$6,(C74-C73)*0.01*($B$6-A74+1),0)))</f>
        <v>0</v>
      </c>
      <c r="G74" s="22">
        <f>IF(A74&lt;='Inputs and Results'!$C$12,(C74-C73)*0.01*('Inputs and Results'!$C$12-A74+1),0)</f>
        <v>0</v>
      </c>
      <c r="H74" s="8">
        <f>H73+(H76-H71)/($A76-$A71)</f>
        <v>2.84</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B74+(B76-B71)/(A76-A71)</f>
        <v>220.79999999999998</v>
      </c>
      <c r="C75" s="8">
        <f>C74+(C76-C71)/(A76-A71)</f>
        <v>94.139999999999972</v>
      </c>
      <c r="D75" s="1">
        <f t="shared" si="4"/>
        <v>3.7423728813559318</v>
      </c>
      <c r="E75" s="13">
        <f t="shared" si="5"/>
        <v>1.42397795130913E-2</v>
      </c>
      <c r="F75" s="21">
        <f>IF('Inputs and Results'!$C$20="Conservation Easement (Perpetual)",(C75-C74),IF(AND('Inputs and Results'!$C$20="Government (Secured)",A75&lt;=$B$6),C75-C74,IF(A75&lt;=$B$6,(C75-C74)*0.01*($B$6-A75+1),0)))</f>
        <v>0</v>
      </c>
      <c r="G75" s="22">
        <f>IF(A75&lt;='Inputs and Results'!$C$12,(C75-C74)*0.01*('Inputs and Results'!$C$12-A75+1),0)</f>
        <v>0</v>
      </c>
      <c r="H75" s="8">
        <f>H74+(H76-H71)/($A76-$A71)</f>
        <v>2.82</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9">
        <f>VLOOKUP(CONCATENATE($A$1,A76),'Smith et al 2006'!$A$2:$S$780,8,FALSE)</f>
        <v>223.9</v>
      </c>
      <c r="C76" s="9">
        <f>VLOOKUP(CONCATENATE($A$1,A76),'Smith et al 2006'!$A$2:$S$780,9,FALSE)</f>
        <v>95.1</v>
      </c>
      <c r="D76" s="1">
        <f t="shared" si="4"/>
        <v>3.7316666666666669</v>
      </c>
      <c r="E76" s="13">
        <f t="shared" si="5"/>
        <v>1.4039855072463858E-2</v>
      </c>
      <c r="F76" s="21">
        <f>IF('Inputs and Results'!$C$20="Conservation Easement (Perpetual)",(C76-C75),IF(AND('Inputs and Results'!$C$20="Government (Secured)",A76&lt;=$B$6),C76-C75,IF(A76&lt;=$B$6,(C76-C75)*0.01*($B$6-A76+1),0)))</f>
        <v>0</v>
      </c>
      <c r="G76" s="22">
        <f>IF(A76&lt;='Inputs and Results'!$C$12,(C76-C75)*0.01*('Inputs and Results'!$C$12-A76+1),0)</f>
        <v>0</v>
      </c>
      <c r="H76" s="9">
        <f>VLOOKUP(CONCATENATE($A$1,$A76),'Smith et al 2006'!$A$2:$S$780,11,FALSE)</f>
        <v>2.8</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B76+(B81-B76)/(A81-A76)</f>
        <v>226.8</v>
      </c>
      <c r="C77" s="8">
        <f>C76+(C81-C76)/(A81-A76)</f>
        <v>96</v>
      </c>
      <c r="D77" s="1">
        <f t="shared" si="4"/>
        <v>3.7180327868852463</v>
      </c>
      <c r="E77" s="13">
        <f t="shared" si="5"/>
        <v>1.2952210808396591E-2</v>
      </c>
      <c r="F77" s="21">
        <f>IF('Inputs and Results'!$C$20="Conservation Easement (Perpetual)",(C77-C76),IF(AND('Inputs and Results'!$C$20="Government (Secured)",A77&lt;=$B$6),C77-C76,IF(A77&lt;=$B$6,(C77-C76)*0.01*($B$6-A77+1),0)))</f>
        <v>0</v>
      </c>
      <c r="G77" s="22">
        <f>IF(A77&lt;='Inputs and Results'!$C$12,(C77-C76)*0.01*('Inputs and Results'!$C$12-A77+1),0)</f>
        <v>0</v>
      </c>
      <c r="H77" s="8">
        <f>H76+(H81-H76)/($A81-$A76)</f>
        <v>2.8</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B77+(B81-B76)/(A81-A76)</f>
        <v>229.70000000000002</v>
      </c>
      <c r="C78" s="8">
        <f>C77+(C81-C76)/(A81-A76)</f>
        <v>96.9</v>
      </c>
      <c r="D78" s="1">
        <f t="shared" si="4"/>
        <v>3.7048387096774196</v>
      </c>
      <c r="E78" s="13">
        <f t="shared" si="5"/>
        <v>1.2786596119929383E-2</v>
      </c>
      <c r="F78" s="21">
        <f>IF('Inputs and Results'!$C$20="Conservation Easement (Perpetual)",(C78-C77),IF(AND('Inputs and Results'!$C$20="Government (Secured)",A78&lt;=$B$6),C78-C77,IF(A78&lt;=$B$6,(C78-C77)*0.01*($B$6-A78+1),0)))</f>
        <v>0</v>
      </c>
      <c r="G78" s="22">
        <f>IF(A78&lt;='Inputs and Results'!$C$12,(C78-C77)*0.01*('Inputs and Results'!$C$12-A78+1),0)</f>
        <v>0</v>
      </c>
      <c r="H78" s="8">
        <f>H77+(H81-H76)/($A81-$A76)</f>
        <v>2.8</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B78+(B81-B76)/(A81-A76)</f>
        <v>232.60000000000002</v>
      </c>
      <c r="C79" s="8">
        <f>C78+(C81-C76)/(A81-A76)</f>
        <v>97.800000000000011</v>
      </c>
      <c r="D79" s="1">
        <f t="shared" si="4"/>
        <v>3.6920634920634923</v>
      </c>
      <c r="E79" s="13">
        <f t="shared" si="5"/>
        <v>1.2625163256421379E-2</v>
      </c>
      <c r="F79" s="21">
        <f>IF('Inputs and Results'!$C$20="Conservation Easement (Perpetual)",(C79-C78),IF(AND('Inputs and Results'!$C$20="Government (Secured)",A79&lt;=$B$6),C79-C78,IF(A79&lt;=$B$6,(C79-C78)*0.01*($B$6-A79+1),0)))</f>
        <v>0</v>
      </c>
      <c r="G79" s="22">
        <f>IF(A79&lt;='Inputs and Results'!$C$12,(C79-C78)*0.01*('Inputs and Results'!$C$12-A79+1),0)</f>
        <v>0</v>
      </c>
      <c r="H79" s="8">
        <f>H78+(H81-H76)/($A81-$A76)</f>
        <v>2.8</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B79+(B81-B76)/(A81-A76)</f>
        <v>235.50000000000003</v>
      </c>
      <c r="C80" s="8">
        <f>C79+(C81-C76)/(A81-A76)</f>
        <v>98.700000000000017</v>
      </c>
      <c r="D80" s="1">
        <f t="shared" si="4"/>
        <v>3.6796875000000004</v>
      </c>
      <c r="E80" s="13">
        <f t="shared" si="5"/>
        <v>1.2467755803955205E-2</v>
      </c>
      <c r="F80" s="21">
        <f>IF('Inputs and Results'!$C$20="Conservation Easement (Perpetual)",(C80-C79),IF(AND('Inputs and Results'!$C$20="Government (Secured)",A80&lt;=$B$6),C80-C79,IF(A80&lt;=$B$6,(C80-C79)*0.01*($B$6-A80+1),0)))</f>
        <v>0</v>
      </c>
      <c r="G80" s="22">
        <f>IF(A80&lt;='Inputs and Results'!$C$12,(C80-C79)*0.01*('Inputs and Results'!$C$12-A80+1),0)</f>
        <v>0</v>
      </c>
      <c r="H80" s="8">
        <f>H79+(H81-H76)/($A81-$A76)</f>
        <v>2.8</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238.4</v>
      </c>
      <c r="C81" s="9">
        <f>VLOOKUP(CONCATENATE($A$1,A81),'Smith et al 2006'!$A$2:$S$780,9,FALSE)</f>
        <v>99.6</v>
      </c>
      <c r="D81" s="1">
        <f t="shared" si="4"/>
        <v>3.6676923076923078</v>
      </c>
      <c r="E81" s="13">
        <f t="shared" si="5"/>
        <v>1.2314225053078554E-2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2.8</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B81+(B86-B81)/(A86-A81)</f>
        <v>241.3</v>
      </c>
      <c r="C82" s="8">
        <f>C81+(C86-C81)/(A86-A81)</f>
        <v>100.47999999999999</v>
      </c>
      <c r="D82" s="1">
        <f t="shared" si="4"/>
        <v>3.6560606060606062</v>
      </c>
      <c r="E82" s="13">
        <f t="shared" si="5"/>
        <v>1.216442953020147E-2</v>
      </c>
      <c r="F82" s="21">
        <f>IF('Inputs and Results'!$C$20="Conservation Easement (Perpetual)",(C82-C81),IF(AND('Inputs and Results'!$C$20="Government (Secured)",A82&lt;=$B$6),C82-C81,IF(A82&lt;=$B$6,(C82-C81)*0.01*($B$6-A82+1),0)))</f>
        <v>0</v>
      </c>
      <c r="G82" s="22">
        <f>IF(A82&lt;='Inputs and Results'!$C$12,(C82-C81)*0.01*('Inputs and Results'!$C$12-A82+1),0)</f>
        <v>0</v>
      </c>
      <c r="H82" s="8">
        <f>H81+(H86-H81)/($A86-$A81)</f>
        <v>2.8</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B82+(B86-B81)/(A86-A81)</f>
        <v>244.20000000000002</v>
      </c>
      <c r="C83" s="8">
        <f>C82+(C86-C81)/(A86-A81)</f>
        <v>101.35999999999999</v>
      </c>
      <c r="D83" s="1">
        <f t="shared" si="4"/>
        <v>3.6447761194029855</v>
      </c>
      <c r="E83" s="13">
        <f t="shared" si="5"/>
        <v>1.2018234562784835E-2</v>
      </c>
      <c r="F83" s="21">
        <f>IF('Inputs and Results'!$C$20="Conservation Easement (Perpetual)",(C83-C82),IF(AND('Inputs and Results'!$C$20="Government (Secured)",A83&lt;=$B$6),C83-C82,IF(A83&lt;=$B$6,(C83-C82)*0.01*($B$6-A83+1),0)))</f>
        <v>0</v>
      </c>
      <c r="G83" s="22">
        <f>IF(A83&lt;='Inputs and Results'!$C$12,(C83-C82)*0.01*('Inputs and Results'!$C$12-A83+1),0)</f>
        <v>0</v>
      </c>
      <c r="H83" s="8">
        <f>H82+(H86-H81)/($A86-$A81)</f>
        <v>2.8</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B83+(B86-B81)/(A86-A81)</f>
        <v>247.10000000000002</v>
      </c>
      <c r="C84" s="8">
        <f>C83+(C86-C81)/(A86-A81)</f>
        <v>102.23999999999998</v>
      </c>
      <c r="D84" s="1">
        <f t="shared" si="4"/>
        <v>3.6338235294117651</v>
      </c>
      <c r="E84" s="13">
        <f t="shared" si="5"/>
        <v>1.1875511875511835E-2</v>
      </c>
      <c r="F84" s="21">
        <f>IF('Inputs and Results'!$C$20="Conservation Easement (Perpetual)",(C84-C83),IF(AND('Inputs and Results'!$C$20="Government (Secured)",A84&lt;=$B$6),C84-C83,IF(A84&lt;=$B$6,(C84-C83)*0.01*($B$6-A84+1),0)))</f>
        <v>0</v>
      </c>
      <c r="G84" s="22">
        <f>IF(A84&lt;='Inputs and Results'!$C$12,(C84-C83)*0.01*('Inputs and Results'!$C$12-A84+1),0)</f>
        <v>0</v>
      </c>
      <c r="H84" s="8">
        <f>H83+(H86-H81)/($A86-$A81)</f>
        <v>2.8</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B84+(B86-B81)/(A86-A81)</f>
        <v>250.00000000000003</v>
      </c>
      <c r="C85" s="8">
        <f>C84+(C86-C81)/(A86-A81)</f>
        <v>103.11999999999998</v>
      </c>
      <c r="D85" s="1">
        <f t="shared" si="4"/>
        <v>3.623188405797102</v>
      </c>
      <c r="E85" s="13">
        <f t="shared" si="5"/>
        <v>1.1736139214892694E-2</v>
      </c>
      <c r="F85" s="21">
        <f>IF('Inputs and Results'!$C$20="Conservation Easement (Perpetual)",(C85-C84),IF(AND('Inputs and Results'!$C$20="Government (Secured)",A85&lt;=$B$6),C85-C84,IF(A85&lt;=$B$6,(C85-C84)*0.01*($B$6-A85+1),0)))</f>
        <v>0</v>
      </c>
      <c r="G85" s="22">
        <f>IF(A85&lt;='Inputs and Results'!$C$12,(C85-C84)*0.01*('Inputs and Results'!$C$12-A85+1),0)</f>
        <v>0</v>
      </c>
      <c r="H85" s="8">
        <f>H84+(H86-H81)/($A86-$A81)</f>
        <v>2.8</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9">
        <f>VLOOKUP(CONCATENATE($A$1,A86),'Smith et al 2006'!$A$2:$S$780,8,FALSE)</f>
        <v>252.9</v>
      </c>
      <c r="C86" s="9">
        <f>VLOOKUP(CONCATENATE($A$1,A86),'Smith et al 2006'!$A$2:$S$780,9,FALSE)</f>
        <v>104</v>
      </c>
      <c r="D86" s="1">
        <f t="shared" si="4"/>
        <v>3.612857142857143</v>
      </c>
      <c r="E86" s="13">
        <f t="shared" si="5"/>
        <v>1.1599999999999833E-2</v>
      </c>
      <c r="F86" s="21">
        <f>IF('Inputs and Results'!$C$20="Conservation Easement (Perpetual)",(C86-C85),IF(AND('Inputs and Results'!$C$20="Government (Secured)",A86&lt;=$B$6),C86-C85,IF(A86&lt;=$B$6,(C86-C85)*0.01*($B$6-A86+1),0)))</f>
        <v>0</v>
      </c>
      <c r="G86" s="22">
        <f>IF(A86&lt;='Inputs and Results'!$C$12,(C86-C85)*0.01*('Inputs and Results'!$C$12-A86+1),0)</f>
        <v>0</v>
      </c>
      <c r="H86" s="9">
        <f>VLOOKUP(CONCATENATE($A$1,$A86),'Smith et al 2006'!$A$2:$S$780,11,FALSE)</f>
        <v>2.8</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B86+(B91-B86)/(A91-A86)</f>
        <v>255.24</v>
      </c>
      <c r="C87" s="8">
        <f>C86+(C91-C86)/(A91-A86)</f>
        <v>104.72</v>
      </c>
      <c r="D87" s="1">
        <f t="shared" si="4"/>
        <v>3.5949295774647889</v>
      </c>
      <c r="E87" s="13">
        <f t="shared" si="5"/>
        <v>9.2526690391458999E-3</v>
      </c>
      <c r="F87" s="21">
        <f>IF('Inputs and Results'!$C$20="Conservation Easement (Perpetual)",(C87-C86),IF(AND('Inputs and Results'!$C$20="Government (Secured)",A87&lt;=$B$6),C87-C86,IF(A87&lt;=$B$6,(C87-C86)*0.01*($B$6-A87+1),0)))</f>
        <v>0</v>
      </c>
      <c r="G87" s="22">
        <f>IF(A87&lt;='Inputs and Results'!$C$12,(C87-C86)*0.01*('Inputs and Results'!$C$12-A87+1),0)</f>
        <v>0</v>
      </c>
      <c r="H87" s="8">
        <f>H86+(H91-H86)/($A91-$A86)</f>
        <v>2.8</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B87+(B91-B86)/(A91-A86)</f>
        <v>257.58000000000004</v>
      </c>
      <c r="C88" s="8">
        <f>C87+(C91-C86)/(A91-A86)</f>
        <v>105.44</v>
      </c>
      <c r="D88" s="1">
        <f t="shared" si="4"/>
        <v>3.5775000000000006</v>
      </c>
      <c r="E88" s="13">
        <f t="shared" si="5"/>
        <v>9.167842031029716E-3</v>
      </c>
      <c r="F88" s="21">
        <f>IF('Inputs and Results'!$C$20="Conservation Easement (Perpetual)",(C88-C87),IF(AND('Inputs and Results'!$C$20="Government (Secured)",A88&lt;=$B$6),C88-C87,IF(A88&lt;=$B$6,(C88-C87)*0.01*($B$6-A88+1),0)))</f>
        <v>0</v>
      </c>
      <c r="G88" s="22">
        <f>IF(A88&lt;='Inputs and Results'!$C$12,(C88-C87)*0.01*('Inputs and Results'!$C$12-A88+1),0)</f>
        <v>0</v>
      </c>
      <c r="H88" s="8">
        <f>H87+(H91-H86)/($A91-$A86)</f>
        <v>2.8</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B88+(B91-B86)/(A91-A86)</f>
        <v>259.92000000000007</v>
      </c>
      <c r="C89" s="8">
        <f>C88+(C91-C86)/(A91-A86)</f>
        <v>106.16</v>
      </c>
      <c r="D89" s="1">
        <f t="shared" si="4"/>
        <v>3.5605479452054802</v>
      </c>
      <c r="E89" s="13">
        <f t="shared" si="5"/>
        <v>9.0845562543677705E-3</v>
      </c>
      <c r="F89" s="21">
        <f>IF('Inputs and Results'!$C$20="Conservation Easement (Perpetual)",(C89-C88),IF(AND('Inputs and Results'!$C$20="Government (Secured)",A89&lt;=$B$6),C89-C88,IF(A89&lt;=$B$6,(C89-C88)*0.01*($B$6-A89+1),0)))</f>
        <v>0</v>
      </c>
      <c r="G89" s="22">
        <f>IF(A89&lt;='Inputs and Results'!$C$12,(C89-C88)*0.01*('Inputs and Results'!$C$12-A89+1),0)</f>
        <v>0</v>
      </c>
      <c r="H89" s="8">
        <f>H88+(H91-H86)/($A91-$A86)</f>
        <v>2.8</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B89+(B91-B86)/(A91-A86)</f>
        <v>262.2600000000001</v>
      </c>
      <c r="C90" s="8">
        <f>C89+(C91-C86)/(A91-A86)</f>
        <v>106.88</v>
      </c>
      <c r="D90" s="1">
        <f t="shared" si="4"/>
        <v>3.5440540540540555</v>
      </c>
      <c r="E90" s="13">
        <f t="shared" si="5"/>
        <v>9.0027700831025737E-3</v>
      </c>
      <c r="F90" s="21">
        <f>IF('Inputs and Results'!$C$20="Conservation Easement (Perpetual)",(C90-C89),IF(AND('Inputs and Results'!$C$20="Government (Secured)",A90&lt;=$B$6),C90-C89,IF(A90&lt;=$B$6,(C90-C89)*0.01*($B$6-A90+1),0)))</f>
        <v>0</v>
      </c>
      <c r="G90" s="22">
        <f>IF(A90&lt;='Inputs and Results'!$C$12,(C90-C89)*0.01*('Inputs and Results'!$C$12-A90+1),0)</f>
        <v>0</v>
      </c>
      <c r="H90" s="8">
        <f>H89+(H91-H86)/($A91-$A86)</f>
        <v>2.8</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264.60000000000002</v>
      </c>
      <c r="C91" s="9">
        <f>VLOOKUP(CONCATENATE($A$1,A91),'Smith et al 2006'!$A$2:$S$780,9,FALSE)</f>
        <v>107.6</v>
      </c>
      <c r="D91" s="1">
        <f t="shared" si="4"/>
        <v>3.5280000000000005</v>
      </c>
      <c r="E91" s="13">
        <f t="shared" si="5"/>
        <v>8.92244337680137E-3</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2.8</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B91+(B96-B91)/(A96-A91)</f>
        <v>267.10000000000002</v>
      </c>
      <c r="C92" s="8">
        <f>C91+(C96-C91)/(A96-A91)</f>
        <v>108.36</v>
      </c>
      <c r="D92" s="1">
        <f t="shared" si="4"/>
        <v>3.5144736842105266</v>
      </c>
      <c r="E92" s="13">
        <f t="shared" si="5"/>
        <v>9.4482237339379438E-3</v>
      </c>
      <c r="F92" s="21">
        <f>IF('Inputs and Results'!$C$20="Conservation Easement (Perpetual)",(C92-C91),IF(AND('Inputs and Results'!$C$20="Government (Secured)",A92&lt;=$B$6),C92-C91,IF(A92&lt;=$B$6,(C92-C91)*0.01*($B$6-A92+1),0)))</f>
        <v>0</v>
      </c>
      <c r="G92" s="22">
        <f>IF(A92&lt;='Inputs and Results'!$C$12,(C92-C91)*0.01*('Inputs and Results'!$C$12-A92+1),0)</f>
        <v>0</v>
      </c>
      <c r="H92" s="8">
        <f>H91+(H96-H91)/($A96-$A91)</f>
        <v>2.8</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B92+(B96-B91)/(A96-A91)</f>
        <v>269.60000000000002</v>
      </c>
      <c r="C93" s="8">
        <f>C92+(C96-C91)/(A96-A91)</f>
        <v>109.12</v>
      </c>
      <c r="D93" s="1">
        <f t="shared" si="4"/>
        <v>3.5012987012987016</v>
      </c>
      <c r="E93" s="13">
        <f t="shared" si="5"/>
        <v>9.359790340696339E-3</v>
      </c>
      <c r="F93" s="21">
        <f>IF('Inputs and Results'!$C$20="Conservation Easement (Perpetual)",(C93-C92),IF(AND('Inputs and Results'!$C$20="Government (Secured)",A93&lt;=$B$6),C93-C92,IF(A93&lt;=$B$6,(C93-C92)*0.01*($B$6-A93+1),0)))</f>
        <v>0</v>
      </c>
      <c r="G93" s="22">
        <f>IF(A93&lt;='Inputs and Results'!$C$12,(C93-C92)*0.01*('Inputs and Results'!$C$12-A93+1),0)</f>
        <v>0</v>
      </c>
      <c r="H93" s="8">
        <f>H92+(H96-H91)/($A96-$A91)</f>
        <v>2.8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B93+(B96-B91)/(A96-A91)</f>
        <v>272.10000000000002</v>
      </c>
      <c r="C94" s="8">
        <f>C93+(C96-C91)/(A96-A91)</f>
        <v>109.88000000000001</v>
      </c>
      <c r="D94" s="1">
        <f t="shared" si="4"/>
        <v>3.4884615384615389</v>
      </c>
      <c r="E94" s="13">
        <f t="shared" si="5"/>
        <v>9.2729970326408395E-3</v>
      </c>
      <c r="F94" s="21">
        <f>IF('Inputs and Results'!$C$20="Conservation Easement (Perpetual)",(C94-C93),IF(AND('Inputs and Results'!$C$20="Government (Secured)",A94&lt;=$B$6),C94-C93,IF(A94&lt;=$B$6,(C94-C93)*0.01*($B$6-A94+1),0)))</f>
        <v>0</v>
      </c>
      <c r="G94" s="22">
        <f>IF(A94&lt;='Inputs and Results'!$C$12,(C94-C93)*0.01*('Inputs and Results'!$C$12-A94+1),0)</f>
        <v>0</v>
      </c>
      <c r="H94" s="8">
        <f>H93+(H96-H91)/($A96-$A91)</f>
        <v>2.8</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B94+(B96-B91)/(A96-A91)</f>
        <v>274.60000000000002</v>
      </c>
      <c r="C95" s="8">
        <f>C94+(C96-C91)/(A96-A91)</f>
        <v>110.64000000000001</v>
      </c>
      <c r="D95" s="1">
        <f t="shared" si="4"/>
        <v>3.4759493670886079</v>
      </c>
      <c r="E95" s="13">
        <f t="shared" si="5"/>
        <v>9.1877986034545334E-3</v>
      </c>
      <c r="F95" s="21">
        <f>IF('Inputs and Results'!$C$20="Conservation Easement (Perpetual)",(C95-C94),IF(AND('Inputs and Results'!$C$20="Government (Secured)",A95&lt;=$B$6),C95-C94,IF(A95&lt;=$B$6,(C95-C94)*0.01*($B$6-A95+1),0)))</f>
        <v>0</v>
      </c>
      <c r="G95" s="22">
        <f>IF(A95&lt;='Inputs and Results'!$C$12,(C95-C94)*0.01*('Inputs and Results'!$C$12-A95+1),0)</f>
        <v>0</v>
      </c>
      <c r="H95" s="8">
        <f>H94+(H96-H91)/($A96-$A91)</f>
        <v>2.8</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9">
        <f>VLOOKUP(CONCATENATE($A$1,A96),'Smith et al 2006'!$A$2:$S$780,8,FALSE)</f>
        <v>277.10000000000002</v>
      </c>
      <c r="C96" s="9">
        <f>VLOOKUP(CONCATENATE($A$1,A96),'Smith et al 2006'!$A$2:$S$780,9,FALSE)</f>
        <v>111.4</v>
      </c>
      <c r="D96" s="1">
        <f t="shared" si="4"/>
        <v>3.4637500000000001</v>
      </c>
      <c r="E96" s="13">
        <f t="shared" si="5"/>
        <v>9.1041514930807477E-3</v>
      </c>
      <c r="F96" s="21">
        <f>IF('Inputs and Results'!$C$20="Conservation Easement (Perpetual)",(C96-C95),IF(AND('Inputs and Results'!$C$20="Government (Secured)",A96&lt;=$B$6),C96-C95,IF(A96&lt;=$B$6,(C96-C95)*0.01*($B$6-A96+1),0)))</f>
        <v>0</v>
      </c>
      <c r="G96" s="22">
        <f>IF(A96&lt;='Inputs and Results'!$C$12,(C96-C95)*0.01*('Inputs and Results'!$C$12-A96+1),0)</f>
        <v>0</v>
      </c>
      <c r="H96" s="9">
        <f>VLOOKUP(CONCATENATE($A$1,$A96),'Smith et al 2006'!$A$2:$S$780,11,FALSE)</f>
        <v>2.8</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B96+(B101-B96)/(A101-A96)</f>
        <v>279.58000000000004</v>
      </c>
      <c r="C97" s="8">
        <f>C96+(C101-C96)/(A101-A96)</f>
        <v>112.14</v>
      </c>
      <c r="D97" s="1">
        <f t="shared" si="4"/>
        <v>3.4516049382716054</v>
      </c>
      <c r="E97" s="13">
        <f t="shared" si="5"/>
        <v>8.9498376037531191E-3</v>
      </c>
      <c r="F97" s="21">
        <f>IF('Inputs and Results'!$C$20="Conservation Easement (Perpetual)",(C97-C96),IF(AND('Inputs and Results'!$C$20="Government (Secured)",A97&lt;=$B$6),C97-C96,IF(A97&lt;=$B$6,(C97-C96)*0.01*($B$6-A97+1),0)))</f>
        <v>0</v>
      </c>
      <c r="G97" s="22">
        <f>IF(A97&lt;='Inputs and Results'!$C$12,(C97-C96)*0.01*('Inputs and Results'!$C$12-A97+1),0)</f>
        <v>0</v>
      </c>
      <c r="H97" s="8">
        <f>H96+(H101-H96)/($A101-$A96)</f>
        <v>2.8</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B97+(B101-B96)/(A101-A96)</f>
        <v>282.06000000000006</v>
      </c>
      <c r="C98" s="8">
        <f>C97+(C101-C96)/(A101-A96)</f>
        <v>112.88</v>
      </c>
      <c r="D98" s="1">
        <f t="shared" si="4"/>
        <v>3.4397560975609762</v>
      </c>
      <c r="E98" s="13">
        <f t="shared" si="5"/>
        <v>8.8704485299377911E-3</v>
      </c>
      <c r="F98" s="21">
        <f>IF('Inputs and Results'!$C$20="Conservation Easement (Perpetual)",(C98-C97),IF(AND('Inputs and Results'!$C$20="Government (Secured)",A98&lt;=$B$6),C98-C97,IF(A98&lt;=$B$6,(C98-C97)*0.01*($B$6-A98+1),0)))</f>
        <v>0</v>
      </c>
      <c r="G98" s="22">
        <f>IF(A98&lt;='Inputs and Results'!$C$12,(C98-C97)*0.01*('Inputs and Results'!$C$12-A98+1),0)</f>
        <v>0</v>
      </c>
      <c r="H98" s="8">
        <f>H97+(H101-H96)/($A101-$A96)</f>
        <v>2.8</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B98+(B101-B96)/(A101-A96)</f>
        <v>284.54000000000008</v>
      </c>
      <c r="C99" s="8">
        <f>C98+(C101-C96)/(A101-A96)</f>
        <v>113.61999999999999</v>
      </c>
      <c r="D99" s="1">
        <f t="shared" si="4"/>
        <v>3.4281927710843383</v>
      </c>
      <c r="E99" s="13">
        <f t="shared" si="5"/>
        <v>8.7924555059208931E-3</v>
      </c>
      <c r="F99" s="21">
        <f>IF('Inputs and Results'!$C$20="Conservation Easement (Perpetual)",(C99-C98),IF(AND('Inputs and Results'!$C$20="Government (Secured)",A99&lt;=$B$6),C99-C98,IF(A99&lt;=$B$6,(C99-C98)*0.01*($B$6-A99+1),0)))</f>
        <v>0</v>
      </c>
      <c r="G99" s="22">
        <f>IF(A99&lt;='Inputs and Results'!$C$12,(C99-C98)*0.01*('Inputs and Results'!$C$12-A99+1),0)</f>
        <v>0</v>
      </c>
      <c r="H99" s="8">
        <f>H98+(H101-H96)/($A101-$A96)</f>
        <v>2.8</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B99+(B101-B96)/(A101-A96)</f>
        <v>287.0200000000001</v>
      </c>
      <c r="C100" s="8">
        <f>C99+(C101-C96)/(A101-A96)</f>
        <v>114.35999999999999</v>
      </c>
      <c r="D100" s="1">
        <f t="shared" si="4"/>
        <v>3.416904761904763</v>
      </c>
      <c r="E100" s="13">
        <f t="shared" si="5"/>
        <v>8.7158220285372678E-3</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H99+(H101-H96)/($A101-$A96)</f>
        <v>2.8</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289.5</v>
      </c>
      <c r="C101" s="9">
        <f>VLOOKUP(CONCATENATE($A$1,A101),'Smith et al 2006'!$A$2:$S$780,9,FALSE)</f>
        <v>115.1</v>
      </c>
      <c r="D101" s="1">
        <f t="shared" si="4"/>
        <v>3.4058823529411764</v>
      </c>
      <c r="E101" s="13">
        <f t="shared" si="5"/>
        <v>8.6405128562465627E-3</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2.8</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A101+1</f>
        <v>86</v>
      </c>
      <c r="B102" s="8">
        <f>B101+(B106-B101)/(A106-A101)</f>
        <v>291.52</v>
      </c>
      <c r="C102" s="8">
        <f>C101+(C106-C101)/(A106-A101)</f>
        <v>115.72</v>
      </c>
      <c r="D102" s="1">
        <f t="shared" si="4"/>
        <v>3.3897674418604651</v>
      </c>
      <c r="E102" s="13">
        <f t="shared" si="5"/>
        <v>6.9775474956821348E-3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H101+(H106-H101)/($A106-$A101)</f>
        <v>2.78</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A102+1</f>
        <v>87</v>
      </c>
      <c r="B103" s="8">
        <f>B102+(B106-B101)/(A106-A101)</f>
        <v>293.53999999999996</v>
      </c>
      <c r="C103" s="8">
        <f>C102+(C106-C101)/(A106-A101)</f>
        <v>116.34</v>
      </c>
      <c r="D103" s="1">
        <f t="shared" si="4"/>
        <v>3.3740229885057467</v>
      </c>
      <c r="E103" s="13">
        <f t="shared" si="5"/>
        <v>6.9291986827662022E-3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H102+(H106-H101)/($A106-$A101)</f>
        <v>2.76</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A103+1</f>
        <v>88</v>
      </c>
      <c r="B104" s="8">
        <f>B103+(B106-B101)/(A106-A101)</f>
        <v>295.55999999999995</v>
      </c>
      <c r="C104" s="8">
        <f>C103+(C106-C101)/(A106-A101)</f>
        <v>116.96000000000001</v>
      </c>
      <c r="D104" s="1">
        <f t="shared" si="4"/>
        <v>3.358636363636363</v>
      </c>
      <c r="E104" s="13">
        <f t="shared" si="5"/>
        <v>6.8815152960413073E-3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H103+(H106-H101)/($A106-$A101)</f>
        <v>2.7399999999999998</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A104+1</f>
        <v>89</v>
      </c>
      <c r="B105" s="8">
        <f>B104+(B106-B101)/(A106-A101)</f>
        <v>297.57999999999993</v>
      </c>
      <c r="C105" s="8">
        <f>C104+(C106-C101)/(A106-A101)</f>
        <v>117.58000000000001</v>
      </c>
      <c r="D105" s="1">
        <f>B105/A105</f>
        <v>3.3435955056179769</v>
      </c>
      <c r="E105" s="13">
        <f>(B105/B104)-1</f>
        <v>6.83448369197448E-3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H104+(H106-H101)/($A106-$A101)</f>
        <v>2.7199999999999998</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A105+1</f>
        <v>90</v>
      </c>
      <c r="B106" s="9">
        <f>VLOOKUP(CONCATENATE($A$1,A106),'Smith et al 2006'!$A$2:$S$780,8,FALSE)</f>
        <v>299.60000000000002</v>
      </c>
      <c r="C106" s="9">
        <f>VLOOKUP(CONCATENATE($A$1,A106),'Smith et al 2006'!$A$2:$S$780,9,FALSE)</f>
        <v>118.2</v>
      </c>
      <c r="D106" s="1">
        <f>B106/A106</f>
        <v>3.3288888888888892</v>
      </c>
      <c r="E106" s="13">
        <f>(B106/B105)-1</f>
        <v>6.7880905974866401E-3</v>
      </c>
      <c r="F106" s="21">
        <f>IF('Inputs and Results'!$C$20="Conservation Easement (Perpetual)",(C106-C105),IF(AND('Inputs and Results'!$C$20="Government (Secured)",A106&lt;=$B$6),C106-C105,IF(A106&lt;=$B$6,(C106-C105)*0.01*($B$6-A106+1),0)))</f>
        <v>0</v>
      </c>
      <c r="G106" s="22">
        <f>IF(A106&lt;='Inputs and Results'!$C$12,(C106-C105)*0.01*('Inputs and Results'!$C$12-A106+1),0)</f>
        <v>0</v>
      </c>
      <c r="H106" s="9">
        <f>VLOOKUP(CONCATENATE($A$1,$A106),'Smith et al 2006'!$A$2:$S$780,11,FALSE)</f>
        <v>2.7</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ref="A107:A116" si="13">A106+1</f>
        <v>91</v>
      </c>
      <c r="B107" s="66">
        <f>B106+($B$106-$B$101)/($A$106-$A$101)</f>
        <v>301.62</v>
      </c>
      <c r="C107" s="66">
        <f>C106+(C106-C101)/(A106-A101)</f>
        <v>118.82000000000001</v>
      </c>
      <c r="D107" s="1">
        <f t="shared" ref="D107:D116" si="14">B107/A107</f>
        <v>3.3145054945054944</v>
      </c>
      <c r="E107" s="13">
        <f t="shared" ref="E107:E116" si="15">(B107/B106)-1</f>
        <v>6.7423230974632542E-3</v>
      </c>
      <c r="F107" s="21">
        <f>IF('Inputs and Results'!$C$20="Conservation Easement (Perpetual)",(C107-C106),IF(AND('Inputs and Results'!$C$20="Government (Secured)",A107&lt;=$B$6),C107-C106,IF(A107&lt;=$B$6,(C107-C106)*0.01*($B$6-A107+1),0)))</f>
        <v>0</v>
      </c>
      <c r="G107" s="22">
        <f>IF(A107&lt;='Inputs and Results'!$C$12,(C107-C106)*0.01*('Inputs and Results'!$C$12-A107+1),0)</f>
        <v>0</v>
      </c>
      <c r="H107" s="66">
        <f>H106+(H$106-H$101)/($A$106-$A$101)</f>
        <v>2.68</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row>
    <row r="108" spans="1:108" x14ac:dyDescent="0.2">
      <c r="A108" s="8">
        <f t="shared" si="13"/>
        <v>92</v>
      </c>
      <c r="B108" s="66">
        <f t="shared" ref="B108:B116" si="16">B107+($B$106-$B$101)/($A$106-$A$101)</f>
        <v>303.64</v>
      </c>
      <c r="C108" s="66">
        <f t="shared" ref="C108:C116" si="17">C107+(C107-C102)/(A107-A102)</f>
        <v>119.44000000000001</v>
      </c>
      <c r="D108" s="1">
        <f t="shared" si="14"/>
        <v>3.3004347826086957</v>
      </c>
      <c r="E108" s="13">
        <f t="shared" si="15"/>
        <v>6.6971686227703664E-3</v>
      </c>
      <c r="F108" s="21">
        <f>IF('Inputs and Results'!$C$20="Conservation Easement (Perpetual)",(C108-C107),IF(AND('Inputs and Results'!$C$20="Government (Secured)",A108&lt;=$B$6),C108-C107,IF(A108&lt;=$B$6,(C108-C107)*0.01*($B$6-A108+1),0)))</f>
        <v>0</v>
      </c>
      <c r="G108" s="22">
        <f>IF(A108&lt;='Inputs and Results'!$C$12,(C108-C107)*0.01*('Inputs and Results'!$C$12-A108+1),0)</f>
        <v>0</v>
      </c>
      <c r="H108" s="66">
        <f t="shared" ref="H108:H116" si="18">H107+(H$106-H$101)/($A$106-$A$101)</f>
        <v>2.66</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row>
    <row r="109" spans="1:108" x14ac:dyDescent="0.2">
      <c r="A109" s="8">
        <f t="shared" si="13"/>
        <v>93</v>
      </c>
      <c r="B109" s="66">
        <f t="shared" si="16"/>
        <v>305.65999999999997</v>
      </c>
      <c r="C109" s="66">
        <f t="shared" si="17"/>
        <v>120.06000000000002</v>
      </c>
      <c r="D109" s="1">
        <f t="shared" si="14"/>
        <v>3.2866666666666662</v>
      </c>
      <c r="E109" s="13">
        <f t="shared" si="15"/>
        <v>6.6526149387431399E-3</v>
      </c>
      <c r="F109" s="21">
        <f>IF('Inputs and Results'!$C$20="Conservation Easement (Perpetual)",(C109-C108),IF(AND('Inputs and Results'!$C$20="Government (Secured)",A109&lt;=$B$6),C109-C108,IF(A109&lt;=$B$6,(C109-C108)*0.01*($B$6-A109+1),0)))</f>
        <v>0</v>
      </c>
      <c r="G109" s="22">
        <f>IF(A109&lt;='Inputs and Results'!$C$12,(C109-C108)*0.01*('Inputs and Results'!$C$12-A109+1),0)</f>
        <v>0</v>
      </c>
      <c r="H109" s="66">
        <f t="shared" si="18"/>
        <v>2.64</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row>
    <row r="110" spans="1:108" x14ac:dyDescent="0.2">
      <c r="A110" s="8">
        <f t="shared" si="13"/>
        <v>94</v>
      </c>
      <c r="B110" s="66">
        <f t="shared" si="16"/>
        <v>307.67999999999995</v>
      </c>
      <c r="C110" s="66">
        <f t="shared" si="17"/>
        <v>120.68000000000002</v>
      </c>
      <c r="D110" s="1">
        <f t="shared" si="14"/>
        <v>3.2731914893617016</v>
      </c>
      <c r="E110" s="13">
        <f t="shared" si="15"/>
        <v>6.6086501341358073E-3</v>
      </c>
      <c r="F110" s="21">
        <f>IF('Inputs and Results'!$C$20="Conservation Easement (Perpetual)",(C110-C109),IF(AND('Inputs and Results'!$C$20="Government (Secured)",A110&lt;=$B$6),C110-C109,IF(A110&lt;=$B$6,(C110-C109)*0.01*($B$6-A110+1),0)))</f>
        <v>0</v>
      </c>
      <c r="G110" s="22">
        <f>IF(A110&lt;='Inputs and Results'!$C$12,(C110-C109)*0.01*('Inputs and Results'!$C$12-A110+1),0)</f>
        <v>0</v>
      </c>
      <c r="H110" s="66">
        <f t="shared" si="18"/>
        <v>2.62</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row>
    <row r="111" spans="1:108" x14ac:dyDescent="0.2">
      <c r="A111" s="8">
        <f t="shared" si="13"/>
        <v>95</v>
      </c>
      <c r="B111" s="66">
        <f t="shared" si="16"/>
        <v>309.69999999999993</v>
      </c>
      <c r="C111" s="66">
        <f t="shared" si="17"/>
        <v>121.30000000000003</v>
      </c>
      <c r="D111" s="1">
        <f t="shared" si="14"/>
        <v>3.2599999999999993</v>
      </c>
      <c r="E111" s="13">
        <f t="shared" si="15"/>
        <v>6.5652626105043854E-3</v>
      </c>
      <c r="F111" s="21">
        <f>IF('Inputs and Results'!$C$20="Conservation Easement (Perpetual)",(C111-C110),IF(AND('Inputs and Results'!$C$20="Government (Secured)",A111&lt;=$B$6),C111-C110,IF(A111&lt;=$B$6,(C111-C110)*0.01*($B$6-A111+1),0)))</f>
        <v>0</v>
      </c>
      <c r="G111" s="22">
        <f>IF(A111&lt;='Inputs and Results'!$C$12,(C111-C110)*0.01*('Inputs and Results'!$C$12-A111+1),0)</f>
        <v>0</v>
      </c>
      <c r="H111" s="66">
        <f t="shared" si="18"/>
        <v>2.6</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row>
    <row r="112" spans="1:108" x14ac:dyDescent="0.2">
      <c r="A112" s="8">
        <f t="shared" si="13"/>
        <v>96</v>
      </c>
      <c r="B112" s="66">
        <f t="shared" si="16"/>
        <v>311.71999999999991</v>
      </c>
      <c r="C112" s="66">
        <f t="shared" si="17"/>
        <v>121.92000000000003</v>
      </c>
      <c r="D112" s="1">
        <f t="shared" si="14"/>
        <v>3.2470833333333324</v>
      </c>
      <c r="E112" s="13">
        <f t="shared" si="15"/>
        <v>6.5224410720050585E-3</v>
      </c>
      <c r="F112" s="21">
        <f>IF('Inputs and Results'!$C$20="Conservation Easement (Perpetual)",(C112-C111),IF(AND('Inputs and Results'!$C$20="Government (Secured)",A112&lt;=$B$6),C112-C111,IF(A112&lt;=$B$6,(C112-C111)*0.01*($B$6-A112+1),0)))</f>
        <v>0</v>
      </c>
      <c r="G112" s="22">
        <f>IF(A112&lt;='Inputs and Results'!$C$12,(C112-C111)*0.01*('Inputs and Results'!$C$12-A112+1),0)</f>
        <v>0</v>
      </c>
      <c r="H112" s="66">
        <f t="shared" si="18"/>
        <v>2.58</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row>
    <row r="113" spans="1:11" x14ac:dyDescent="0.2">
      <c r="A113" s="8">
        <f t="shared" si="13"/>
        <v>97</v>
      </c>
      <c r="B113" s="66">
        <f t="shared" si="16"/>
        <v>313.7399999999999</v>
      </c>
      <c r="C113" s="66">
        <f t="shared" si="17"/>
        <v>122.54000000000003</v>
      </c>
      <c r="D113" s="1">
        <f t="shared" si="14"/>
        <v>3.2344329896907205</v>
      </c>
      <c r="E113" s="13">
        <f t="shared" si="15"/>
        <v>6.4801745155909085E-3</v>
      </c>
      <c r="F113" s="21">
        <f>IF('Inputs and Results'!$C$20="Conservation Easement (Perpetual)",(C113-C112),IF(AND('Inputs and Results'!$C$20="Government (Secured)",A113&lt;=$B$6),C113-C112,IF(A113&lt;=$B$6,(C113-C112)*0.01*($B$6-A113+1),0)))</f>
        <v>0</v>
      </c>
      <c r="G113" s="22">
        <f>IF(A113&lt;='Inputs and Results'!$C$12,(C113-C112)*0.01*('Inputs and Results'!$C$12-A113+1),0)</f>
        <v>0</v>
      </c>
      <c r="H113" s="66">
        <f t="shared" si="18"/>
        <v>2.56</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row>
    <row r="114" spans="1:11" x14ac:dyDescent="0.2">
      <c r="A114" s="8">
        <f t="shared" si="13"/>
        <v>98</v>
      </c>
      <c r="B114" s="66">
        <f t="shared" si="16"/>
        <v>315.75999999999988</v>
      </c>
      <c r="C114" s="66">
        <f t="shared" si="17"/>
        <v>123.16000000000004</v>
      </c>
      <c r="D114" s="1">
        <f t="shared" si="14"/>
        <v>3.2220408163265293</v>
      </c>
      <c r="E114" s="13">
        <f t="shared" si="15"/>
        <v>6.4384522215847895E-3</v>
      </c>
      <c r="F114" s="21">
        <f>IF('Inputs and Results'!$C$20="Conservation Easement (Perpetual)",(C114-C113),IF(AND('Inputs and Results'!$C$20="Government (Secured)",A114&lt;=$B$6),C114-C113,IF(A114&lt;=$B$6,(C114-C113)*0.01*($B$6-A114+1),0)))</f>
        <v>0</v>
      </c>
      <c r="G114" s="22">
        <f>IF(A114&lt;='Inputs and Results'!$C$12,(C114-C113)*0.01*('Inputs and Results'!$C$12-A114+1),0)</f>
        <v>0</v>
      </c>
      <c r="H114" s="66">
        <f t="shared" si="18"/>
        <v>2.54</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row>
    <row r="115" spans="1:11" x14ac:dyDescent="0.2">
      <c r="A115" s="8">
        <f t="shared" si="13"/>
        <v>99</v>
      </c>
      <c r="B115" s="66">
        <f t="shared" si="16"/>
        <v>317.77999999999986</v>
      </c>
      <c r="C115" s="66">
        <f t="shared" si="17"/>
        <v>123.78000000000004</v>
      </c>
      <c r="D115" s="1">
        <f t="shared" si="14"/>
        <v>3.2098989898989885</v>
      </c>
      <c r="E115" s="13">
        <f t="shared" si="15"/>
        <v>6.3972637446161329E-3</v>
      </c>
      <c r="F115" s="21">
        <f>IF('Inputs and Results'!$C$20="Conservation Easement (Perpetual)",(C115-C114),IF(AND('Inputs and Results'!$C$20="Government (Secured)",A115&lt;=$B$6),C115-C114,IF(A115&lt;=$B$6,(C115-C114)*0.01*($B$6-A115+1),0)))</f>
        <v>0</v>
      </c>
      <c r="G115" s="22">
        <f>IF(A115&lt;='Inputs and Results'!$C$12,(C115-C114)*0.01*('Inputs and Results'!$C$12-A115+1),0)</f>
        <v>0</v>
      </c>
      <c r="H115" s="66">
        <f t="shared" si="18"/>
        <v>2.52</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row>
    <row r="116" spans="1:11" x14ac:dyDescent="0.2">
      <c r="A116" s="8">
        <f t="shared" si="13"/>
        <v>100</v>
      </c>
      <c r="B116" s="66">
        <f t="shared" si="16"/>
        <v>319.79999999999984</v>
      </c>
      <c r="C116" s="66">
        <f t="shared" si="17"/>
        <v>124.40000000000005</v>
      </c>
      <c r="D116" s="1">
        <f t="shared" si="14"/>
        <v>3.1979999999999986</v>
      </c>
      <c r="E116" s="13">
        <f t="shared" si="15"/>
        <v>6.3565989049028104E-3</v>
      </c>
      <c r="F116" s="21">
        <f>IF('Inputs and Results'!$C$20="Conservation Easement (Perpetual)",(C116-C115),IF(AND('Inputs and Results'!$C$20="Government (Secured)",A116&lt;=$B$6),C116-C115,IF(A116&lt;=$B$6,(C116-C115)*0.01*($B$6-A116+1),0)))</f>
        <v>0</v>
      </c>
      <c r="G116" s="22">
        <f>IF(A116&lt;='Inputs and Results'!$C$12,(C116-C115)*0.01*('Inputs and Results'!$C$12-A116+1),0)</f>
        <v>0</v>
      </c>
      <c r="H116" s="66">
        <f t="shared" si="18"/>
        <v>2.5</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row>
    <row r="117" spans="1:11" x14ac:dyDescent="0.2">
      <c r="A117" s="5"/>
      <c r="F117" s="20"/>
      <c r="G117" s="20"/>
    </row>
    <row r="118" spans="1:11" x14ac:dyDescent="0.2">
      <c r="A118" s="5"/>
      <c r="F118" s="20"/>
      <c r="G118" s="20"/>
    </row>
    <row r="119" spans="1:11" x14ac:dyDescent="0.2">
      <c r="A119" s="5"/>
      <c r="F119" s="20"/>
      <c r="G119" s="20"/>
    </row>
    <row r="120" spans="1:11" x14ac:dyDescent="0.2">
      <c r="A120" s="5"/>
      <c r="F120" s="20"/>
      <c r="G120" s="20"/>
    </row>
    <row r="121" spans="1:11" x14ac:dyDescent="0.2">
      <c r="A121" s="5"/>
      <c r="F121" s="20"/>
      <c r="G121" s="20"/>
    </row>
    <row r="122" spans="1:11" x14ac:dyDescent="0.2">
      <c r="A122" s="5"/>
      <c r="F122" s="20"/>
      <c r="G122" s="20"/>
    </row>
    <row r="123" spans="1:11" x14ac:dyDescent="0.2">
      <c r="A123" s="5"/>
      <c r="F123" s="20"/>
      <c r="G123" s="20"/>
    </row>
    <row r="124" spans="1:11" x14ac:dyDescent="0.2">
      <c r="A124" s="5"/>
      <c r="F124" s="20"/>
      <c r="G124" s="20"/>
    </row>
    <row r="125" spans="1:11" x14ac:dyDescent="0.2">
      <c r="A125" s="5"/>
      <c r="F125" s="20"/>
      <c r="G125" s="20"/>
    </row>
    <row r="126" spans="1:11" x14ac:dyDescent="0.2">
      <c r="A126" s="5"/>
      <c r="F126" s="20"/>
      <c r="G126" s="20"/>
    </row>
    <row r="127" spans="1:11" x14ac:dyDescent="0.2">
      <c r="A127" s="5"/>
      <c r="F127" s="20"/>
      <c r="G127" s="20"/>
    </row>
    <row r="128" spans="1:11" x14ac:dyDescent="0.2">
      <c r="A128" s="5"/>
      <c r="F128" s="20"/>
      <c r="G128" s="20"/>
    </row>
    <row r="129" spans="1:7" x14ac:dyDescent="0.2">
      <c r="A129" s="5"/>
      <c r="F129" s="20"/>
      <c r="G129" s="20"/>
    </row>
    <row r="130" spans="1:7" x14ac:dyDescent="0.2">
      <c r="A130" s="5"/>
      <c r="F130" s="20"/>
      <c r="G130" s="20"/>
    </row>
    <row r="131" spans="1:7" x14ac:dyDescent="0.2">
      <c r="A131" s="5"/>
      <c r="F131" s="20"/>
      <c r="G131" s="20"/>
    </row>
    <row r="132" spans="1:7" x14ac:dyDescent="0.2">
      <c r="A132" s="5"/>
      <c r="F132" s="20"/>
      <c r="G132" s="20"/>
    </row>
    <row r="133" spans="1:7" x14ac:dyDescent="0.2">
      <c r="A133" s="5"/>
      <c r="F133" s="20"/>
      <c r="G133" s="20"/>
    </row>
    <row r="134" spans="1:7" x14ac:dyDescent="0.2">
      <c r="A134" s="5"/>
      <c r="F134" s="20"/>
      <c r="G134" s="20"/>
    </row>
    <row r="135" spans="1:7" x14ac:dyDescent="0.2">
      <c r="A135" s="5"/>
      <c r="F135" s="20"/>
      <c r="G135" s="20"/>
    </row>
    <row r="136" spans="1:7" x14ac:dyDescent="0.2">
      <c r="A136" s="5"/>
      <c r="F136" s="20"/>
      <c r="G136" s="20"/>
    </row>
    <row r="137" spans="1:7" x14ac:dyDescent="0.2">
      <c r="A137" s="5"/>
      <c r="F137" s="20"/>
      <c r="G137" s="20"/>
    </row>
    <row r="138" spans="1:7" x14ac:dyDescent="0.2">
      <c r="A138" s="5"/>
      <c r="F138" s="20"/>
      <c r="G138" s="20"/>
    </row>
    <row r="139" spans="1:7" x14ac:dyDescent="0.2">
      <c r="A139" s="5"/>
      <c r="F139" s="20"/>
      <c r="G139" s="20"/>
    </row>
    <row r="140" spans="1:7" x14ac:dyDescent="0.2">
      <c r="A140" s="5"/>
      <c r="F140" s="20"/>
      <c r="G140" s="20"/>
    </row>
    <row r="141" spans="1:7" x14ac:dyDescent="0.2">
      <c r="A141" s="6"/>
      <c r="F141" s="20"/>
      <c r="G141" s="20"/>
    </row>
  </sheetData>
  <sheetProtection algorithmName="SHA-512" hashValue="MD2thjh4zFepk6bfDbInH3wym9NIankB//PkdsylQyMwLo8/o7LJ3sbDZdDz1m/d5zJCpEUSr0qhLCus87EnRQ==" saltValue="NQ7xtEfDfPAk6WY3TFT9Dw==" spinCount="100000" sheet="1" objects="1" scenarios="1"/>
  <mergeCells count="3">
    <mergeCell ref="D14:E14"/>
    <mergeCell ref="F13:K13"/>
    <mergeCell ref="I14:K14"/>
  </mergeCells>
  <conditionalFormatting sqref="D17:D116">
    <cfRule type="top10" dxfId="30" priority="3" stopIfTrue="1" rank="1"/>
  </conditionalFormatting>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theme="5" tint="0.39997558519241921"/>
  </sheetPr>
  <dimension ref="A1:DD141"/>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145</v>
      </c>
    </row>
    <row r="2" spans="1:108" x14ac:dyDescent="0.2">
      <c r="A2" s="1" t="s">
        <v>206</v>
      </c>
      <c r="B2" s="1" t="s">
        <v>207</v>
      </c>
    </row>
    <row r="3" spans="1:108" x14ac:dyDescent="0.2">
      <c r="A3" s="1" t="s">
        <v>114</v>
      </c>
      <c r="B3" s="1">
        <f>_xlfn.MAXIFS(A16:A141,D16:D141,B4)</f>
        <v>25</v>
      </c>
    </row>
    <row r="4" spans="1:108" x14ac:dyDescent="0.2">
      <c r="A4" s="1" t="s">
        <v>208</v>
      </c>
      <c r="B4" s="1">
        <f>MAX(D17:D106)</f>
        <v>12.607999999999999</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2.16</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0.82</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4.32</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1.64</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6.48</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2.46</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8.64</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3.28</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10.8</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4.0999999999999996</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B21+(B26-B21)/(A26-A21)</f>
        <v>9.5400000000000009</v>
      </c>
      <c r="C22" s="8">
        <f>C21+(C26-C21)/(A26-A21)</f>
        <v>15.48</v>
      </c>
      <c r="D22" s="1">
        <f t="shared" si="0"/>
        <v>1.59</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H21+(H26-H21)/($A26-$A21)</f>
        <v>4.0599999999999996</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B22+(B26-B21)/(A26-A21)</f>
        <v>19.080000000000002</v>
      </c>
      <c r="C23" s="8">
        <f>C22+(C26-C21)/(A26-A21)</f>
        <v>20.16</v>
      </c>
      <c r="D23" s="1">
        <f t="shared" si="0"/>
        <v>2.725714285714286</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H22+(H26-H21)/($A26-$A21)</f>
        <v>4.0199999999999996</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B23+(B26-B21)/(A26-A21)</f>
        <v>28.620000000000005</v>
      </c>
      <c r="C24" s="8">
        <f>C23+(C26-C21)/(A26-A21)</f>
        <v>24.84</v>
      </c>
      <c r="D24" s="1">
        <f t="shared" si="0"/>
        <v>3.5775000000000006</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H23+(H26-H21)/($A26-$A21)</f>
        <v>3.9799999999999995</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B24+(B26-B21)/(A26-A21)</f>
        <v>38.160000000000004</v>
      </c>
      <c r="C25" s="8">
        <f>C24+(C26-C21)/(A26-A21)</f>
        <v>29.52</v>
      </c>
      <c r="D25" s="1">
        <f t="shared" si="0"/>
        <v>4.24</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H24+(H26-H21)/($A26-$A21)</f>
        <v>3.9399999999999995</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9">
        <f>VLOOKUP(CONCATENATE($A$1,A26),'Smith et al 2006'!$A$2:$S$780,8,FALSE)</f>
        <v>47.7</v>
      </c>
      <c r="C26" s="9">
        <f>VLOOKUP(CONCATENATE($A$1,A26),'Smith et al 2006'!$A$2:$S$780,9,FALSE)</f>
        <v>34.200000000000003</v>
      </c>
      <c r="D26" s="1">
        <f t="shared" si="0"/>
        <v>4.7700000000000005</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9">
        <f>VLOOKUP(CONCATENATE($A$1,$A26),'Smith et al 2006'!$A$2:$S$780,11,FALSE)</f>
        <v>3.9</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B26+(B31-B26)/(A31-A26)</f>
        <v>67.460000000000008</v>
      </c>
      <c r="C27" s="8">
        <f>C26+(C31-C26)/(A31-A26)</f>
        <v>41.1</v>
      </c>
      <c r="D27" s="1">
        <f t="shared" si="0"/>
        <v>6.1327272727272737</v>
      </c>
      <c r="E27" s="13">
        <f t="shared" si="1"/>
        <v>0.41425576519916141</v>
      </c>
      <c r="F27" s="21">
        <f>IF('Inputs and Results'!$C$20="Conservation Easement (Perpetual)",(C27-C26),IF(AND('Inputs and Results'!$C$20="Government (Secured)",A27&lt;=$B$6),C27-C26,IF(A27&lt;=$B$6,(C27-C26)*0.01*($B$6-A27+1),0)))</f>
        <v>0</v>
      </c>
      <c r="G27" s="22">
        <f>IF(A27&lt;='Inputs and Results'!$C$12,(C27-C26)*0.01*('Inputs and Results'!$C$12-A27+1),0)</f>
        <v>0</v>
      </c>
      <c r="H27" s="8">
        <f>H26+(H31-H26)/($A31-$A26)</f>
        <v>3.88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B27+(B31-B26)/(A31-A26)</f>
        <v>87.22</v>
      </c>
      <c r="C28" s="8">
        <f>C27+(C31-C26)/(A31-A26)</f>
        <v>48</v>
      </c>
      <c r="D28" s="1">
        <f t="shared" si="0"/>
        <v>7.2683333333333335</v>
      </c>
      <c r="E28" s="13">
        <f t="shared" si="1"/>
        <v>0.29291431959679803</v>
      </c>
      <c r="F28" s="21">
        <f>IF('Inputs and Results'!$C$20="Conservation Easement (Perpetual)",(C28-C27),IF(AND('Inputs and Results'!$C$20="Government (Secured)",A28&lt;=$B$6),C28-C27,IF(A28&lt;=$B$6,(C28-C27)*0.01*($B$6-A28+1),0)))</f>
        <v>0</v>
      </c>
      <c r="G28" s="22">
        <f>IF(A28&lt;='Inputs and Results'!$C$12,(C28-C27)*0.01*('Inputs and Results'!$C$12-A28+1),0)</f>
        <v>0</v>
      </c>
      <c r="H28" s="8">
        <f>H27+(H31-H26)/($A31-$A26)</f>
        <v>3.86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B28+(B31-B26)/(A31-A26)</f>
        <v>106.97999999999999</v>
      </c>
      <c r="C29" s="8">
        <f>C28+(C31-C26)/(A31-A26)</f>
        <v>54.9</v>
      </c>
      <c r="D29" s="1">
        <f t="shared" si="0"/>
        <v>8.2292307692307691</v>
      </c>
      <c r="E29" s="13">
        <f t="shared" si="1"/>
        <v>0.22655354276542061</v>
      </c>
      <c r="F29" s="21">
        <f>IF('Inputs and Results'!$C$20="Conservation Easement (Perpetual)",(C29-C28),IF(AND('Inputs and Results'!$C$20="Government (Secured)",A29&lt;=$B$6),C29-C28,IF(A29&lt;=$B$6,(C29-C28)*0.01*($B$6-A29+1),0)))</f>
        <v>0</v>
      </c>
      <c r="G29" s="22">
        <f>IF(A29&lt;='Inputs and Results'!$C$12,(C29-C28)*0.01*('Inputs and Results'!$C$12-A29+1),0)</f>
        <v>0</v>
      </c>
      <c r="H29" s="8">
        <f>H28+(H31-H26)/($A31-$A26)</f>
        <v>3.84</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B29+(B31-B26)/(A31-A26)</f>
        <v>126.73999999999998</v>
      </c>
      <c r="C30" s="8">
        <f>C29+(C31-C26)/(A31-A26)</f>
        <v>61.8</v>
      </c>
      <c r="D30" s="1">
        <f t="shared" si="0"/>
        <v>9.0528571428571407</v>
      </c>
      <c r="E30" s="13">
        <f t="shared" si="1"/>
        <v>0.18470742194802758</v>
      </c>
      <c r="F30" s="21">
        <f>IF('Inputs and Results'!$C$20="Conservation Easement (Perpetual)",(C30-C29),IF(AND('Inputs and Results'!$C$20="Government (Secured)",A30&lt;=$B$6),C30-C29,IF(A30&lt;=$B$6,(C30-C29)*0.01*($B$6-A30+1),0)))</f>
        <v>0</v>
      </c>
      <c r="G30" s="22">
        <f>IF(A30&lt;='Inputs and Results'!$C$12,(C30-C29)*0.01*('Inputs and Results'!$C$12-A30+1),0)</f>
        <v>0</v>
      </c>
      <c r="H30" s="8">
        <f>H29+(H31-H26)/($A31-$A26)</f>
        <v>3.82</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146.5</v>
      </c>
      <c r="C31" s="9">
        <f>VLOOKUP(CONCATENATE($A$1,A31),'Smith et al 2006'!$A$2:$S$780,9,FALSE)</f>
        <v>68.7</v>
      </c>
      <c r="D31" s="1">
        <f t="shared" si="0"/>
        <v>9.7666666666666675</v>
      </c>
      <c r="E31" s="13">
        <f t="shared" si="1"/>
        <v>0.15590973646836059</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3.8</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B31+(B36-B31)/(A36-A31)</f>
        <v>166.16</v>
      </c>
      <c r="C32" s="8">
        <f>C31+(C36-C31)/(A36-A31)</f>
        <v>74.8</v>
      </c>
      <c r="D32" s="1">
        <f t="shared" si="0"/>
        <v>10.385</v>
      </c>
      <c r="E32" s="13">
        <f t="shared" si="1"/>
        <v>0.13419795221843001</v>
      </c>
      <c r="F32" s="21">
        <f>IF('Inputs and Results'!$C$20="Conservation Easement (Perpetual)",(C32-C31),IF(AND('Inputs and Results'!$C$20="Government (Secured)",A32&lt;=$B$6),C32-C31,IF(A32&lt;=$B$6,(C32-C31)*0.01*($B$6-A32+1),0)))</f>
        <v>0</v>
      </c>
      <c r="G32" s="22">
        <f>IF(A32&lt;='Inputs and Results'!$C$12,(C32-C31)*0.01*('Inputs and Results'!$C$12-A32+1),0)</f>
        <v>0</v>
      </c>
      <c r="H32" s="8">
        <f>H31+(H36-H31)/($A36-$A31)</f>
        <v>3.78</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B32+(B36-B31)/(A36-A31)</f>
        <v>185.82</v>
      </c>
      <c r="C33" s="8">
        <f>C32+(C36-C31)/(A36-A31)</f>
        <v>80.899999999999991</v>
      </c>
      <c r="D33" s="1">
        <f t="shared" si="0"/>
        <v>10.930588235294117</v>
      </c>
      <c r="E33" s="13">
        <f t="shared" si="1"/>
        <v>0.1183196918632643</v>
      </c>
      <c r="F33" s="21">
        <f>IF('Inputs and Results'!$C$20="Conservation Easement (Perpetual)",(C33-C32),IF(AND('Inputs and Results'!$C$20="Government (Secured)",A33&lt;=$B$6),C33-C32,IF(A33&lt;=$B$6,(C33-C32)*0.01*($B$6-A33+1),0)))</f>
        <v>0</v>
      </c>
      <c r="G33" s="22">
        <f>IF(A33&lt;='Inputs and Results'!$C$12,(C33-C32)*0.01*('Inputs and Results'!$C$12-A33+1),0)</f>
        <v>0</v>
      </c>
      <c r="H33" s="8">
        <f>H32+(H36-H31)/($A36-$A31)</f>
        <v>3.76</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B33+(B36-B31)/(A36-A31)</f>
        <v>205.48</v>
      </c>
      <c r="C34" s="8">
        <f>C33+(C36-C31)/(A36-A31)</f>
        <v>86.999999999999986</v>
      </c>
      <c r="D34" s="1">
        <f t="shared" si="0"/>
        <v>11.415555555555555</v>
      </c>
      <c r="E34" s="13">
        <f t="shared" si="1"/>
        <v>0.10580131309869767</v>
      </c>
      <c r="F34" s="21">
        <f>IF('Inputs and Results'!$C$20="Conservation Easement (Perpetual)",(C34-C33),IF(AND('Inputs and Results'!$C$20="Government (Secured)",A34&lt;=$B$6),C34-C33,IF(A34&lt;=$B$6,(C34-C33)*0.01*($B$6-A34+1),0)))</f>
        <v>0</v>
      </c>
      <c r="G34" s="22">
        <f>IF(A34&lt;='Inputs and Results'!$C$12,(C34-C33)*0.01*('Inputs and Results'!$C$12-A34+1),0)</f>
        <v>0</v>
      </c>
      <c r="H34" s="8">
        <f>H33+(H36-H31)/($A36-$A31)</f>
        <v>3.7399999999999998</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B34+(B36-B31)/(A36-A31)</f>
        <v>225.14</v>
      </c>
      <c r="C35" s="8">
        <f>C34+(C36-C31)/(A36-A31)</f>
        <v>93.09999999999998</v>
      </c>
      <c r="D35" s="1">
        <f t="shared" si="0"/>
        <v>11.849473684210526</v>
      </c>
      <c r="E35" s="13">
        <f t="shared" si="1"/>
        <v>9.5678411524235951E-2</v>
      </c>
      <c r="F35" s="21">
        <f>IF('Inputs and Results'!$C$20="Conservation Easement (Perpetual)",(C35-C34),IF(AND('Inputs and Results'!$C$20="Government (Secured)",A35&lt;=$B$6),C35-C34,IF(A35&lt;=$B$6,(C35-C34)*0.01*($B$6-A35+1),0)))</f>
        <v>0</v>
      </c>
      <c r="G35" s="22">
        <f>IF(A35&lt;='Inputs and Results'!$C$12,(C35-C34)*0.01*('Inputs and Results'!$C$12-A35+1),0)</f>
        <v>0</v>
      </c>
      <c r="H35" s="8">
        <f>H34+(H36-H31)/($A36-$A31)</f>
        <v>3.7199999999999998</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9">
        <f>VLOOKUP(CONCATENATE($A$1,A36),'Smith et al 2006'!$A$2:$S$780,8,FALSE)</f>
        <v>244.8</v>
      </c>
      <c r="C36" s="9">
        <f>VLOOKUP(CONCATENATE($A$1,A36),'Smith et al 2006'!$A$2:$S$780,9,FALSE)</f>
        <v>99.2</v>
      </c>
      <c r="D36" s="1">
        <f t="shared" si="0"/>
        <v>12.24</v>
      </c>
      <c r="E36" s="13">
        <f t="shared" si="1"/>
        <v>8.7323443190903571E-2</v>
      </c>
      <c r="F36" s="21">
        <f>IF('Inputs and Results'!$C$20="Conservation Easement (Perpetual)",(C36-C35),IF(AND('Inputs and Results'!$C$20="Government (Secured)",A36&lt;=$B$6),C36-C35,IF(A36&lt;=$B$6,(C36-C35)*0.01*($B$6-A36+1),0)))</f>
        <v>0</v>
      </c>
      <c r="G36" s="22">
        <f>IF(A36&lt;='Inputs and Results'!$C$12,(C36-C35)*0.01*('Inputs and Results'!$C$12-A36+1),0)</f>
        <v>0</v>
      </c>
      <c r="H36" s="9">
        <f>VLOOKUP(CONCATENATE($A$1,$A36),'Smith et al 2006'!$A$2:$S$780,11,FALSE)</f>
        <v>3.7</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B36+(B41-B36)/(A41-A36)</f>
        <v>258.88</v>
      </c>
      <c r="C37" s="8">
        <f>C36+(C41-C36)/(A41-A36)</f>
        <v>103.02</v>
      </c>
      <c r="D37" s="1">
        <f t="shared" si="0"/>
        <v>12.327619047619047</v>
      </c>
      <c r="E37" s="13">
        <f t="shared" si="1"/>
        <v>5.7516339869281063E-2</v>
      </c>
      <c r="F37" s="21">
        <f>IF('Inputs and Results'!$C$20="Conservation Easement (Perpetual)",(C37-C36),IF(AND('Inputs and Results'!$C$20="Government (Secured)",A37&lt;=$B$6),C37-C36,IF(A37&lt;=$B$6,(C37-C36)*0.01*($B$6-A37+1),0)))</f>
        <v>0</v>
      </c>
      <c r="G37" s="22">
        <f>IF(A37&lt;='Inputs and Results'!$C$12,(C37-C36)*0.01*('Inputs and Results'!$C$12-A37+1),0)</f>
        <v>0</v>
      </c>
      <c r="H37" s="8">
        <f>H36+(H41-H36)/($A41-$A36)</f>
        <v>3.7</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B37+(B41-B36)/(A41-A36)</f>
        <v>272.95999999999998</v>
      </c>
      <c r="C38" s="8">
        <f>C37+(C41-C36)/(A41-A36)</f>
        <v>106.83999999999999</v>
      </c>
      <c r="D38" s="1">
        <f t="shared" si="0"/>
        <v>12.407272727272726</v>
      </c>
      <c r="E38" s="13">
        <f t="shared" si="1"/>
        <v>5.4388133498145752E-2</v>
      </c>
      <c r="F38" s="21">
        <f>IF('Inputs and Results'!$C$20="Conservation Easement (Perpetual)",(C38-C37),IF(AND('Inputs and Results'!$C$20="Government (Secured)",A38&lt;=$B$6),C38-C37,IF(A38&lt;=$B$6,(C38-C37)*0.01*($B$6-A38+1),0)))</f>
        <v>0</v>
      </c>
      <c r="G38" s="22">
        <f>IF(A38&lt;='Inputs and Results'!$C$12,(C38-C37)*0.01*('Inputs and Results'!$C$12-A38+1),0)</f>
        <v>0</v>
      </c>
      <c r="H38" s="8">
        <f>H37+(H41-H36)/($A41-$A36)</f>
        <v>3.7</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B38+(B41-B36)/(A41-A36)</f>
        <v>287.03999999999996</v>
      </c>
      <c r="C39" s="8">
        <f>C38+(C41-C36)/(A41-A36)</f>
        <v>110.65999999999998</v>
      </c>
      <c r="D39" s="1">
        <f t="shared" si="0"/>
        <v>12.479999999999999</v>
      </c>
      <c r="E39" s="13">
        <f t="shared" si="1"/>
        <v>5.1582649472450059E-2</v>
      </c>
      <c r="F39" s="21">
        <f>IF('Inputs and Results'!$C$20="Conservation Easement (Perpetual)",(C39-C38),IF(AND('Inputs and Results'!$C$20="Government (Secured)",A39&lt;=$B$6),C39-C38,IF(A39&lt;=$B$6,(C39-C38)*0.01*($B$6-A39+1),0)))</f>
        <v>0</v>
      </c>
      <c r="G39" s="22">
        <f>IF(A39&lt;='Inputs and Results'!$C$12,(C39-C38)*0.01*('Inputs and Results'!$C$12-A39+1),0)</f>
        <v>0</v>
      </c>
      <c r="H39" s="8">
        <f>H38+(H41-H36)/($A41-$A36)</f>
        <v>3.7</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B39+(B41-B36)/(A41-A36)</f>
        <v>301.11999999999995</v>
      </c>
      <c r="C40" s="8">
        <f>C39+(C41-C36)/(A41-A36)</f>
        <v>114.47999999999998</v>
      </c>
      <c r="D40" s="1">
        <f>B40/A40</f>
        <v>12.546666666666665</v>
      </c>
      <c r="E40" s="13">
        <f>(B40/B39)-1</f>
        <v>4.9052396878483728E-2</v>
      </c>
      <c r="F40" s="21">
        <f>IF('Inputs and Results'!$C$20="Conservation Easement (Perpetual)",(C40-C39),IF(AND('Inputs and Results'!$C$20="Government (Secured)",A40&lt;=$B$6),C40-C39,IF(A40&lt;=$B$6,(C40-C39)*0.01*($B$6-A40+1),0)))</f>
        <v>0</v>
      </c>
      <c r="G40" s="22">
        <f>IF(A40&lt;='Inputs and Results'!$C$12,(C40-C39)*0.01*('Inputs and Results'!$C$12-A40+1),0)</f>
        <v>0</v>
      </c>
      <c r="H40" s="8">
        <f>H39+(H41-H36)/($A41-$A36)</f>
        <v>3.7</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315.2</v>
      </c>
      <c r="C41" s="9">
        <f>VLOOKUP(CONCATENATE($A$1,A41),'Smith et al 2006'!$A$2:$S$780,9,FALSE)</f>
        <v>118.3</v>
      </c>
      <c r="D41" s="1">
        <f t="shared" ref="D41:D104" si="4">B41/A41</f>
        <v>12.607999999999999</v>
      </c>
      <c r="E41" s="13">
        <f t="shared" ref="E41:E104" si="5">(B41/B40)-1</f>
        <v>4.6758767268862966E-2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3.7</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B41+(B46-B41)/(A46-A41)</f>
        <v>321.62</v>
      </c>
      <c r="C42" s="8">
        <f>C41+(C46-C41)/(A46-A41)</f>
        <v>120</v>
      </c>
      <c r="D42" s="1">
        <f t="shared" si="4"/>
        <v>12.370000000000001</v>
      </c>
      <c r="E42" s="13">
        <f t="shared" si="5"/>
        <v>2.0368020304568635E-2</v>
      </c>
      <c r="F42" s="21">
        <f>IF('Inputs and Results'!$C$20="Conservation Easement (Perpetual)",(C42-C41),IF(AND('Inputs and Results'!$C$20="Government (Secured)",A42&lt;=$B$6),C42-C41,IF(A42&lt;=$B$6,(C42-C41)*0.01*($B$6-A42+1),0)))</f>
        <v>0</v>
      </c>
      <c r="G42" s="22">
        <f>IF(A42&lt;='Inputs and Results'!$C$12,(C42-C41)*0.01*('Inputs and Results'!$C$12-A42+1),0)</f>
        <v>0</v>
      </c>
      <c r="H42" s="8">
        <f>H41+(H46-H41)/($A46-$A41)</f>
        <v>3.7</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B42+(B46-B41)/(A46-A41)</f>
        <v>328.04</v>
      </c>
      <c r="C43" s="8">
        <f>C42+(C46-C41)/(A46-A41)</f>
        <v>121.7</v>
      </c>
      <c r="D43" s="1">
        <f t="shared" si="4"/>
        <v>12.149629629629631</v>
      </c>
      <c r="E43" s="13">
        <f t="shared" si="5"/>
        <v>1.9961445183757309E-2</v>
      </c>
      <c r="F43" s="21">
        <f>IF('Inputs and Results'!$C$20="Conservation Easement (Perpetual)",(C43-C42),IF(AND('Inputs and Results'!$C$20="Government (Secured)",A43&lt;=$B$6),C43-C42,IF(A43&lt;=$B$6,(C43-C42)*0.01*($B$6-A43+1),0)))</f>
        <v>0</v>
      </c>
      <c r="G43" s="22">
        <f>IF(A43&lt;='Inputs and Results'!$C$12,(C43-C42)*0.01*('Inputs and Results'!$C$12-A43+1),0)</f>
        <v>0</v>
      </c>
      <c r="H43" s="8">
        <f>H42+(H46-H41)/($A46-$A41)</f>
        <v>3.7</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B43+(B46-B41)/(A46-A41)</f>
        <v>334.46000000000004</v>
      </c>
      <c r="C44" s="8">
        <f>C43+(C46-C41)/(A46-A41)</f>
        <v>123.4</v>
      </c>
      <c r="D44" s="1">
        <f t="shared" si="4"/>
        <v>11.945000000000002</v>
      </c>
      <c r="E44" s="13">
        <f t="shared" si="5"/>
        <v>1.9570784050725543E-2</v>
      </c>
      <c r="F44" s="21">
        <f>IF('Inputs and Results'!$C$20="Conservation Easement (Perpetual)",(C44-C43),IF(AND('Inputs and Results'!$C$20="Government (Secured)",A44&lt;=$B$6),C44-C43,IF(A44&lt;=$B$6,(C44-C43)*0.01*($B$6-A44+1),0)))</f>
        <v>0</v>
      </c>
      <c r="G44" s="22">
        <f>IF(A44&lt;='Inputs and Results'!$C$12,(C44-C43)*0.01*('Inputs and Results'!$C$12-A44+1),0)</f>
        <v>0</v>
      </c>
      <c r="H44" s="8">
        <f>H43+(H46-H41)/($A46-$A41)</f>
        <v>3.7</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B44+(B46-B41)/(A46-A41)</f>
        <v>340.88000000000005</v>
      </c>
      <c r="C45" s="8">
        <f>C44+(C46-C41)/(A46-A41)</f>
        <v>125.10000000000001</v>
      </c>
      <c r="D45" s="1">
        <f t="shared" si="4"/>
        <v>11.754482758620691</v>
      </c>
      <c r="E45" s="13">
        <f t="shared" si="5"/>
        <v>1.919512049273453E-2</v>
      </c>
      <c r="F45" s="21">
        <f>IF('Inputs and Results'!$C$20="Conservation Easement (Perpetual)",(C45-C44),IF(AND('Inputs and Results'!$C$20="Government (Secured)",A45&lt;=$B$6),C45-C44,IF(A45&lt;=$B$6,(C45-C44)*0.01*($B$6-A45+1),0)))</f>
        <v>0</v>
      </c>
      <c r="G45" s="22">
        <f>IF(A45&lt;='Inputs and Results'!$C$12,(C45-C44)*0.01*('Inputs and Results'!$C$12-A45+1),0)</f>
        <v>0</v>
      </c>
      <c r="H45" s="8">
        <f>H44+(H46-H41)/($A46-$A41)</f>
        <v>3.7</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9">
        <f>VLOOKUP(CONCATENATE($A$1,A46),'Smith et al 2006'!$A$2:$S$780,8,FALSE)</f>
        <v>347.3</v>
      </c>
      <c r="C46" s="9">
        <f>VLOOKUP(CONCATENATE($A$1,A46),'Smith et al 2006'!$A$2:$S$780,9,FALSE)</f>
        <v>126.8</v>
      </c>
      <c r="D46" s="1">
        <f t="shared" si="4"/>
        <v>11.576666666666666</v>
      </c>
      <c r="E46" s="13">
        <f t="shared" si="5"/>
        <v>1.8833607134475461E-2</v>
      </c>
      <c r="F46" s="21">
        <f>IF('Inputs and Results'!$C$20="Conservation Easement (Perpetual)",(C46-C45),IF(AND('Inputs and Results'!$C$20="Government (Secured)",A46&lt;=$B$6),C46-C45,IF(A46&lt;=$B$6,(C46-C45)*0.01*($B$6-A46+1),0)))</f>
        <v>0</v>
      </c>
      <c r="G46" s="22">
        <f>IF(A46&lt;='Inputs and Results'!$C$12,(C46-C45)*0.01*('Inputs and Results'!$C$12-A46+1),0)</f>
        <v>0</v>
      </c>
      <c r="H46" s="9">
        <f>VLOOKUP(CONCATENATE($A$1,$A46),'Smith et al 2006'!$A$2:$S$780,11,FALSE)</f>
        <v>3.7</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B46+(B51-B46)/(A51-A46)</f>
        <v>348.14</v>
      </c>
      <c r="C47" s="8">
        <f>C46+(C51-C46)/(A51-A46)</f>
        <v>127.02</v>
      </c>
      <c r="D47" s="1">
        <f t="shared" si="4"/>
        <v>11.230322580645161</v>
      </c>
      <c r="E47" s="13">
        <f t="shared" si="5"/>
        <v>2.4186582205585339E-3</v>
      </c>
      <c r="F47" s="21">
        <f>IF('Inputs and Results'!$C$20="Conservation Easement (Perpetual)",(C47-C46),IF(AND('Inputs and Results'!$C$20="Government (Secured)",A47&lt;=$B$6),C47-C46,IF(A47&lt;=$B$6,(C47-C46)*0.01*($B$6-A47+1),0)))</f>
        <v>0</v>
      </c>
      <c r="G47" s="22">
        <f>IF(A47&lt;='Inputs and Results'!$C$12,(C47-C46)*0.01*('Inputs and Results'!$C$12-A47+1),0)</f>
        <v>0</v>
      </c>
      <c r="H47" s="8">
        <f>H46+(H51-H46)/($A51-$A46)</f>
        <v>3.7</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B47+(B51-B46)/(A51-A46)</f>
        <v>348.97999999999996</v>
      </c>
      <c r="C48" s="8">
        <f>C47+(C51-C46)/(A51-A46)</f>
        <v>127.24</v>
      </c>
      <c r="D48" s="1">
        <f t="shared" si="4"/>
        <v>10.905624999999999</v>
      </c>
      <c r="E48" s="13">
        <f t="shared" si="5"/>
        <v>2.412822427758865E-3</v>
      </c>
      <c r="F48" s="21">
        <f>IF('Inputs and Results'!$C$20="Conservation Easement (Perpetual)",(C48-C47),IF(AND('Inputs and Results'!$C$20="Government (Secured)",A48&lt;=$B$6),C48-C47,IF(A48&lt;=$B$6,(C48-C47)*0.01*($B$6-A48+1),0)))</f>
        <v>0</v>
      </c>
      <c r="G48" s="22">
        <f>IF(A48&lt;='Inputs and Results'!$C$12,(C48-C47)*0.01*('Inputs and Results'!$C$12-A48+1),0)</f>
        <v>0</v>
      </c>
      <c r="H48" s="8">
        <f>H47+(H51-H46)/($A51-$A46)</f>
        <v>3.7</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B48+(B51-B46)/(A51-A46)</f>
        <v>349.81999999999994</v>
      </c>
      <c r="C49" s="8">
        <f>C48+(C51-C46)/(A51-A46)</f>
        <v>127.46</v>
      </c>
      <c r="D49" s="1">
        <f t="shared" si="4"/>
        <v>10.600606060606058</v>
      </c>
      <c r="E49" s="13">
        <f t="shared" si="5"/>
        <v>2.4070147286376908E-3</v>
      </c>
      <c r="F49" s="21">
        <f>IF('Inputs and Results'!$C$20="Conservation Easement (Perpetual)",(C49-C48),IF(AND('Inputs and Results'!$C$20="Government (Secured)",A49&lt;=$B$6),C49-C48,IF(A49&lt;=$B$6,(C49-C48)*0.01*($B$6-A49+1),0)))</f>
        <v>0</v>
      </c>
      <c r="G49" s="22">
        <f>IF(A49&lt;='Inputs and Results'!$C$12,(C49-C48)*0.01*('Inputs and Results'!$C$12-A49+1),0)</f>
        <v>0</v>
      </c>
      <c r="H49" s="8">
        <f>H48+(H51-H46)/($A51-$A46)</f>
        <v>3.7</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B49+(B51-B46)/(A51-A46)</f>
        <v>350.65999999999991</v>
      </c>
      <c r="C50" s="8">
        <f>C49+(C51-C46)/(A51-A46)</f>
        <v>127.67999999999999</v>
      </c>
      <c r="D50" s="1">
        <f t="shared" si="4"/>
        <v>10.313529411764703</v>
      </c>
      <c r="E50" s="13">
        <f t="shared" si="5"/>
        <v>2.401234920816453E-3</v>
      </c>
      <c r="F50" s="21">
        <f>IF('Inputs and Results'!$C$20="Conservation Easement (Perpetual)",(C50-C49),IF(AND('Inputs and Results'!$C$20="Government (Secured)",A50&lt;=$B$6),C50-C49,IF(A50&lt;=$B$6,(C50-C49)*0.01*($B$6-A50+1),0)))</f>
        <v>0</v>
      </c>
      <c r="G50" s="22">
        <f>IF(A50&lt;='Inputs and Results'!$C$12,(C50-C49)*0.01*('Inputs and Results'!$C$12-A50+1),0)</f>
        <v>0</v>
      </c>
      <c r="H50" s="8">
        <f>H49+(H51-H46)/($A51-$A46)</f>
        <v>3.7</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351.5</v>
      </c>
      <c r="C51" s="9">
        <f>VLOOKUP(CONCATENATE($A$1,A51),'Smith et al 2006'!$A$2:$S$780,9,FALSE)</f>
        <v>127.9</v>
      </c>
      <c r="D51" s="1">
        <f t="shared" si="4"/>
        <v>10.042857142857143</v>
      </c>
      <c r="E51" s="13">
        <f t="shared" si="5"/>
        <v>2.3954828038559306E-3</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3.7</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B51+(B56-B51)/(A56-A51)</f>
        <v>352.2</v>
      </c>
      <c r="C52" s="8">
        <f>C51+(C56-C51)/(A56-A51)</f>
        <v>128.08000000000001</v>
      </c>
      <c r="D52" s="1">
        <f t="shared" si="4"/>
        <v>9.7833333333333332</v>
      </c>
      <c r="E52" s="13">
        <f t="shared" si="5"/>
        <v>1.9914651493597724E-3</v>
      </c>
      <c r="F52" s="21">
        <f>IF('Inputs and Results'!$C$20="Conservation Easement (Perpetual)",(C52-C51),IF(AND('Inputs and Results'!$C$20="Government (Secured)",A52&lt;=$B$6),C52-C51,IF(A52&lt;=$B$6,(C52-C51)*0.01*($B$6-A52+1),0)))</f>
        <v>0</v>
      </c>
      <c r="G52" s="22">
        <f>IF(A52&lt;='Inputs and Results'!$C$12,(C52-C51)*0.01*('Inputs and Results'!$C$12-A52+1),0)</f>
        <v>0</v>
      </c>
      <c r="H52" s="8">
        <f>H51+(H56-H51)/($A56-$A51)</f>
        <v>3.7</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B52+(B56-B51)/(A56-A51)</f>
        <v>352.9</v>
      </c>
      <c r="C53" s="8">
        <f>C52+(C56-C51)/(A56-A51)</f>
        <v>128.26000000000002</v>
      </c>
      <c r="D53" s="1">
        <f t="shared" si="4"/>
        <v>9.5378378378378379</v>
      </c>
      <c r="E53" s="13">
        <f t="shared" si="5"/>
        <v>1.9875070982395826E-3</v>
      </c>
      <c r="F53" s="21">
        <f>IF('Inputs and Results'!$C$20="Conservation Easement (Perpetual)",(C53-C52),IF(AND('Inputs and Results'!$C$20="Government (Secured)",A53&lt;=$B$6),C53-C52,IF(A53&lt;=$B$6,(C53-C52)*0.01*($B$6-A53+1),0)))</f>
        <v>0</v>
      </c>
      <c r="G53" s="22">
        <f>IF(A53&lt;='Inputs and Results'!$C$12,(C53-C52)*0.01*('Inputs and Results'!$C$12-A53+1),0)</f>
        <v>0</v>
      </c>
      <c r="H53" s="8">
        <f>H52+(H56-H51)/($A56-$A51)</f>
        <v>3.7</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B53+(B56-B51)/(A56-A51)</f>
        <v>353.59999999999997</v>
      </c>
      <c r="C54" s="8">
        <f>C53+(C56-C51)/(A56-A51)</f>
        <v>128.44000000000003</v>
      </c>
      <c r="D54" s="1">
        <f t="shared" si="4"/>
        <v>9.3052631578947356</v>
      </c>
      <c r="E54" s="13">
        <f t="shared" si="5"/>
        <v>1.9835647492207897E-3</v>
      </c>
      <c r="F54" s="21">
        <f>IF('Inputs and Results'!$C$20="Conservation Easement (Perpetual)",(C54-C53),IF(AND('Inputs and Results'!$C$20="Government (Secured)",A54&lt;=$B$6),C54-C53,IF(A54&lt;=$B$6,(C54-C53)*0.01*($B$6-A54+1),0)))</f>
        <v>0</v>
      </c>
      <c r="G54" s="22">
        <f>IF(A54&lt;='Inputs and Results'!$C$12,(C54-C53)*0.01*('Inputs and Results'!$C$12-A54+1),0)</f>
        <v>0</v>
      </c>
      <c r="H54" s="8">
        <f>H53+(H56-H51)/($A56-$A51)</f>
        <v>3.7</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B54+(B56-B51)/(A56-A51)</f>
        <v>354.29999999999995</v>
      </c>
      <c r="C55" s="8">
        <f>C54+(C56-C51)/(A56-A51)</f>
        <v>128.62000000000003</v>
      </c>
      <c r="D55" s="1">
        <f t="shared" si="4"/>
        <v>9.0846153846153843</v>
      </c>
      <c r="E55" s="13">
        <f t="shared" si="5"/>
        <v>1.9796380090497667E-3</v>
      </c>
      <c r="F55" s="21">
        <f>IF('Inputs and Results'!$C$20="Conservation Easement (Perpetual)",(C55-C54),IF(AND('Inputs and Results'!$C$20="Government (Secured)",A55&lt;=$B$6),C55-C54,IF(A55&lt;=$B$6,(C55-C54)*0.01*($B$6-A55+1),0)))</f>
        <v>0</v>
      </c>
      <c r="G55" s="22">
        <f>IF(A55&lt;='Inputs and Results'!$C$12,(C55-C54)*0.01*('Inputs and Results'!$C$12-A55+1),0)</f>
        <v>0</v>
      </c>
      <c r="H55" s="8">
        <f>H54+(H56-H51)/($A56-$A51)</f>
        <v>3.7</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9">
        <f>VLOOKUP(CONCATENATE($A$1,A56),'Smith et al 2006'!$A$2:$S$780,8,FALSE)</f>
        <v>355</v>
      </c>
      <c r="C56" s="9">
        <f>VLOOKUP(CONCATENATE($A$1,A56),'Smith et al 2006'!$A$2:$S$780,9,FALSE)</f>
        <v>128.80000000000001</v>
      </c>
      <c r="D56" s="1">
        <f t="shared" si="4"/>
        <v>8.875</v>
      </c>
      <c r="E56" s="13">
        <f t="shared" si="5"/>
        <v>1.9757267852102967E-3</v>
      </c>
      <c r="F56" s="21">
        <f>IF('Inputs and Results'!$C$20="Conservation Easement (Perpetual)",(C56-C55),IF(AND('Inputs and Results'!$C$20="Government (Secured)",A56&lt;=$B$6),C56-C55,IF(A56&lt;=$B$6,(C56-C55)*0.01*($B$6-A56+1),0)))</f>
        <v>0</v>
      </c>
      <c r="G56" s="22">
        <f>IF(A56&lt;='Inputs and Results'!$C$12,(C56-C55)*0.01*('Inputs and Results'!$C$12-A56+1),0)</f>
        <v>0</v>
      </c>
      <c r="H56" s="9">
        <f>VLOOKUP(CONCATENATE($A$1,$A56),'Smith et al 2006'!$A$2:$S$780,11,FALSE)</f>
        <v>3.7</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B56+(B61-B56)/(A61-A56)</f>
        <v>355.7</v>
      </c>
      <c r="C57" s="8">
        <f>C56+(C61-C56)/(A61-A56)</f>
        <v>129</v>
      </c>
      <c r="D57" s="1">
        <f t="shared" si="4"/>
        <v>8.6756097560975611</v>
      </c>
      <c r="E57" s="13">
        <f t="shared" si="5"/>
        <v>1.9718309859153571E-3</v>
      </c>
      <c r="F57" s="21">
        <f>IF('Inputs and Results'!$C$20="Conservation Easement (Perpetual)",(C57-C56),IF(AND('Inputs and Results'!$C$20="Government (Secured)",A57&lt;=$B$6),C57-C56,IF(A57&lt;=$B$6,(C57-C56)*0.01*($B$6-A57+1),0)))</f>
        <v>0</v>
      </c>
      <c r="G57" s="22">
        <f>IF(A57&lt;='Inputs and Results'!$C$12,(C57-C56)*0.01*('Inputs and Results'!$C$12-A57+1),0)</f>
        <v>0</v>
      </c>
      <c r="H57" s="8">
        <f>H56+(H61-H56)/($A61-$A56)</f>
        <v>3.7</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B57+(B61-B56)/(A61-A56)</f>
        <v>356.4</v>
      </c>
      <c r="C58" s="8">
        <f>C57+(C61-C56)/(A61-A56)</f>
        <v>129.19999999999999</v>
      </c>
      <c r="D58" s="1">
        <f t="shared" si="4"/>
        <v>8.4857142857142858</v>
      </c>
      <c r="E58" s="13">
        <f t="shared" si="5"/>
        <v>1.9679505201011249E-3</v>
      </c>
      <c r="F58" s="21">
        <f>IF('Inputs and Results'!$C$20="Conservation Easement (Perpetual)",(C58-C57),IF(AND('Inputs and Results'!$C$20="Government (Secured)",A58&lt;=$B$6),C58-C57,IF(A58&lt;=$B$6,(C58-C57)*0.01*($B$6-A58+1),0)))</f>
        <v>0</v>
      </c>
      <c r="G58" s="22">
        <f>IF(A58&lt;='Inputs and Results'!$C$12,(C58-C57)*0.01*('Inputs and Results'!$C$12-A58+1),0)</f>
        <v>0</v>
      </c>
      <c r="H58" s="8">
        <f>H57+(H61-H56)/($A61-$A56)</f>
        <v>3.7</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B58+(B61-B56)/(A61-A56)</f>
        <v>357.09999999999997</v>
      </c>
      <c r="C59" s="8">
        <f>C58+(C61-C56)/(A61-A56)</f>
        <v>129.39999999999998</v>
      </c>
      <c r="D59" s="1">
        <f t="shared" si="4"/>
        <v>8.3046511627906963</v>
      </c>
      <c r="E59" s="13">
        <f t="shared" si="5"/>
        <v>1.9640852974185385E-3</v>
      </c>
      <c r="F59" s="21">
        <f>IF('Inputs and Results'!$C$20="Conservation Easement (Perpetual)",(C59-C58),IF(AND('Inputs and Results'!$C$20="Government (Secured)",A59&lt;=$B$6),C59-C58,IF(A59&lt;=$B$6,(C59-C58)*0.01*($B$6-A59+1),0)))</f>
        <v>0</v>
      </c>
      <c r="G59" s="22">
        <f>IF(A59&lt;='Inputs and Results'!$C$12,(C59-C58)*0.01*('Inputs and Results'!$C$12-A59+1),0)</f>
        <v>0</v>
      </c>
      <c r="H59" s="8">
        <f>H58+(H61-H56)/($A61-$A56)</f>
        <v>3.7</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B59+(B61-B56)/(A61-A56)</f>
        <v>357.79999999999995</v>
      </c>
      <c r="C60" s="8">
        <f>C59+(C61-C56)/(A61-A56)</f>
        <v>129.59999999999997</v>
      </c>
      <c r="D60" s="1">
        <f t="shared" si="4"/>
        <v>8.1318181818181809</v>
      </c>
      <c r="E60" s="13">
        <f t="shared" si="5"/>
        <v>1.9602352282273028E-3</v>
      </c>
      <c r="F60" s="21">
        <f>IF('Inputs and Results'!$C$20="Conservation Easement (Perpetual)",(C60-C59),IF(AND('Inputs and Results'!$C$20="Government (Secured)",A60&lt;=$B$6),C60-C59,IF(A60&lt;=$B$6,(C60-C59)*0.01*($B$6-A60+1),0)))</f>
        <v>0</v>
      </c>
      <c r="G60" s="22">
        <f>IF(A60&lt;='Inputs and Results'!$C$12,(C60-C59)*0.01*('Inputs and Results'!$C$12-A60+1),0)</f>
        <v>0</v>
      </c>
      <c r="H60" s="8">
        <f>H59+(H61-H56)/($A61-$A56)</f>
        <v>3.7</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358.5</v>
      </c>
      <c r="C61" s="9">
        <f>VLOOKUP(CONCATENATE($A$1,A61),'Smith et al 2006'!$A$2:$S$780,9,FALSE)</f>
        <v>129.80000000000001</v>
      </c>
      <c r="D61" s="1">
        <f t="shared" si="4"/>
        <v>7.9666666666666668</v>
      </c>
      <c r="E61" s="13">
        <f t="shared" si="5"/>
        <v>1.9564002235887834E-3</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3.7</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B61+(B66-B61)/(A66-A61)</f>
        <v>359.2</v>
      </c>
      <c r="C62" s="8">
        <f>C61+(C66-C61)/(A66-A61)</f>
        <v>129.98000000000002</v>
      </c>
      <c r="D62" s="1">
        <f t="shared" si="4"/>
        <v>7.8086956521739124</v>
      </c>
      <c r="E62" s="13">
        <f t="shared" si="5"/>
        <v>1.9525801952580135E-3</v>
      </c>
      <c r="F62" s="21">
        <f>IF('Inputs and Results'!$C$20="Conservation Easement (Perpetual)",(C62-C61),IF(AND('Inputs and Results'!$C$20="Government (Secured)",A62&lt;=$B$6),C62-C61,IF(A62&lt;=$B$6,(C62-C61)*0.01*($B$6-A62+1),0)))</f>
        <v>0</v>
      </c>
      <c r="G62" s="22">
        <f>IF(A62&lt;='Inputs and Results'!$C$12,(C62-C61)*0.01*('Inputs and Results'!$C$12-A62+1),0)</f>
        <v>0</v>
      </c>
      <c r="H62" s="8">
        <f>H61+(H66-H61)/($A66-$A61)</f>
        <v>3.7</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B62+(B66-B61)/(A66-A61)</f>
        <v>359.9</v>
      </c>
      <c r="C63" s="8">
        <f>C62+(C66-C61)/(A66-A61)</f>
        <v>130.16000000000003</v>
      </c>
      <c r="D63" s="1">
        <f t="shared" si="4"/>
        <v>7.6574468085106382</v>
      </c>
      <c r="E63" s="13">
        <f t="shared" si="5"/>
        <v>1.9487750556792527E-3</v>
      </c>
      <c r="F63" s="21">
        <f>IF('Inputs and Results'!$C$20="Conservation Easement (Perpetual)",(C63-C62),IF(AND('Inputs and Results'!$C$20="Government (Secured)",A63&lt;=$B$6),C63-C62,IF(A63&lt;=$B$6,(C63-C62)*0.01*($B$6-A63+1),0)))</f>
        <v>0</v>
      </c>
      <c r="G63" s="22">
        <f>IF(A63&lt;='Inputs and Results'!$C$12,(C63-C62)*0.01*('Inputs and Results'!$C$12-A63+1),0)</f>
        <v>0</v>
      </c>
      <c r="H63" s="8">
        <f>H62+(H66-H61)/($A66-$A61)</f>
        <v>3.7</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B63+(B66-B61)/(A66-A61)</f>
        <v>360.59999999999997</v>
      </c>
      <c r="C64" s="8">
        <f>C63+(C66-C61)/(A66-A61)</f>
        <v>130.34000000000003</v>
      </c>
      <c r="D64" s="1">
        <f t="shared" si="4"/>
        <v>7.5124999999999993</v>
      </c>
      <c r="E64" s="13">
        <f t="shared" si="5"/>
        <v>1.9449847179771051E-3</v>
      </c>
      <c r="F64" s="21">
        <f>IF('Inputs and Results'!$C$20="Conservation Easement (Perpetual)",(C64-C63),IF(AND('Inputs and Results'!$C$20="Government (Secured)",A64&lt;=$B$6),C64-C63,IF(A64&lt;=$B$6,(C64-C63)*0.01*($B$6-A64+1),0)))</f>
        <v>0</v>
      </c>
      <c r="G64" s="22">
        <f>IF(A64&lt;='Inputs and Results'!$C$12,(C64-C63)*0.01*('Inputs and Results'!$C$12-A64+1),0)</f>
        <v>0</v>
      </c>
      <c r="H64" s="8">
        <f>H63+(H66-H61)/($A66-$A61)</f>
        <v>3.7</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B64+(B66-B61)/(A66-A61)</f>
        <v>361.29999999999995</v>
      </c>
      <c r="C65" s="8">
        <f>C64+(C66-C61)/(A66-A61)</f>
        <v>130.52000000000004</v>
      </c>
      <c r="D65" s="1">
        <f t="shared" si="4"/>
        <v>7.373469387755101</v>
      </c>
      <c r="E65" s="13">
        <f t="shared" si="5"/>
        <v>1.9412090959511907E-3</v>
      </c>
      <c r="F65" s="21">
        <f>IF('Inputs and Results'!$C$20="Conservation Easement (Perpetual)",(C65-C64),IF(AND('Inputs and Results'!$C$20="Government (Secured)",A65&lt;=$B$6),C65-C64,IF(A65&lt;=$B$6,(C65-C64)*0.01*($B$6-A65+1),0)))</f>
        <v>0</v>
      </c>
      <c r="G65" s="22">
        <f>IF(A65&lt;='Inputs and Results'!$C$12,(C65-C64)*0.01*('Inputs and Results'!$C$12-A65+1),0)</f>
        <v>0</v>
      </c>
      <c r="H65" s="8">
        <f>H64+(H66-H61)/($A66-$A61)</f>
        <v>3.7</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9">
        <f>VLOOKUP(CONCATENATE($A$1,A66),'Smith et al 2006'!$A$2:$S$780,8,FALSE)</f>
        <v>362</v>
      </c>
      <c r="C66" s="9">
        <f>VLOOKUP(CONCATENATE($A$1,A66),'Smith et al 2006'!$A$2:$S$780,9,FALSE)</f>
        <v>130.69999999999999</v>
      </c>
      <c r="D66" s="1">
        <f t="shared" si="4"/>
        <v>7.24</v>
      </c>
      <c r="E66" s="13">
        <f t="shared" si="5"/>
        <v>1.9374481040688174E-3</v>
      </c>
      <c r="F66" s="21">
        <f>IF('Inputs and Results'!$C$20="Conservation Easement (Perpetual)",(C66-C65),IF(AND('Inputs and Results'!$C$20="Government (Secured)",A66&lt;=$B$6),C66-C65,IF(A66&lt;=$B$6,(C66-C65)*0.01*($B$6-A66+1),0)))</f>
        <v>0</v>
      </c>
      <c r="G66" s="22">
        <f>IF(A66&lt;='Inputs and Results'!$C$12,(C66-C65)*0.01*('Inputs and Results'!$C$12-A66+1),0)</f>
        <v>0</v>
      </c>
      <c r="H66" s="9">
        <f>VLOOKUP(CONCATENATE($A$1,$A66),'Smith et al 2006'!$A$2:$S$780,11,FALSE)</f>
        <v>3.7</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B66+(B71-B66)/(A71-A66)</f>
        <v>362</v>
      </c>
      <c r="C67" s="8">
        <f>C66+(C71-C66)/(A71-A66)</f>
        <v>130.69999999999999</v>
      </c>
      <c r="D67" s="1">
        <f t="shared" si="4"/>
        <v>7.0980392156862742</v>
      </c>
      <c r="E67" s="13">
        <f t="shared" si="5"/>
        <v>0</v>
      </c>
      <c r="F67" s="21">
        <f>IF('Inputs and Results'!$C$20="Conservation Easement (Perpetual)",(C67-C66),IF(AND('Inputs and Results'!$C$20="Government (Secured)",A67&lt;=$B$6),C67-C66,IF(A67&lt;=$B$6,(C67-C66)*0.01*($B$6-A67+1),0)))</f>
        <v>0</v>
      </c>
      <c r="G67" s="22">
        <f>IF(A67&lt;='Inputs and Results'!$C$12,(C67-C66)*0.01*('Inputs and Results'!$C$12-A67+1),0)</f>
        <v>0</v>
      </c>
      <c r="H67" s="8">
        <f>H66+(H71-H66)/($A71-$A66)</f>
        <v>3.7</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B67+(B71-B66)/(A71-A66)</f>
        <v>362</v>
      </c>
      <c r="C68" s="8">
        <f>C67+(C71-C66)/(A71-A66)</f>
        <v>130.69999999999999</v>
      </c>
      <c r="D68" s="1">
        <f t="shared" si="4"/>
        <v>6.9615384615384617</v>
      </c>
      <c r="E68" s="13">
        <f t="shared" si="5"/>
        <v>0</v>
      </c>
      <c r="F68" s="21">
        <f>IF('Inputs and Results'!$C$20="Conservation Easement (Perpetual)",(C68-C67),IF(AND('Inputs and Results'!$C$20="Government (Secured)",A68&lt;=$B$6),C68-C67,IF(A68&lt;=$B$6,(C68-C67)*0.01*($B$6-A68+1),0)))</f>
        <v>0</v>
      </c>
      <c r="G68" s="22">
        <f>IF(A68&lt;='Inputs and Results'!$C$12,(C68-C67)*0.01*('Inputs and Results'!$C$12-A68+1),0)</f>
        <v>0</v>
      </c>
      <c r="H68" s="8">
        <f>H67+(H71-H66)/($A71-$A66)</f>
        <v>3.7</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B68+(B71-B66)/(A71-A66)</f>
        <v>362</v>
      </c>
      <c r="C69" s="8">
        <f>C68+(C71-C66)/(A71-A66)</f>
        <v>130.69999999999999</v>
      </c>
      <c r="D69" s="1">
        <f t="shared" si="4"/>
        <v>6.8301886792452828</v>
      </c>
      <c r="E69" s="13">
        <f t="shared" si="5"/>
        <v>0</v>
      </c>
      <c r="F69" s="21">
        <f>IF('Inputs and Results'!$C$20="Conservation Easement (Perpetual)",(C69-C68),IF(AND('Inputs and Results'!$C$20="Government (Secured)",A69&lt;=$B$6),C69-C68,IF(A69&lt;=$B$6,(C69-C68)*0.01*($B$6-A69+1),0)))</f>
        <v>0</v>
      </c>
      <c r="G69" s="22">
        <f>IF(A69&lt;='Inputs and Results'!$C$12,(C69-C68)*0.01*('Inputs and Results'!$C$12-A69+1),0)</f>
        <v>0</v>
      </c>
      <c r="H69" s="8">
        <f>H68+(H71-H66)/($A71-$A66)</f>
        <v>3.7</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B69+(B71-B66)/(A71-A66)</f>
        <v>362</v>
      </c>
      <c r="C70" s="8">
        <f>C69+(C71-C66)/(A71-A66)</f>
        <v>130.69999999999999</v>
      </c>
      <c r="D70" s="1">
        <f t="shared" si="4"/>
        <v>6.7037037037037033</v>
      </c>
      <c r="E70" s="13">
        <f t="shared" si="5"/>
        <v>0</v>
      </c>
      <c r="F70" s="21">
        <f>IF('Inputs and Results'!$C$20="Conservation Easement (Perpetual)",(C70-C69),IF(AND('Inputs and Results'!$C$20="Government (Secured)",A70&lt;=$B$6),C70-C69,IF(A70&lt;=$B$6,(C70-C69)*0.01*($B$6-A70+1),0)))</f>
        <v>0</v>
      </c>
      <c r="G70" s="22">
        <f>IF(A70&lt;='Inputs and Results'!$C$12,(C70-C69)*0.01*('Inputs and Results'!$C$12-A70+1),0)</f>
        <v>0</v>
      </c>
      <c r="H70" s="8">
        <f>H69+(H71-H66)/($A71-$A66)</f>
        <v>3.7</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362</v>
      </c>
      <c r="C71" s="9">
        <f>VLOOKUP(CONCATENATE($A$1,A71),'Smith et al 2006'!$A$2:$S$780,9,FALSE)</f>
        <v>130.69999999999999</v>
      </c>
      <c r="D71" s="1">
        <f t="shared" si="4"/>
        <v>6.581818181818182</v>
      </c>
      <c r="E71" s="13">
        <f t="shared" si="5"/>
        <v>0</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3.7</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B71+(B76-B71)/(A76-A71)</f>
        <v>362</v>
      </c>
      <c r="C72" s="8">
        <f>C71+(C76-C71)/(A76-A71)</f>
        <v>130.69999999999999</v>
      </c>
      <c r="D72" s="1">
        <f t="shared" si="4"/>
        <v>6.4642857142857144</v>
      </c>
      <c r="E72" s="13">
        <f t="shared" si="5"/>
        <v>0</v>
      </c>
      <c r="F72" s="21">
        <f>IF('Inputs and Results'!$C$20="Conservation Easement (Perpetual)",(C72-C71),IF(AND('Inputs and Results'!$C$20="Government (Secured)",A72&lt;=$B$6),C72-C71,IF(A72&lt;=$B$6,(C72-C71)*0.01*($B$6-A72+1),0)))</f>
        <v>0</v>
      </c>
      <c r="G72" s="22">
        <f>IF(A72&lt;='Inputs and Results'!$C$12,(C72-C71)*0.01*('Inputs and Results'!$C$12-A72+1),0)</f>
        <v>0</v>
      </c>
      <c r="H72" s="8">
        <f>H71+(H76-H71)/($A76-$A71)</f>
        <v>3.7</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B72+(B76-B71)/(A76-A71)</f>
        <v>362</v>
      </c>
      <c r="C73" s="8">
        <f>C72+(C76-C71)/(A76-A71)</f>
        <v>130.69999999999999</v>
      </c>
      <c r="D73" s="1">
        <f t="shared" si="4"/>
        <v>6.3508771929824563</v>
      </c>
      <c r="E73" s="13">
        <f t="shared" si="5"/>
        <v>0</v>
      </c>
      <c r="F73" s="21">
        <f>IF('Inputs and Results'!$C$20="Conservation Easement (Perpetual)",(C73-C72),IF(AND('Inputs and Results'!$C$20="Government (Secured)",A73&lt;=$B$6),C73-C72,IF(A73&lt;=$B$6,(C73-C72)*0.01*($B$6-A73+1),0)))</f>
        <v>0</v>
      </c>
      <c r="G73" s="22">
        <f>IF(A73&lt;='Inputs and Results'!$C$12,(C73-C72)*0.01*('Inputs and Results'!$C$12-A73+1),0)</f>
        <v>0</v>
      </c>
      <c r="H73" s="8">
        <f>H72+(H76-H71)/($A76-$A71)</f>
        <v>3.7</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B73+(B76-B71)/(A76-A71)</f>
        <v>362</v>
      </c>
      <c r="C74" s="8">
        <f>C73+(C76-C71)/(A76-A71)</f>
        <v>130.69999999999999</v>
      </c>
      <c r="D74" s="1">
        <f t="shared" si="4"/>
        <v>6.2413793103448274</v>
      </c>
      <c r="E74" s="13">
        <f t="shared" si="5"/>
        <v>0</v>
      </c>
      <c r="F74" s="21">
        <f>IF('Inputs and Results'!$C$20="Conservation Easement (Perpetual)",(C74-C73),IF(AND('Inputs and Results'!$C$20="Government (Secured)",A74&lt;=$B$6),C74-C73,IF(A74&lt;=$B$6,(C74-C73)*0.01*($B$6-A74+1),0)))</f>
        <v>0</v>
      </c>
      <c r="G74" s="22">
        <f>IF(A74&lt;='Inputs and Results'!$C$12,(C74-C73)*0.01*('Inputs and Results'!$C$12-A74+1),0)</f>
        <v>0</v>
      </c>
      <c r="H74" s="8">
        <f>H73+(H76-H71)/($A76-$A71)</f>
        <v>3.7</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B74+(B76-B71)/(A76-A71)</f>
        <v>362</v>
      </c>
      <c r="C75" s="8">
        <f>C74+(C76-C71)/(A76-A71)</f>
        <v>130.69999999999999</v>
      </c>
      <c r="D75" s="1">
        <f t="shared" si="4"/>
        <v>6.1355932203389827</v>
      </c>
      <c r="E75" s="13">
        <f t="shared" si="5"/>
        <v>0</v>
      </c>
      <c r="F75" s="21">
        <f>IF('Inputs and Results'!$C$20="Conservation Easement (Perpetual)",(C75-C74),IF(AND('Inputs and Results'!$C$20="Government (Secured)",A75&lt;=$B$6),C75-C74,IF(A75&lt;=$B$6,(C75-C74)*0.01*($B$6-A75+1),0)))</f>
        <v>0</v>
      </c>
      <c r="G75" s="22">
        <f>IF(A75&lt;='Inputs and Results'!$C$12,(C75-C74)*0.01*('Inputs and Results'!$C$12-A75+1),0)</f>
        <v>0</v>
      </c>
      <c r="H75" s="8">
        <f>H74+(H76-H71)/($A76-$A71)</f>
        <v>3.7</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9">
        <f>VLOOKUP(CONCATENATE($A$1,A76),'Smith et al 2006'!$A$2:$S$780,8,FALSE)</f>
        <v>362</v>
      </c>
      <c r="C76" s="9">
        <f>VLOOKUP(CONCATENATE($A$1,A76),'Smith et al 2006'!$A$2:$S$780,9,FALSE)</f>
        <v>130.69999999999999</v>
      </c>
      <c r="D76" s="1">
        <f t="shared" si="4"/>
        <v>6.0333333333333332</v>
      </c>
      <c r="E76" s="13">
        <f t="shared" si="5"/>
        <v>0</v>
      </c>
      <c r="F76" s="21">
        <f>IF('Inputs and Results'!$C$20="Conservation Easement (Perpetual)",(C76-C75),IF(AND('Inputs and Results'!$C$20="Government (Secured)",A76&lt;=$B$6),C76-C75,IF(A76&lt;=$B$6,(C76-C75)*0.01*($B$6-A76+1),0)))</f>
        <v>0</v>
      </c>
      <c r="G76" s="22">
        <f>IF(A76&lt;='Inputs and Results'!$C$12,(C76-C75)*0.01*('Inputs and Results'!$C$12-A76+1),0)</f>
        <v>0</v>
      </c>
      <c r="H76" s="9">
        <f>VLOOKUP(CONCATENATE($A$1,$A76),'Smith et al 2006'!$A$2:$S$780,11,FALSE)</f>
        <v>3.7</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B76+(B81-B76)/(A81-A76)</f>
        <v>362</v>
      </c>
      <c r="C77" s="8">
        <f>C76+(C81-C76)/(A81-A76)</f>
        <v>130.69999999999999</v>
      </c>
      <c r="D77" s="1">
        <f t="shared" si="4"/>
        <v>5.9344262295081966</v>
      </c>
      <c r="E77" s="13">
        <f t="shared" si="5"/>
        <v>0</v>
      </c>
      <c r="F77" s="21">
        <f>IF('Inputs and Results'!$C$20="Conservation Easement (Perpetual)",(C77-C76),IF(AND('Inputs and Results'!$C$20="Government (Secured)",A77&lt;=$B$6),C77-C76,IF(A77&lt;=$B$6,(C77-C76)*0.01*($B$6-A77+1),0)))</f>
        <v>0</v>
      </c>
      <c r="G77" s="22">
        <f>IF(A77&lt;='Inputs and Results'!$C$12,(C77-C76)*0.01*('Inputs and Results'!$C$12-A77+1),0)</f>
        <v>0</v>
      </c>
      <c r="H77" s="8">
        <f>H76+(H81-H76)/($A81-$A76)</f>
        <v>3.7</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B77+(B81-B76)/(A81-A76)</f>
        <v>362</v>
      </c>
      <c r="C78" s="8">
        <f>C77+(C81-C76)/(A81-A76)</f>
        <v>130.69999999999999</v>
      </c>
      <c r="D78" s="1">
        <f t="shared" si="4"/>
        <v>5.838709677419355</v>
      </c>
      <c r="E78" s="13">
        <f t="shared" si="5"/>
        <v>0</v>
      </c>
      <c r="F78" s="21">
        <f>IF('Inputs and Results'!$C$20="Conservation Easement (Perpetual)",(C78-C77),IF(AND('Inputs and Results'!$C$20="Government (Secured)",A78&lt;=$B$6),C78-C77,IF(A78&lt;=$B$6,(C78-C77)*0.01*($B$6-A78+1),0)))</f>
        <v>0</v>
      </c>
      <c r="G78" s="22">
        <f>IF(A78&lt;='Inputs and Results'!$C$12,(C78-C77)*0.01*('Inputs and Results'!$C$12-A78+1),0)</f>
        <v>0</v>
      </c>
      <c r="H78" s="8">
        <f>H77+(H81-H76)/($A81-$A76)</f>
        <v>3.7</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B78+(B81-B76)/(A81-A76)</f>
        <v>362</v>
      </c>
      <c r="C79" s="8">
        <f>C78+(C81-C76)/(A81-A76)</f>
        <v>130.69999999999999</v>
      </c>
      <c r="D79" s="1">
        <f t="shared" si="4"/>
        <v>5.746031746031746</v>
      </c>
      <c r="E79" s="13">
        <f t="shared" si="5"/>
        <v>0</v>
      </c>
      <c r="F79" s="21">
        <f>IF('Inputs and Results'!$C$20="Conservation Easement (Perpetual)",(C79-C78),IF(AND('Inputs and Results'!$C$20="Government (Secured)",A79&lt;=$B$6),C79-C78,IF(A79&lt;=$B$6,(C79-C78)*0.01*($B$6-A79+1),0)))</f>
        <v>0</v>
      </c>
      <c r="G79" s="22">
        <f>IF(A79&lt;='Inputs and Results'!$C$12,(C79-C78)*0.01*('Inputs and Results'!$C$12-A79+1),0)</f>
        <v>0</v>
      </c>
      <c r="H79" s="8">
        <f>H78+(H81-H76)/($A81-$A76)</f>
        <v>3.7</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B79+(B81-B76)/(A81-A76)</f>
        <v>362</v>
      </c>
      <c r="C80" s="8">
        <f>C79+(C81-C76)/(A81-A76)</f>
        <v>130.69999999999999</v>
      </c>
      <c r="D80" s="1">
        <f t="shared" si="4"/>
        <v>5.65625</v>
      </c>
      <c r="E80" s="13">
        <f t="shared" si="5"/>
        <v>0</v>
      </c>
      <c r="F80" s="21">
        <f>IF('Inputs and Results'!$C$20="Conservation Easement (Perpetual)",(C80-C79),IF(AND('Inputs and Results'!$C$20="Government (Secured)",A80&lt;=$B$6),C80-C79,IF(A80&lt;=$B$6,(C80-C79)*0.01*($B$6-A80+1),0)))</f>
        <v>0</v>
      </c>
      <c r="G80" s="22">
        <f>IF(A80&lt;='Inputs and Results'!$C$12,(C80-C79)*0.01*('Inputs and Results'!$C$12-A80+1),0)</f>
        <v>0</v>
      </c>
      <c r="H80" s="8">
        <f>H79+(H81-H76)/($A81-$A76)</f>
        <v>3.7</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362</v>
      </c>
      <c r="C81" s="9">
        <f>VLOOKUP(CONCATENATE($A$1,A81),'Smith et al 2006'!$A$2:$S$780,9,FALSE)</f>
        <v>130.69999999999999</v>
      </c>
      <c r="D81" s="1">
        <f t="shared" si="4"/>
        <v>5.569230769230769</v>
      </c>
      <c r="E81" s="13">
        <f t="shared" si="5"/>
        <v>0</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3.7</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B81+(B86-B81)/(A86-A81)</f>
        <v>362</v>
      </c>
      <c r="C82" s="8">
        <f>C81+(C86-C81)/(A86-A81)</f>
        <v>130.69999999999999</v>
      </c>
      <c r="D82" s="1">
        <f t="shared" si="4"/>
        <v>5.4848484848484844</v>
      </c>
      <c r="E82" s="13">
        <f t="shared" si="5"/>
        <v>0</v>
      </c>
      <c r="F82" s="21">
        <f>IF('Inputs and Results'!$C$20="Conservation Easement (Perpetual)",(C82-C81),IF(AND('Inputs and Results'!$C$20="Government (Secured)",A82&lt;=$B$6),C82-C81,IF(A82&lt;=$B$6,(C82-C81)*0.01*($B$6-A82+1),0)))</f>
        <v>0</v>
      </c>
      <c r="G82" s="22">
        <f>IF(A82&lt;='Inputs and Results'!$C$12,(C82-C81)*0.01*('Inputs and Results'!$C$12-A82+1),0)</f>
        <v>0</v>
      </c>
      <c r="H82" s="8">
        <f>H81+(H86-H81)/($A86-$A81)</f>
        <v>3.7</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B82+(B86-B81)/(A86-A81)</f>
        <v>362</v>
      </c>
      <c r="C83" s="8">
        <f>C82+(C86-C81)/(A86-A81)</f>
        <v>130.69999999999999</v>
      </c>
      <c r="D83" s="1">
        <f t="shared" si="4"/>
        <v>5.4029850746268657</v>
      </c>
      <c r="E83" s="13">
        <f t="shared" si="5"/>
        <v>0</v>
      </c>
      <c r="F83" s="21">
        <f>IF('Inputs and Results'!$C$20="Conservation Easement (Perpetual)",(C83-C82),IF(AND('Inputs and Results'!$C$20="Government (Secured)",A83&lt;=$B$6),C83-C82,IF(A83&lt;=$B$6,(C83-C82)*0.01*($B$6-A83+1),0)))</f>
        <v>0</v>
      </c>
      <c r="G83" s="22">
        <f>IF(A83&lt;='Inputs and Results'!$C$12,(C83-C82)*0.01*('Inputs and Results'!$C$12-A83+1),0)</f>
        <v>0</v>
      </c>
      <c r="H83" s="8">
        <f>H82+(H86-H81)/($A86-$A81)</f>
        <v>3.7</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B83+(B86-B81)/(A86-A81)</f>
        <v>362</v>
      </c>
      <c r="C84" s="8">
        <f>C83+(C86-C81)/(A86-A81)</f>
        <v>130.69999999999999</v>
      </c>
      <c r="D84" s="1">
        <f t="shared" si="4"/>
        <v>5.3235294117647056</v>
      </c>
      <c r="E84" s="13">
        <f t="shared" si="5"/>
        <v>0</v>
      </c>
      <c r="F84" s="21">
        <f>IF('Inputs and Results'!$C$20="Conservation Easement (Perpetual)",(C84-C83),IF(AND('Inputs and Results'!$C$20="Government (Secured)",A84&lt;=$B$6),C84-C83,IF(A84&lt;=$B$6,(C84-C83)*0.01*($B$6-A84+1),0)))</f>
        <v>0</v>
      </c>
      <c r="G84" s="22">
        <f>IF(A84&lt;='Inputs and Results'!$C$12,(C84-C83)*0.01*('Inputs and Results'!$C$12-A84+1),0)</f>
        <v>0</v>
      </c>
      <c r="H84" s="8">
        <f>H83+(H86-H81)/($A86-$A81)</f>
        <v>3.7</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B84+(B86-B81)/(A86-A81)</f>
        <v>362</v>
      </c>
      <c r="C85" s="8">
        <f>C84+(C86-C81)/(A86-A81)</f>
        <v>130.69999999999999</v>
      </c>
      <c r="D85" s="1">
        <f t="shared" si="4"/>
        <v>5.2463768115942031</v>
      </c>
      <c r="E85" s="13">
        <f t="shared" si="5"/>
        <v>0</v>
      </c>
      <c r="F85" s="21">
        <f>IF('Inputs and Results'!$C$20="Conservation Easement (Perpetual)",(C85-C84),IF(AND('Inputs and Results'!$C$20="Government (Secured)",A85&lt;=$B$6),C85-C84,IF(A85&lt;=$B$6,(C85-C84)*0.01*($B$6-A85+1),0)))</f>
        <v>0</v>
      </c>
      <c r="G85" s="22">
        <f>IF(A85&lt;='Inputs and Results'!$C$12,(C85-C84)*0.01*('Inputs and Results'!$C$12-A85+1),0)</f>
        <v>0</v>
      </c>
      <c r="H85" s="8">
        <f>H84+(H86-H81)/($A86-$A81)</f>
        <v>3.7</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9">
        <f>VLOOKUP(CONCATENATE($A$1,A86),'Smith et al 2006'!$A$2:$S$780,8,FALSE)</f>
        <v>362</v>
      </c>
      <c r="C86" s="9">
        <f>VLOOKUP(CONCATENATE($A$1,A86),'Smith et al 2006'!$A$2:$S$780,9,FALSE)</f>
        <v>130.69999999999999</v>
      </c>
      <c r="D86" s="1">
        <f t="shared" si="4"/>
        <v>5.1714285714285717</v>
      </c>
      <c r="E86" s="13">
        <f t="shared" si="5"/>
        <v>0</v>
      </c>
      <c r="F86" s="21">
        <f>IF('Inputs and Results'!$C$20="Conservation Easement (Perpetual)",(C86-C85),IF(AND('Inputs and Results'!$C$20="Government (Secured)",A86&lt;=$B$6),C86-C85,IF(A86&lt;=$B$6,(C86-C85)*0.01*($B$6-A86+1),0)))</f>
        <v>0</v>
      </c>
      <c r="G86" s="22">
        <f>IF(A86&lt;='Inputs and Results'!$C$12,(C86-C85)*0.01*('Inputs and Results'!$C$12-A86+1),0)</f>
        <v>0</v>
      </c>
      <c r="H86" s="9">
        <f>VLOOKUP(CONCATENATE($A$1,$A86),'Smith et al 2006'!$A$2:$S$780,11,FALSE)</f>
        <v>3.7</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B86+(B91-B86)/(A91-A86)</f>
        <v>362</v>
      </c>
      <c r="C87" s="8">
        <f>C86+(C91-C86)/(A91-A86)</f>
        <v>130.69999999999999</v>
      </c>
      <c r="D87" s="1">
        <f t="shared" si="4"/>
        <v>5.098591549295775</v>
      </c>
      <c r="E87" s="13">
        <f t="shared" si="5"/>
        <v>0</v>
      </c>
      <c r="F87" s="21">
        <f>IF('Inputs and Results'!$C$20="Conservation Easement (Perpetual)",(C87-C86),IF(AND('Inputs and Results'!$C$20="Government (Secured)",A87&lt;=$B$6),C87-C86,IF(A87&lt;=$B$6,(C87-C86)*0.01*($B$6-A87+1),0)))</f>
        <v>0</v>
      </c>
      <c r="G87" s="22">
        <f>IF(A87&lt;='Inputs and Results'!$C$12,(C87-C86)*0.01*('Inputs and Results'!$C$12-A87+1),0)</f>
        <v>0</v>
      </c>
      <c r="H87" s="8">
        <f>H86+(H91-H86)/($A91-$A86)</f>
        <v>3.7</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B87+(B91-B86)/(A91-A86)</f>
        <v>362</v>
      </c>
      <c r="C88" s="8">
        <f>C87+(C91-C86)/(A91-A86)</f>
        <v>130.69999999999999</v>
      </c>
      <c r="D88" s="1">
        <f t="shared" si="4"/>
        <v>5.0277777777777777</v>
      </c>
      <c r="E88" s="13">
        <f t="shared" si="5"/>
        <v>0</v>
      </c>
      <c r="F88" s="21">
        <f>IF('Inputs and Results'!$C$20="Conservation Easement (Perpetual)",(C88-C87),IF(AND('Inputs and Results'!$C$20="Government (Secured)",A88&lt;=$B$6),C88-C87,IF(A88&lt;=$B$6,(C88-C87)*0.01*($B$6-A88+1),0)))</f>
        <v>0</v>
      </c>
      <c r="G88" s="22">
        <f>IF(A88&lt;='Inputs and Results'!$C$12,(C88-C87)*0.01*('Inputs and Results'!$C$12-A88+1),0)</f>
        <v>0</v>
      </c>
      <c r="H88" s="8">
        <f>H87+(H91-H86)/($A91-$A86)</f>
        <v>3.7</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B88+(B91-B86)/(A91-A86)</f>
        <v>362</v>
      </c>
      <c r="C89" s="8">
        <f>C88+(C91-C86)/(A91-A86)</f>
        <v>130.69999999999999</v>
      </c>
      <c r="D89" s="1">
        <f t="shared" si="4"/>
        <v>4.9589041095890414</v>
      </c>
      <c r="E89" s="13">
        <f t="shared" si="5"/>
        <v>0</v>
      </c>
      <c r="F89" s="21">
        <f>IF('Inputs and Results'!$C$20="Conservation Easement (Perpetual)",(C89-C88),IF(AND('Inputs and Results'!$C$20="Government (Secured)",A89&lt;=$B$6),C89-C88,IF(A89&lt;=$B$6,(C89-C88)*0.01*($B$6-A89+1),0)))</f>
        <v>0</v>
      </c>
      <c r="G89" s="22">
        <f>IF(A89&lt;='Inputs and Results'!$C$12,(C89-C88)*0.01*('Inputs and Results'!$C$12-A89+1),0)</f>
        <v>0</v>
      </c>
      <c r="H89" s="8">
        <f>H88+(H91-H86)/($A91-$A86)</f>
        <v>3.7</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B89+(B91-B86)/(A91-A86)</f>
        <v>362</v>
      </c>
      <c r="C90" s="8">
        <f>C89+(C91-C86)/(A91-A86)</f>
        <v>130.69999999999999</v>
      </c>
      <c r="D90" s="1">
        <f t="shared" si="4"/>
        <v>4.8918918918918921</v>
      </c>
      <c r="E90" s="13">
        <f t="shared" si="5"/>
        <v>0</v>
      </c>
      <c r="F90" s="21">
        <f>IF('Inputs and Results'!$C$20="Conservation Easement (Perpetual)",(C90-C89),IF(AND('Inputs and Results'!$C$20="Government (Secured)",A90&lt;=$B$6),C90-C89,IF(A90&lt;=$B$6,(C90-C89)*0.01*($B$6-A90+1),0)))</f>
        <v>0</v>
      </c>
      <c r="G90" s="22">
        <f>IF(A90&lt;='Inputs and Results'!$C$12,(C90-C89)*0.01*('Inputs and Results'!$C$12-A90+1),0)</f>
        <v>0</v>
      </c>
      <c r="H90" s="8">
        <f>H89+(H91-H86)/($A91-$A86)</f>
        <v>3.7</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362</v>
      </c>
      <c r="C91" s="9">
        <f>VLOOKUP(CONCATENATE($A$1,A91),'Smith et al 2006'!$A$2:$S$780,9,FALSE)</f>
        <v>130.69999999999999</v>
      </c>
      <c r="D91" s="1">
        <f t="shared" si="4"/>
        <v>4.8266666666666671</v>
      </c>
      <c r="E91" s="13">
        <f t="shared" si="5"/>
        <v>0</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3.7</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B91+(B96-B91)/(A96-A91)</f>
        <v>362</v>
      </c>
      <c r="C92" s="8">
        <f>C91+(C96-C91)/(A96-A91)</f>
        <v>130.69999999999999</v>
      </c>
      <c r="D92" s="1">
        <f t="shared" si="4"/>
        <v>4.7631578947368425</v>
      </c>
      <c r="E92" s="13">
        <f t="shared" si="5"/>
        <v>0</v>
      </c>
      <c r="F92" s="21">
        <f>IF('Inputs and Results'!$C$20="Conservation Easement (Perpetual)",(C92-C91),IF(AND('Inputs and Results'!$C$20="Government (Secured)",A92&lt;=$B$6),C92-C91,IF(A92&lt;=$B$6,(C92-C91)*0.01*($B$6-A92+1),0)))</f>
        <v>0</v>
      </c>
      <c r="G92" s="22">
        <f>IF(A92&lt;='Inputs and Results'!$C$12,(C92-C91)*0.01*('Inputs and Results'!$C$12-A92+1),0)</f>
        <v>0</v>
      </c>
      <c r="H92" s="8">
        <f>H91+(H96-H91)/($A96-$A91)</f>
        <v>3.7</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B92+(B96-B91)/(A96-A91)</f>
        <v>362</v>
      </c>
      <c r="C93" s="8">
        <f>C92+(C96-C91)/(A96-A91)</f>
        <v>130.69999999999999</v>
      </c>
      <c r="D93" s="1">
        <f t="shared" si="4"/>
        <v>4.7012987012987013</v>
      </c>
      <c r="E93" s="13">
        <f t="shared" si="5"/>
        <v>0</v>
      </c>
      <c r="F93" s="21">
        <f>IF('Inputs and Results'!$C$20="Conservation Easement (Perpetual)",(C93-C92),IF(AND('Inputs and Results'!$C$20="Government (Secured)",A93&lt;=$B$6),C93-C92,IF(A93&lt;=$B$6,(C93-C92)*0.01*($B$6-A93+1),0)))</f>
        <v>0</v>
      </c>
      <c r="G93" s="22">
        <f>IF(A93&lt;='Inputs and Results'!$C$12,(C93-C92)*0.01*('Inputs and Results'!$C$12-A93+1),0)</f>
        <v>0</v>
      </c>
      <c r="H93" s="8">
        <f>H92+(H96-H91)/($A96-$A91)</f>
        <v>3.7</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B93+(B96-B91)/(A96-A91)</f>
        <v>362</v>
      </c>
      <c r="C94" s="8">
        <f>C93+(C96-C91)/(A96-A91)</f>
        <v>130.69999999999999</v>
      </c>
      <c r="D94" s="1">
        <f t="shared" si="4"/>
        <v>4.6410256410256414</v>
      </c>
      <c r="E94" s="13">
        <f t="shared" si="5"/>
        <v>0</v>
      </c>
      <c r="F94" s="21">
        <f>IF('Inputs and Results'!$C$20="Conservation Easement (Perpetual)",(C94-C93),IF(AND('Inputs and Results'!$C$20="Government (Secured)",A94&lt;=$B$6),C94-C93,IF(A94&lt;=$B$6,(C94-C93)*0.01*($B$6-A94+1),0)))</f>
        <v>0</v>
      </c>
      <c r="G94" s="22">
        <f>IF(A94&lt;='Inputs and Results'!$C$12,(C94-C93)*0.01*('Inputs and Results'!$C$12-A94+1),0)</f>
        <v>0</v>
      </c>
      <c r="H94" s="8">
        <f>H93+(H96-H91)/($A96-$A91)</f>
        <v>3.7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B94+(B96-B91)/(A96-A91)</f>
        <v>362</v>
      </c>
      <c r="C95" s="8">
        <f>C94+(C96-C91)/(A96-A91)</f>
        <v>130.69999999999999</v>
      </c>
      <c r="D95" s="1">
        <f t="shared" si="4"/>
        <v>4.5822784810126587</v>
      </c>
      <c r="E95" s="13">
        <f t="shared" si="5"/>
        <v>0</v>
      </c>
      <c r="F95" s="21">
        <f>IF('Inputs and Results'!$C$20="Conservation Easement (Perpetual)",(C95-C94),IF(AND('Inputs and Results'!$C$20="Government (Secured)",A95&lt;=$B$6),C95-C94,IF(A95&lt;=$B$6,(C95-C94)*0.01*($B$6-A95+1),0)))</f>
        <v>0</v>
      </c>
      <c r="G95" s="22">
        <f>IF(A95&lt;='Inputs and Results'!$C$12,(C95-C94)*0.01*('Inputs and Results'!$C$12-A95+1),0)</f>
        <v>0</v>
      </c>
      <c r="H95" s="8">
        <f>H94+(H96-H91)/($A96-$A91)</f>
        <v>3.7</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9">
        <f>VLOOKUP(CONCATENATE($A$1,A96),'Smith et al 2006'!$A$2:$S$780,8,FALSE)</f>
        <v>362</v>
      </c>
      <c r="C96" s="9">
        <f>VLOOKUP(CONCATENATE($A$1,A96),'Smith et al 2006'!$A$2:$S$780,9,FALSE)</f>
        <v>130.69999999999999</v>
      </c>
      <c r="D96" s="1">
        <f t="shared" si="4"/>
        <v>4.5250000000000004</v>
      </c>
      <c r="E96" s="13">
        <f t="shared" si="5"/>
        <v>0</v>
      </c>
      <c r="F96" s="21">
        <f>IF('Inputs and Results'!$C$20="Conservation Easement (Perpetual)",(C96-C95),IF(AND('Inputs and Results'!$C$20="Government (Secured)",A96&lt;=$B$6),C96-C95,IF(A96&lt;=$B$6,(C96-C95)*0.01*($B$6-A96+1),0)))</f>
        <v>0</v>
      </c>
      <c r="G96" s="22">
        <f>IF(A96&lt;='Inputs and Results'!$C$12,(C96-C95)*0.01*('Inputs and Results'!$C$12-A96+1),0)</f>
        <v>0</v>
      </c>
      <c r="H96" s="9">
        <f>VLOOKUP(CONCATENATE($A$1,$A96),'Smith et al 2006'!$A$2:$S$780,11,FALSE)</f>
        <v>3.7</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B96+(B101-B96)/(A101-A96)</f>
        <v>362</v>
      </c>
      <c r="C97" s="8">
        <f>C96+(C101-C96)/(A101-A96)</f>
        <v>130.69999999999999</v>
      </c>
      <c r="D97" s="1">
        <f t="shared" si="4"/>
        <v>4.4691358024691361</v>
      </c>
      <c r="E97" s="13">
        <f t="shared" si="5"/>
        <v>0</v>
      </c>
      <c r="F97" s="21">
        <f>IF('Inputs and Results'!$C$20="Conservation Easement (Perpetual)",(C97-C96),IF(AND('Inputs and Results'!$C$20="Government (Secured)",A97&lt;=$B$6),C97-C96,IF(A97&lt;=$B$6,(C97-C96)*0.01*($B$6-A97+1),0)))</f>
        <v>0</v>
      </c>
      <c r="G97" s="22">
        <f>IF(A97&lt;='Inputs and Results'!$C$12,(C97-C96)*0.01*('Inputs and Results'!$C$12-A97+1),0)</f>
        <v>0</v>
      </c>
      <c r="H97" s="8">
        <f>H96+(H101-H96)/($A101-$A96)</f>
        <v>3.7</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B97+(B101-B96)/(A101-A96)</f>
        <v>362</v>
      </c>
      <c r="C98" s="8">
        <f>C97+(C101-C96)/(A101-A96)</f>
        <v>130.69999999999999</v>
      </c>
      <c r="D98" s="1">
        <f t="shared" si="4"/>
        <v>4.4146341463414638</v>
      </c>
      <c r="E98" s="13">
        <f t="shared" si="5"/>
        <v>0</v>
      </c>
      <c r="F98" s="21">
        <f>IF('Inputs and Results'!$C$20="Conservation Easement (Perpetual)",(C98-C97),IF(AND('Inputs and Results'!$C$20="Government (Secured)",A98&lt;=$B$6),C98-C97,IF(A98&lt;=$B$6,(C98-C97)*0.01*($B$6-A98+1),0)))</f>
        <v>0</v>
      </c>
      <c r="G98" s="22">
        <f>IF(A98&lt;='Inputs and Results'!$C$12,(C98-C97)*0.01*('Inputs and Results'!$C$12-A98+1),0)</f>
        <v>0</v>
      </c>
      <c r="H98" s="8">
        <f>H97+(H101-H96)/($A101-$A96)</f>
        <v>3.7</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B98+(B101-B96)/(A101-A96)</f>
        <v>362</v>
      </c>
      <c r="C99" s="8">
        <f>C98+(C101-C96)/(A101-A96)</f>
        <v>130.69999999999999</v>
      </c>
      <c r="D99" s="1">
        <f t="shared" si="4"/>
        <v>4.3614457831325302</v>
      </c>
      <c r="E99" s="13">
        <f t="shared" si="5"/>
        <v>0</v>
      </c>
      <c r="F99" s="21">
        <f>IF('Inputs and Results'!$C$20="Conservation Easement (Perpetual)",(C99-C98),IF(AND('Inputs and Results'!$C$20="Government (Secured)",A99&lt;=$B$6),C99-C98,IF(A99&lt;=$B$6,(C99-C98)*0.01*($B$6-A99+1),0)))</f>
        <v>0</v>
      </c>
      <c r="G99" s="22">
        <f>IF(A99&lt;='Inputs and Results'!$C$12,(C99-C98)*0.01*('Inputs and Results'!$C$12-A99+1),0)</f>
        <v>0</v>
      </c>
      <c r="H99" s="8">
        <f>H98+(H101-H96)/($A101-$A96)</f>
        <v>3.7</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B99+(B101-B96)/(A101-A96)</f>
        <v>362</v>
      </c>
      <c r="C100" s="8">
        <f>C99+(C101-C96)/(A101-A96)</f>
        <v>130.69999999999999</v>
      </c>
      <c r="D100" s="1">
        <f t="shared" si="4"/>
        <v>4.3095238095238093</v>
      </c>
      <c r="E100" s="13">
        <f t="shared" si="5"/>
        <v>0</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H99+(H101-H96)/($A101-$A96)</f>
        <v>3.7</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362</v>
      </c>
      <c r="C101" s="9">
        <f>VLOOKUP(CONCATENATE($A$1,A101),'Smith et al 2006'!$A$2:$S$780,9,FALSE)</f>
        <v>130.69999999999999</v>
      </c>
      <c r="D101" s="1">
        <f t="shared" si="4"/>
        <v>4.2588235294117647</v>
      </c>
      <c r="E101" s="13">
        <f t="shared" si="5"/>
        <v>0</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3.7</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A101+1</f>
        <v>86</v>
      </c>
      <c r="B102" s="8">
        <f>B101+(B106-B101)/(A106-A101)</f>
        <v>362</v>
      </c>
      <c r="C102" s="8">
        <f>C101+(C106-C101)/(A106-A101)</f>
        <v>130.69999999999999</v>
      </c>
      <c r="D102" s="1">
        <f t="shared" si="4"/>
        <v>4.2093023255813957</v>
      </c>
      <c r="E102" s="13">
        <f t="shared" si="5"/>
        <v>0</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H101+(H106-H101)/($A106-$A101)</f>
        <v>3.7</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A102+1</f>
        <v>87</v>
      </c>
      <c r="B103" s="8">
        <f>B102+(B106-B101)/(A106-A101)</f>
        <v>362</v>
      </c>
      <c r="C103" s="8">
        <f>C102+(C106-C101)/(A106-A101)</f>
        <v>130.69999999999999</v>
      </c>
      <c r="D103" s="1">
        <f t="shared" si="4"/>
        <v>4.1609195402298846</v>
      </c>
      <c r="E103" s="13">
        <f t="shared" si="5"/>
        <v>0</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H102+(H106-H101)/($A106-$A101)</f>
        <v>3.7</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A103+1</f>
        <v>88</v>
      </c>
      <c r="B104" s="8">
        <f>B103+(B106-B101)/(A106-A101)</f>
        <v>362</v>
      </c>
      <c r="C104" s="8">
        <f>C103+(C106-C101)/(A106-A101)</f>
        <v>130.69999999999999</v>
      </c>
      <c r="D104" s="1">
        <f t="shared" si="4"/>
        <v>4.1136363636363633</v>
      </c>
      <c r="E104" s="13">
        <f t="shared" si="5"/>
        <v>0</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H103+(H106-H101)/($A106-$A101)</f>
        <v>3.7</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A104+1</f>
        <v>89</v>
      </c>
      <c r="B105" s="8">
        <f>B104+(B106-B101)/(A106-A101)</f>
        <v>362</v>
      </c>
      <c r="C105" s="8">
        <f>C104+(C106-C101)/(A106-A101)</f>
        <v>130.69999999999999</v>
      </c>
      <c r="D105" s="1">
        <f>B105/A105</f>
        <v>4.0674157303370784</v>
      </c>
      <c r="E105" s="13">
        <f>(B105/B104)-1</f>
        <v>0</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H104+(H106-H101)/($A106-$A101)</f>
        <v>3.7</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A105+1</f>
        <v>90</v>
      </c>
      <c r="B106" s="9">
        <f>VLOOKUP(CONCATENATE($A$1,A106),'Smith et al 2006'!$A$2:$S$780,8,FALSE)</f>
        <v>362</v>
      </c>
      <c r="C106" s="9">
        <f>VLOOKUP(CONCATENATE($A$1,A106),'Smith et al 2006'!$A$2:$S$780,9,FALSE)</f>
        <v>130.69999999999999</v>
      </c>
      <c r="D106" s="1">
        <f>B106/A106</f>
        <v>4.0222222222222221</v>
      </c>
      <c r="E106" s="13">
        <f>(B106/B105)-1</f>
        <v>0</v>
      </c>
      <c r="F106" s="21">
        <f>IF('Inputs and Results'!$C$20="Conservation Easement (Perpetual)",(C106-C105),IF(AND('Inputs and Results'!$C$20="Government (Secured)",A106&lt;=$B$6),C106-C105,IF(A106&lt;=$B$6,(C106-C105)*0.01*($B$6-A106+1),0)))</f>
        <v>0</v>
      </c>
      <c r="G106" s="22">
        <f>IF(A106&lt;='Inputs and Results'!$C$12,(C106-C105)*0.01*('Inputs and Results'!$C$12-A106+1),0)</f>
        <v>0</v>
      </c>
      <c r="H106" s="9">
        <f>VLOOKUP(CONCATENATE($A$1,$A106),'Smith et al 2006'!$A$2:$S$780,11,FALSE)</f>
        <v>3.7</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ref="A107:A116" si="13">A106+1</f>
        <v>91</v>
      </c>
      <c r="B107" s="66">
        <f>B106+($B$106-$B$101)/($A$106-$A$101)</f>
        <v>362</v>
      </c>
      <c r="C107" s="66">
        <f>C106+(C106-C101)/(A106-A101)</f>
        <v>130.69999999999999</v>
      </c>
      <c r="D107" s="1">
        <f t="shared" ref="D107:D116" si="14">B107/A107</f>
        <v>3.9780219780219781</v>
      </c>
      <c r="E107" s="13">
        <f t="shared" ref="E107:E116" si="15">(B107/B106)-1</f>
        <v>0</v>
      </c>
      <c r="F107" s="21">
        <f>IF('Inputs and Results'!$C$20="Conservation Easement (Perpetual)",(C107-C106),IF(AND('Inputs and Results'!$C$20="Government (Secured)",A107&lt;=$B$6),C107-C106,IF(A107&lt;=$B$6,(C107-C106)*0.01*($B$6-A107+1),0)))</f>
        <v>0</v>
      </c>
      <c r="G107" s="22">
        <f>IF(A107&lt;='Inputs and Results'!$C$12,(C107-C106)*0.01*('Inputs and Results'!$C$12-A107+1),0)</f>
        <v>0</v>
      </c>
      <c r="H107" s="66">
        <f>H106+(H$106-H$101)/($A$106-$A$101)</f>
        <v>3.7</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row>
    <row r="108" spans="1:108" x14ac:dyDescent="0.2">
      <c r="A108" s="8">
        <f t="shared" si="13"/>
        <v>92</v>
      </c>
      <c r="B108" s="66">
        <f t="shared" ref="B108:B116" si="16">B107+($B$106-$B$101)/($A$106-$A$101)</f>
        <v>362</v>
      </c>
      <c r="C108" s="66">
        <f t="shared" ref="C108:C116" si="17">C107+(C107-C102)/(A107-A102)</f>
        <v>130.69999999999999</v>
      </c>
      <c r="D108" s="1">
        <f t="shared" si="14"/>
        <v>3.9347826086956523</v>
      </c>
      <c r="E108" s="13">
        <f t="shared" si="15"/>
        <v>0</v>
      </c>
      <c r="F108" s="21">
        <f>IF('Inputs and Results'!$C$20="Conservation Easement (Perpetual)",(C108-C107),IF(AND('Inputs and Results'!$C$20="Government (Secured)",A108&lt;=$B$6),C108-C107,IF(A108&lt;=$B$6,(C108-C107)*0.01*($B$6-A108+1),0)))</f>
        <v>0</v>
      </c>
      <c r="G108" s="22">
        <f>IF(A108&lt;='Inputs and Results'!$C$12,(C108-C107)*0.01*('Inputs and Results'!$C$12-A108+1),0)</f>
        <v>0</v>
      </c>
      <c r="H108" s="66">
        <f t="shared" ref="H108:H116" si="18">H107+(H$106-H$101)/($A$106-$A$101)</f>
        <v>3.7</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row>
    <row r="109" spans="1:108" x14ac:dyDescent="0.2">
      <c r="A109" s="8">
        <f t="shared" si="13"/>
        <v>93</v>
      </c>
      <c r="B109" s="66">
        <f t="shared" si="16"/>
        <v>362</v>
      </c>
      <c r="C109" s="66">
        <f t="shared" si="17"/>
        <v>130.69999999999999</v>
      </c>
      <c r="D109" s="1">
        <f t="shared" si="14"/>
        <v>3.89247311827957</v>
      </c>
      <c r="E109" s="13">
        <f t="shared" si="15"/>
        <v>0</v>
      </c>
      <c r="F109" s="21">
        <f>IF('Inputs and Results'!$C$20="Conservation Easement (Perpetual)",(C109-C108),IF(AND('Inputs and Results'!$C$20="Government (Secured)",A109&lt;=$B$6),C109-C108,IF(A109&lt;=$B$6,(C109-C108)*0.01*($B$6-A109+1),0)))</f>
        <v>0</v>
      </c>
      <c r="G109" s="22">
        <f>IF(A109&lt;='Inputs and Results'!$C$12,(C109-C108)*0.01*('Inputs and Results'!$C$12-A109+1),0)</f>
        <v>0</v>
      </c>
      <c r="H109" s="66">
        <f t="shared" si="18"/>
        <v>3.7</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row>
    <row r="110" spans="1:108" x14ac:dyDescent="0.2">
      <c r="A110" s="8">
        <f t="shared" si="13"/>
        <v>94</v>
      </c>
      <c r="B110" s="66">
        <f t="shared" si="16"/>
        <v>362</v>
      </c>
      <c r="C110" s="66">
        <f t="shared" si="17"/>
        <v>130.69999999999999</v>
      </c>
      <c r="D110" s="1">
        <f t="shared" si="14"/>
        <v>3.8510638297872339</v>
      </c>
      <c r="E110" s="13">
        <f t="shared" si="15"/>
        <v>0</v>
      </c>
      <c r="F110" s="21">
        <f>IF('Inputs and Results'!$C$20="Conservation Easement (Perpetual)",(C110-C109),IF(AND('Inputs and Results'!$C$20="Government (Secured)",A110&lt;=$B$6),C110-C109,IF(A110&lt;=$B$6,(C110-C109)*0.01*($B$6-A110+1),0)))</f>
        <v>0</v>
      </c>
      <c r="G110" s="22">
        <f>IF(A110&lt;='Inputs and Results'!$C$12,(C110-C109)*0.01*('Inputs and Results'!$C$12-A110+1),0)</f>
        <v>0</v>
      </c>
      <c r="H110" s="66">
        <f t="shared" si="18"/>
        <v>3.7</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row>
    <row r="111" spans="1:108" x14ac:dyDescent="0.2">
      <c r="A111" s="8">
        <f t="shared" si="13"/>
        <v>95</v>
      </c>
      <c r="B111" s="66">
        <f t="shared" si="16"/>
        <v>362</v>
      </c>
      <c r="C111" s="66">
        <f t="shared" si="17"/>
        <v>130.69999999999999</v>
      </c>
      <c r="D111" s="1">
        <f t="shared" si="14"/>
        <v>3.8105263157894735</v>
      </c>
      <c r="E111" s="13">
        <f t="shared" si="15"/>
        <v>0</v>
      </c>
      <c r="F111" s="21">
        <f>IF('Inputs and Results'!$C$20="Conservation Easement (Perpetual)",(C111-C110),IF(AND('Inputs and Results'!$C$20="Government (Secured)",A111&lt;=$B$6),C111-C110,IF(A111&lt;=$B$6,(C111-C110)*0.01*($B$6-A111+1),0)))</f>
        <v>0</v>
      </c>
      <c r="G111" s="22">
        <f>IF(A111&lt;='Inputs and Results'!$C$12,(C111-C110)*0.01*('Inputs and Results'!$C$12-A111+1),0)</f>
        <v>0</v>
      </c>
      <c r="H111" s="66">
        <f t="shared" si="18"/>
        <v>3.7</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row>
    <row r="112" spans="1:108" x14ac:dyDescent="0.2">
      <c r="A112" s="8">
        <f t="shared" si="13"/>
        <v>96</v>
      </c>
      <c r="B112" s="66">
        <f t="shared" si="16"/>
        <v>362</v>
      </c>
      <c r="C112" s="66">
        <f t="shared" si="17"/>
        <v>130.69999999999999</v>
      </c>
      <c r="D112" s="1">
        <f t="shared" si="14"/>
        <v>3.7708333333333335</v>
      </c>
      <c r="E112" s="13">
        <f t="shared" si="15"/>
        <v>0</v>
      </c>
      <c r="F112" s="21">
        <f>IF('Inputs and Results'!$C$20="Conservation Easement (Perpetual)",(C112-C111),IF(AND('Inputs and Results'!$C$20="Government (Secured)",A112&lt;=$B$6),C112-C111,IF(A112&lt;=$B$6,(C112-C111)*0.01*($B$6-A112+1),0)))</f>
        <v>0</v>
      </c>
      <c r="G112" s="22">
        <f>IF(A112&lt;='Inputs and Results'!$C$12,(C112-C111)*0.01*('Inputs and Results'!$C$12-A112+1),0)</f>
        <v>0</v>
      </c>
      <c r="H112" s="66">
        <f t="shared" si="18"/>
        <v>3.7</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row>
    <row r="113" spans="1:11" x14ac:dyDescent="0.2">
      <c r="A113" s="8">
        <f t="shared" si="13"/>
        <v>97</v>
      </c>
      <c r="B113" s="66">
        <f t="shared" si="16"/>
        <v>362</v>
      </c>
      <c r="C113" s="66">
        <f t="shared" si="17"/>
        <v>130.69999999999999</v>
      </c>
      <c r="D113" s="1">
        <f t="shared" si="14"/>
        <v>3.731958762886598</v>
      </c>
      <c r="E113" s="13">
        <f t="shared" si="15"/>
        <v>0</v>
      </c>
      <c r="F113" s="21">
        <f>IF('Inputs and Results'!$C$20="Conservation Easement (Perpetual)",(C113-C112),IF(AND('Inputs and Results'!$C$20="Government (Secured)",A113&lt;=$B$6),C113-C112,IF(A113&lt;=$B$6,(C113-C112)*0.01*($B$6-A113+1),0)))</f>
        <v>0</v>
      </c>
      <c r="G113" s="22">
        <f>IF(A113&lt;='Inputs and Results'!$C$12,(C113-C112)*0.01*('Inputs and Results'!$C$12-A113+1),0)</f>
        <v>0</v>
      </c>
      <c r="H113" s="66">
        <f t="shared" si="18"/>
        <v>3.7</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row>
    <row r="114" spans="1:11" x14ac:dyDescent="0.2">
      <c r="A114" s="8">
        <f t="shared" si="13"/>
        <v>98</v>
      </c>
      <c r="B114" s="66">
        <f t="shared" si="16"/>
        <v>362</v>
      </c>
      <c r="C114" s="66">
        <f t="shared" si="17"/>
        <v>130.69999999999999</v>
      </c>
      <c r="D114" s="1">
        <f t="shared" si="14"/>
        <v>3.693877551020408</v>
      </c>
      <c r="E114" s="13">
        <f t="shared" si="15"/>
        <v>0</v>
      </c>
      <c r="F114" s="21">
        <f>IF('Inputs and Results'!$C$20="Conservation Easement (Perpetual)",(C114-C113),IF(AND('Inputs and Results'!$C$20="Government (Secured)",A114&lt;=$B$6),C114-C113,IF(A114&lt;=$B$6,(C114-C113)*0.01*($B$6-A114+1),0)))</f>
        <v>0</v>
      </c>
      <c r="G114" s="22">
        <f>IF(A114&lt;='Inputs and Results'!$C$12,(C114-C113)*0.01*('Inputs and Results'!$C$12-A114+1),0)</f>
        <v>0</v>
      </c>
      <c r="H114" s="66">
        <f t="shared" si="18"/>
        <v>3.7</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row>
    <row r="115" spans="1:11" x14ac:dyDescent="0.2">
      <c r="A115" s="8">
        <f t="shared" si="13"/>
        <v>99</v>
      </c>
      <c r="B115" s="66">
        <f t="shared" si="16"/>
        <v>362</v>
      </c>
      <c r="C115" s="66">
        <f t="shared" si="17"/>
        <v>130.69999999999999</v>
      </c>
      <c r="D115" s="1">
        <f t="shared" si="14"/>
        <v>3.6565656565656566</v>
      </c>
      <c r="E115" s="13">
        <f t="shared" si="15"/>
        <v>0</v>
      </c>
      <c r="F115" s="21">
        <f>IF('Inputs and Results'!$C$20="Conservation Easement (Perpetual)",(C115-C114),IF(AND('Inputs and Results'!$C$20="Government (Secured)",A115&lt;=$B$6),C115-C114,IF(A115&lt;=$B$6,(C115-C114)*0.01*($B$6-A115+1),0)))</f>
        <v>0</v>
      </c>
      <c r="G115" s="22">
        <f>IF(A115&lt;='Inputs and Results'!$C$12,(C115-C114)*0.01*('Inputs and Results'!$C$12-A115+1),0)</f>
        <v>0</v>
      </c>
      <c r="H115" s="66">
        <f t="shared" si="18"/>
        <v>3.7</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row>
    <row r="116" spans="1:11" x14ac:dyDescent="0.2">
      <c r="A116" s="8">
        <f t="shared" si="13"/>
        <v>100</v>
      </c>
      <c r="B116" s="66">
        <f t="shared" si="16"/>
        <v>362</v>
      </c>
      <c r="C116" s="66">
        <f t="shared" si="17"/>
        <v>130.69999999999999</v>
      </c>
      <c r="D116" s="1">
        <f t="shared" si="14"/>
        <v>3.62</v>
      </c>
      <c r="E116" s="13">
        <f t="shared" si="15"/>
        <v>0</v>
      </c>
      <c r="F116" s="21">
        <f>IF('Inputs and Results'!$C$20="Conservation Easement (Perpetual)",(C116-C115),IF(AND('Inputs and Results'!$C$20="Government (Secured)",A116&lt;=$B$6),C116-C115,IF(A116&lt;=$B$6,(C116-C115)*0.01*($B$6-A116+1),0)))</f>
        <v>0</v>
      </c>
      <c r="G116" s="22">
        <f>IF(A116&lt;='Inputs and Results'!$C$12,(C116-C115)*0.01*('Inputs and Results'!$C$12-A116+1),0)</f>
        <v>0</v>
      </c>
      <c r="H116" s="66">
        <f t="shared" si="18"/>
        <v>3.7</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row>
    <row r="117" spans="1:11" x14ac:dyDescent="0.2">
      <c r="A117" s="5"/>
      <c r="F117" s="20"/>
      <c r="G117" s="20"/>
    </row>
    <row r="118" spans="1:11" x14ac:dyDescent="0.2">
      <c r="A118" s="5"/>
      <c r="F118" s="20"/>
      <c r="G118" s="20"/>
    </row>
    <row r="119" spans="1:11" x14ac:dyDescent="0.2">
      <c r="A119" s="5"/>
      <c r="F119" s="20"/>
      <c r="G119" s="20"/>
    </row>
    <row r="120" spans="1:11" x14ac:dyDescent="0.2">
      <c r="A120" s="5"/>
      <c r="F120" s="20"/>
      <c r="G120" s="20"/>
    </row>
    <row r="121" spans="1:11" x14ac:dyDescent="0.2">
      <c r="A121" s="5"/>
      <c r="F121" s="20"/>
      <c r="G121" s="20"/>
    </row>
    <row r="122" spans="1:11" x14ac:dyDescent="0.2">
      <c r="A122" s="5"/>
      <c r="F122" s="20"/>
      <c r="G122" s="20"/>
    </row>
    <row r="123" spans="1:11" x14ac:dyDescent="0.2">
      <c r="A123" s="5"/>
      <c r="F123" s="20"/>
      <c r="G123" s="20"/>
    </row>
    <row r="124" spans="1:11" x14ac:dyDescent="0.2">
      <c r="A124" s="5"/>
      <c r="F124" s="20"/>
      <c r="G124" s="20"/>
    </row>
    <row r="125" spans="1:11" x14ac:dyDescent="0.2">
      <c r="A125" s="5"/>
      <c r="F125" s="20"/>
      <c r="G125" s="20"/>
    </row>
    <row r="126" spans="1:11" x14ac:dyDescent="0.2">
      <c r="A126" s="5"/>
      <c r="F126" s="20"/>
      <c r="G126" s="20"/>
    </row>
    <row r="127" spans="1:11" x14ac:dyDescent="0.2">
      <c r="A127" s="5"/>
      <c r="F127" s="20"/>
      <c r="G127" s="20"/>
    </row>
    <row r="128" spans="1:11" x14ac:dyDescent="0.2">
      <c r="A128" s="5"/>
      <c r="F128" s="20"/>
      <c r="G128" s="20"/>
    </row>
    <row r="129" spans="1:7" x14ac:dyDescent="0.2">
      <c r="A129" s="5"/>
      <c r="F129" s="20"/>
      <c r="G129" s="20"/>
    </row>
    <row r="130" spans="1:7" x14ac:dyDescent="0.2">
      <c r="A130" s="5"/>
      <c r="F130" s="20"/>
      <c r="G130" s="20"/>
    </row>
    <row r="131" spans="1:7" x14ac:dyDescent="0.2">
      <c r="A131" s="5"/>
      <c r="F131" s="20"/>
      <c r="G131" s="20"/>
    </row>
    <row r="132" spans="1:7" x14ac:dyDescent="0.2">
      <c r="A132" s="5"/>
      <c r="F132" s="20"/>
      <c r="G132" s="20"/>
    </row>
    <row r="133" spans="1:7" x14ac:dyDescent="0.2">
      <c r="A133" s="5"/>
      <c r="F133" s="20"/>
      <c r="G133" s="20"/>
    </row>
    <row r="134" spans="1:7" x14ac:dyDescent="0.2">
      <c r="A134" s="5"/>
      <c r="F134" s="20"/>
      <c r="G134" s="20"/>
    </row>
    <row r="135" spans="1:7" x14ac:dyDescent="0.2">
      <c r="A135" s="5"/>
      <c r="F135" s="20"/>
      <c r="G135" s="20"/>
    </row>
    <row r="136" spans="1:7" x14ac:dyDescent="0.2">
      <c r="A136" s="5"/>
      <c r="F136" s="20"/>
      <c r="G136" s="20"/>
    </row>
    <row r="137" spans="1:7" x14ac:dyDescent="0.2">
      <c r="A137" s="5"/>
      <c r="F137" s="20"/>
      <c r="G137" s="20"/>
    </row>
    <row r="138" spans="1:7" x14ac:dyDescent="0.2">
      <c r="A138" s="5"/>
      <c r="F138" s="20"/>
      <c r="G138" s="20"/>
    </row>
    <row r="139" spans="1:7" x14ac:dyDescent="0.2">
      <c r="A139" s="5"/>
      <c r="F139" s="20"/>
      <c r="G139" s="20"/>
    </row>
    <row r="140" spans="1:7" x14ac:dyDescent="0.2">
      <c r="A140" s="5"/>
      <c r="F140" s="20"/>
      <c r="G140" s="20"/>
    </row>
    <row r="141" spans="1:7" x14ac:dyDescent="0.2">
      <c r="A141" s="6"/>
      <c r="F141" s="20"/>
      <c r="G141" s="20"/>
    </row>
  </sheetData>
  <sheetProtection algorithmName="SHA-512" hashValue="CPGAU/78Eht8wRuTjnca5pedDKPu2P8ilv8v2x9LyuuT6aDHzgpRTCbdyWFYxRAni9mQL42UCpcHAorBOjp0cA==" saltValue="L5gCfImid6q21BoEae3Fpg==" spinCount="100000" sheet="1" objects="1" scenarios="1"/>
  <mergeCells count="3">
    <mergeCell ref="D14:E14"/>
    <mergeCell ref="F13:K13"/>
    <mergeCell ref="I14:K14"/>
  </mergeCells>
  <conditionalFormatting sqref="D17:D116">
    <cfRule type="top10" dxfId="29" priority="2" stopIfTrue="1" rank="1"/>
  </conditionalFormatting>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theme="5" tint="0.39997558519241921"/>
  </sheetPr>
  <dimension ref="A1:DD141"/>
  <sheetViews>
    <sheetView workbookViewId="0">
      <selection activeCell="B11" sqref="B11"/>
    </sheetView>
  </sheetViews>
  <sheetFormatPr defaultColWidth="9.140625" defaultRowHeight="12.75" x14ac:dyDescent="0.2"/>
  <cols>
    <col min="1" max="1" width="9.140625" style="1" customWidth="1"/>
    <col min="2"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146</v>
      </c>
    </row>
    <row r="2" spans="1:108" x14ac:dyDescent="0.2">
      <c r="A2" s="1" t="s">
        <v>206</v>
      </c>
      <c r="B2" s="1" t="s">
        <v>207</v>
      </c>
    </row>
    <row r="3" spans="1:108" x14ac:dyDescent="0.2">
      <c r="A3" s="1" t="s">
        <v>114</v>
      </c>
      <c r="B3" s="1">
        <f>_xlfn.MAXIFS(A16:A141,D16:D141,B4)</f>
        <v>25</v>
      </c>
    </row>
    <row r="4" spans="1:108" x14ac:dyDescent="0.2">
      <c r="A4" s="1" t="s">
        <v>208</v>
      </c>
      <c r="B4" s="1">
        <f>MAX(D17:D106)</f>
        <v>12.607999999999999</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2.2000000000000002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0.8</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4.4000000000000004</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1.6</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6.6000000000000005</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2.4000000000000004</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8.8000000000000007</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11</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B21+(B26-B21)/(A26-A21)</f>
        <v>9.5400000000000009</v>
      </c>
      <c r="C22" s="8">
        <f>C21+(C26-C21)/(A26-A21)</f>
        <v>15.18</v>
      </c>
      <c r="D22" s="1">
        <f t="shared" si="0"/>
        <v>1.59</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H21+(H26-H21)/($A26-$A21)</f>
        <v>3.96</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B22+(B26-B21)/(A26-A21)</f>
        <v>19.080000000000002</v>
      </c>
      <c r="C23" s="8">
        <f>C22+(C26-C21)/(A26-A21)</f>
        <v>19.36</v>
      </c>
      <c r="D23" s="1">
        <f t="shared" si="0"/>
        <v>2.725714285714286</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H22+(H26-H21)/($A26-$A21)</f>
        <v>3.92</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B23+(B26-B21)/(A26-A21)</f>
        <v>28.620000000000005</v>
      </c>
      <c r="C24" s="8">
        <f>C23+(C26-C21)/(A26-A21)</f>
        <v>23.54</v>
      </c>
      <c r="D24" s="1">
        <f t="shared" si="0"/>
        <v>3.5775000000000006</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H23+(H26-H21)/($A26-$A21)</f>
        <v>3.88</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B24+(B26-B21)/(A26-A21)</f>
        <v>38.160000000000004</v>
      </c>
      <c r="C25" s="8">
        <f>C24+(C26-C21)/(A26-A21)</f>
        <v>27.72</v>
      </c>
      <c r="D25" s="1">
        <f t="shared" si="0"/>
        <v>4.24</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H24+(H26-H21)/($A26-$A21)</f>
        <v>3.84</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9">
        <f>VLOOKUP(CONCATENATE($A$1,A26),'Smith et al 2006'!$A$2:$S$780,8,FALSE)</f>
        <v>47.7</v>
      </c>
      <c r="C26" s="9">
        <f>VLOOKUP(CONCATENATE($A$1,A26),'Smith et al 2006'!$A$2:$S$780,9,FALSE)</f>
        <v>31.9</v>
      </c>
      <c r="D26" s="1">
        <f t="shared" si="0"/>
        <v>4.7700000000000005</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9">
        <f>VLOOKUP(CONCATENATE($A$1,$A26),'Smith et al 2006'!$A$2:$S$780,11,FALSE)</f>
        <v>3.8</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B26+(B31-B26)/(A31-A26)</f>
        <v>67.460000000000008</v>
      </c>
      <c r="C27" s="8">
        <f>C26+(C31-C26)/(A31-A26)</f>
        <v>39</v>
      </c>
      <c r="D27" s="1">
        <f t="shared" si="0"/>
        <v>6.1327272727272737</v>
      </c>
      <c r="E27" s="13">
        <f t="shared" si="1"/>
        <v>0.41425576519916141</v>
      </c>
      <c r="F27" s="21">
        <f>IF('Inputs and Results'!$C$20="Conservation Easement (Perpetual)",(C27-C26),IF(AND('Inputs and Results'!$C$20="Government (Secured)",A27&lt;=$B$6),C27-C26,IF(A27&lt;=$B$6,(C27-C26)*0.01*($B$6-A27+1),0)))</f>
        <v>0</v>
      </c>
      <c r="G27" s="22">
        <f>IF(A27&lt;='Inputs and Results'!$C$12,(C27-C26)*0.01*('Inputs and Results'!$C$12-A27+1),0)</f>
        <v>0</v>
      </c>
      <c r="H27" s="8">
        <f>H26+(H31-H26)/($A31-$A26)</f>
        <v>3.78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B27+(B31-B26)/(A31-A26)</f>
        <v>87.22</v>
      </c>
      <c r="C28" s="8">
        <f>C27+(C31-C26)/(A31-A26)</f>
        <v>46.1</v>
      </c>
      <c r="D28" s="1">
        <f t="shared" si="0"/>
        <v>7.2683333333333335</v>
      </c>
      <c r="E28" s="13">
        <f t="shared" si="1"/>
        <v>0.29291431959679803</v>
      </c>
      <c r="F28" s="21">
        <f>IF('Inputs and Results'!$C$20="Conservation Easement (Perpetual)",(C28-C27),IF(AND('Inputs and Results'!$C$20="Government (Secured)",A28&lt;=$B$6),C28-C27,IF(A28&lt;=$B$6,(C28-C27)*0.01*($B$6-A28+1),0)))</f>
        <v>0</v>
      </c>
      <c r="G28" s="22">
        <f>IF(A28&lt;='Inputs and Results'!$C$12,(C28-C27)*0.01*('Inputs and Results'!$C$12-A28+1),0)</f>
        <v>0</v>
      </c>
      <c r="H28" s="8">
        <f>H27+(H31-H26)/($A31-$A26)</f>
        <v>3.76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B28+(B31-B26)/(A31-A26)</f>
        <v>106.97999999999999</v>
      </c>
      <c r="C29" s="8">
        <f>C28+(C31-C26)/(A31-A26)</f>
        <v>53.2</v>
      </c>
      <c r="D29" s="1">
        <f t="shared" si="0"/>
        <v>8.2292307692307691</v>
      </c>
      <c r="E29" s="13">
        <f t="shared" si="1"/>
        <v>0.22655354276542061</v>
      </c>
      <c r="F29" s="21">
        <f>IF('Inputs and Results'!$C$20="Conservation Easement (Perpetual)",(C29-C28),IF(AND('Inputs and Results'!$C$20="Government (Secured)",A29&lt;=$B$6),C29-C28,IF(A29&lt;=$B$6,(C29-C28)*0.01*($B$6-A29+1),0)))</f>
        <v>0</v>
      </c>
      <c r="G29" s="22">
        <f>IF(A29&lt;='Inputs and Results'!$C$12,(C29-C28)*0.01*('Inputs and Results'!$C$12-A29+1),0)</f>
        <v>0</v>
      </c>
      <c r="H29" s="8">
        <f>H28+(H31-H26)/($A31-$A26)</f>
        <v>3.7399999999999998</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B29+(B31-B26)/(A31-A26)</f>
        <v>126.73999999999998</v>
      </c>
      <c r="C30" s="8">
        <f>C29+(C31-C26)/(A31-A26)</f>
        <v>60.300000000000004</v>
      </c>
      <c r="D30" s="1">
        <f t="shared" si="0"/>
        <v>9.0528571428571407</v>
      </c>
      <c r="E30" s="13">
        <f t="shared" si="1"/>
        <v>0.18470742194802758</v>
      </c>
      <c r="F30" s="21">
        <f>IF('Inputs and Results'!$C$20="Conservation Easement (Perpetual)",(C30-C29),IF(AND('Inputs and Results'!$C$20="Government (Secured)",A30&lt;=$B$6),C30-C29,IF(A30&lt;=$B$6,(C30-C29)*0.01*($B$6-A30+1),0)))</f>
        <v>0</v>
      </c>
      <c r="G30" s="22">
        <f>IF(A30&lt;='Inputs and Results'!$C$12,(C30-C29)*0.01*('Inputs and Results'!$C$12-A30+1),0)</f>
        <v>0</v>
      </c>
      <c r="H30" s="8">
        <f>H29+(H31-H26)/($A31-$A26)</f>
        <v>3.7199999999999998</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146.5</v>
      </c>
      <c r="C31" s="9">
        <f>VLOOKUP(CONCATENATE($A$1,A31),'Smith et al 2006'!$A$2:$S$780,9,FALSE)</f>
        <v>67.400000000000006</v>
      </c>
      <c r="D31" s="1">
        <f t="shared" si="0"/>
        <v>9.7666666666666675</v>
      </c>
      <c r="E31" s="13">
        <f t="shared" si="1"/>
        <v>0.15590973646836059</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3.7</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B31+(B36-B31)/(A36-A31)</f>
        <v>166.16</v>
      </c>
      <c r="C32" s="8">
        <f>C31+(C36-C31)/(A36-A31)</f>
        <v>74.38000000000001</v>
      </c>
      <c r="D32" s="1">
        <f t="shared" si="0"/>
        <v>10.385</v>
      </c>
      <c r="E32" s="13">
        <f t="shared" si="1"/>
        <v>0.13419795221843001</v>
      </c>
      <c r="F32" s="21">
        <f>IF('Inputs and Results'!$C$20="Conservation Easement (Perpetual)",(C32-C31),IF(AND('Inputs and Results'!$C$20="Government (Secured)",A32&lt;=$B$6),C32-C31,IF(A32&lt;=$B$6,(C32-C31)*0.01*($B$6-A32+1),0)))</f>
        <v>0</v>
      </c>
      <c r="G32" s="22">
        <f>IF(A32&lt;='Inputs and Results'!$C$12,(C32-C31)*0.01*('Inputs and Results'!$C$12-A32+1),0)</f>
        <v>0</v>
      </c>
      <c r="H32" s="8">
        <f>H31+(H36-H31)/($A36-$A31)</f>
        <v>3.7</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B32+(B36-B31)/(A36-A31)</f>
        <v>185.82</v>
      </c>
      <c r="C33" s="8">
        <f>C32+(C36-C31)/(A36-A31)</f>
        <v>81.360000000000014</v>
      </c>
      <c r="D33" s="1">
        <f t="shared" si="0"/>
        <v>10.930588235294117</v>
      </c>
      <c r="E33" s="13">
        <f t="shared" si="1"/>
        <v>0.1183196918632643</v>
      </c>
      <c r="F33" s="21">
        <f>IF('Inputs and Results'!$C$20="Conservation Easement (Perpetual)",(C33-C32),IF(AND('Inputs and Results'!$C$20="Government (Secured)",A33&lt;=$B$6),C33-C32,IF(A33&lt;=$B$6,(C33-C32)*0.01*($B$6-A33+1),0)))</f>
        <v>0</v>
      </c>
      <c r="G33" s="22">
        <f>IF(A33&lt;='Inputs and Results'!$C$12,(C33-C32)*0.01*('Inputs and Results'!$C$12-A33+1),0)</f>
        <v>0</v>
      </c>
      <c r="H33" s="8">
        <f>H32+(H36-H31)/($A36-$A31)</f>
        <v>3.7</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B33+(B36-B31)/(A36-A31)</f>
        <v>205.48</v>
      </c>
      <c r="C34" s="8">
        <f>C33+(C36-C31)/(A36-A31)</f>
        <v>88.340000000000018</v>
      </c>
      <c r="D34" s="1">
        <f t="shared" si="0"/>
        <v>11.415555555555555</v>
      </c>
      <c r="E34" s="13">
        <f t="shared" si="1"/>
        <v>0.10580131309869767</v>
      </c>
      <c r="F34" s="21">
        <f>IF('Inputs and Results'!$C$20="Conservation Easement (Perpetual)",(C34-C33),IF(AND('Inputs and Results'!$C$20="Government (Secured)",A34&lt;=$B$6),C34-C33,IF(A34&lt;=$B$6,(C34-C33)*0.01*($B$6-A34+1),0)))</f>
        <v>0</v>
      </c>
      <c r="G34" s="22">
        <f>IF(A34&lt;='Inputs and Results'!$C$12,(C34-C33)*0.01*('Inputs and Results'!$C$12-A34+1),0)</f>
        <v>0</v>
      </c>
      <c r="H34" s="8">
        <f>H33+(H36-H31)/($A36-$A31)</f>
        <v>3.7</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B34+(B36-B31)/(A36-A31)</f>
        <v>225.14</v>
      </c>
      <c r="C35" s="8">
        <f>C34+(C36-C31)/(A36-A31)</f>
        <v>95.320000000000022</v>
      </c>
      <c r="D35" s="1">
        <f t="shared" si="0"/>
        <v>11.849473684210526</v>
      </c>
      <c r="E35" s="13">
        <f t="shared" si="1"/>
        <v>9.5678411524235951E-2</v>
      </c>
      <c r="F35" s="21">
        <f>IF('Inputs and Results'!$C$20="Conservation Easement (Perpetual)",(C35-C34),IF(AND('Inputs and Results'!$C$20="Government (Secured)",A35&lt;=$B$6),C35-C34,IF(A35&lt;=$B$6,(C35-C34)*0.01*($B$6-A35+1),0)))</f>
        <v>0</v>
      </c>
      <c r="G35" s="22">
        <f>IF(A35&lt;='Inputs and Results'!$C$12,(C35-C34)*0.01*('Inputs and Results'!$C$12-A35+1),0)</f>
        <v>0</v>
      </c>
      <c r="H35" s="8">
        <f>H34+(H36-H31)/($A36-$A31)</f>
        <v>3.7</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9">
        <f>VLOOKUP(CONCATENATE($A$1,A36),'Smith et al 2006'!$A$2:$S$780,8,FALSE)</f>
        <v>244.8</v>
      </c>
      <c r="C36" s="9">
        <f>VLOOKUP(CONCATENATE($A$1,A36),'Smith et al 2006'!$A$2:$S$780,9,FALSE)</f>
        <v>102.3</v>
      </c>
      <c r="D36" s="1">
        <f t="shared" si="0"/>
        <v>12.24</v>
      </c>
      <c r="E36" s="13">
        <f t="shared" si="1"/>
        <v>8.7323443190903571E-2</v>
      </c>
      <c r="F36" s="21">
        <f>IF('Inputs and Results'!$C$20="Conservation Easement (Perpetual)",(C36-C35),IF(AND('Inputs and Results'!$C$20="Government (Secured)",A36&lt;=$B$6),C36-C35,IF(A36&lt;=$B$6,(C36-C35)*0.01*($B$6-A36+1),0)))</f>
        <v>0</v>
      </c>
      <c r="G36" s="22">
        <f>IF(A36&lt;='Inputs and Results'!$C$12,(C36-C35)*0.01*('Inputs and Results'!$C$12-A36+1),0)</f>
        <v>0</v>
      </c>
      <c r="H36" s="9">
        <f>VLOOKUP(CONCATENATE($A$1,$A36),'Smith et al 2006'!$A$2:$S$780,11,FALSE)</f>
        <v>3.7</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B36+(B41-B36)/(A41-A36)</f>
        <v>258.88</v>
      </c>
      <c r="C37" s="8">
        <f>C36+(C41-C36)/(A41-A36)</f>
        <v>106.67999999999999</v>
      </c>
      <c r="D37" s="1">
        <f t="shared" si="0"/>
        <v>12.327619047619047</v>
      </c>
      <c r="E37" s="13">
        <f t="shared" si="1"/>
        <v>5.7516339869281063E-2</v>
      </c>
      <c r="F37" s="21">
        <f>IF('Inputs and Results'!$C$20="Conservation Easement (Perpetual)",(C37-C36),IF(AND('Inputs and Results'!$C$20="Government (Secured)",A37&lt;=$B$6),C37-C36,IF(A37&lt;=$B$6,(C37-C36)*0.01*($B$6-A37+1),0)))</f>
        <v>0</v>
      </c>
      <c r="G37" s="22">
        <f>IF(A37&lt;='Inputs and Results'!$C$12,(C37-C36)*0.01*('Inputs and Results'!$C$12-A37+1),0)</f>
        <v>0</v>
      </c>
      <c r="H37" s="8">
        <f>H36+(H41-H36)/($A41-$A36)</f>
        <v>3.7</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B37+(B41-B36)/(A41-A36)</f>
        <v>272.95999999999998</v>
      </c>
      <c r="C38" s="8">
        <f>C37+(C41-C36)/(A41-A36)</f>
        <v>111.05999999999999</v>
      </c>
      <c r="D38" s="1">
        <f t="shared" si="0"/>
        <v>12.407272727272726</v>
      </c>
      <c r="E38" s="13">
        <f t="shared" si="1"/>
        <v>5.4388133498145752E-2</v>
      </c>
      <c r="F38" s="21">
        <f>IF('Inputs and Results'!$C$20="Conservation Easement (Perpetual)",(C38-C37),IF(AND('Inputs and Results'!$C$20="Government (Secured)",A38&lt;=$B$6),C38-C37,IF(A38&lt;=$B$6,(C38-C37)*0.01*($B$6-A38+1),0)))</f>
        <v>0</v>
      </c>
      <c r="G38" s="22">
        <f>IF(A38&lt;='Inputs and Results'!$C$12,(C38-C37)*0.01*('Inputs and Results'!$C$12-A38+1),0)</f>
        <v>0</v>
      </c>
      <c r="H38" s="8">
        <f>H37+(H41-H36)/($A41-$A36)</f>
        <v>3.7</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B38+(B41-B36)/(A41-A36)</f>
        <v>287.03999999999996</v>
      </c>
      <c r="C39" s="8">
        <f>C38+(C41-C36)/(A41-A36)</f>
        <v>115.43999999999998</v>
      </c>
      <c r="D39" s="1">
        <f t="shared" si="0"/>
        <v>12.479999999999999</v>
      </c>
      <c r="E39" s="13">
        <f t="shared" si="1"/>
        <v>5.1582649472450059E-2</v>
      </c>
      <c r="F39" s="21">
        <f>IF('Inputs and Results'!$C$20="Conservation Easement (Perpetual)",(C39-C38),IF(AND('Inputs and Results'!$C$20="Government (Secured)",A39&lt;=$B$6),C39-C38,IF(A39&lt;=$B$6,(C39-C38)*0.01*($B$6-A39+1),0)))</f>
        <v>0</v>
      </c>
      <c r="G39" s="22">
        <f>IF(A39&lt;='Inputs and Results'!$C$12,(C39-C38)*0.01*('Inputs and Results'!$C$12-A39+1),0)</f>
        <v>0</v>
      </c>
      <c r="H39" s="8">
        <f>H38+(H41-H36)/($A41-$A36)</f>
        <v>3.7</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B39+(B41-B36)/(A41-A36)</f>
        <v>301.11999999999995</v>
      </c>
      <c r="C40" s="8">
        <f>C39+(C41-C36)/(A41-A36)</f>
        <v>119.81999999999998</v>
      </c>
      <c r="D40" s="1">
        <f>B40/A40</f>
        <v>12.546666666666665</v>
      </c>
      <c r="E40" s="13">
        <f>(B40/B39)-1</f>
        <v>4.9052396878483728E-2</v>
      </c>
      <c r="F40" s="21">
        <f>IF('Inputs and Results'!$C$20="Conservation Easement (Perpetual)",(C40-C39),IF(AND('Inputs and Results'!$C$20="Government (Secured)",A40&lt;=$B$6),C40-C39,IF(A40&lt;=$B$6,(C40-C39)*0.01*($B$6-A40+1),0)))</f>
        <v>0</v>
      </c>
      <c r="G40" s="22">
        <f>IF(A40&lt;='Inputs and Results'!$C$12,(C40-C39)*0.01*('Inputs and Results'!$C$12-A40+1),0)</f>
        <v>0</v>
      </c>
      <c r="H40" s="8">
        <f>H39+(H41-H36)/($A41-$A36)</f>
        <v>3.7</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315.2</v>
      </c>
      <c r="C41" s="9">
        <f>VLOOKUP(CONCATENATE($A$1,A41),'Smith et al 2006'!$A$2:$S$780,9,FALSE)</f>
        <v>124.2</v>
      </c>
      <c r="D41" s="1">
        <f t="shared" ref="D41:D104" si="4">B41/A41</f>
        <v>12.607999999999999</v>
      </c>
      <c r="E41" s="13">
        <f t="shared" ref="E41:E104" si="5">(B41/B40)-1</f>
        <v>4.6758767268862966E-2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3.7</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B41+(B46-B41)/(A46-A41)</f>
        <v>321.62</v>
      </c>
      <c r="C42" s="8">
        <f>C41+(C46-C41)/(A46-A41)</f>
        <v>126.18</v>
      </c>
      <c r="D42" s="1">
        <f t="shared" si="4"/>
        <v>12.370000000000001</v>
      </c>
      <c r="E42" s="13">
        <f t="shared" si="5"/>
        <v>2.0368020304568635E-2</v>
      </c>
      <c r="F42" s="21">
        <f>IF('Inputs and Results'!$C$20="Conservation Easement (Perpetual)",(C42-C41),IF(AND('Inputs and Results'!$C$20="Government (Secured)",A42&lt;=$B$6),C42-C41,IF(A42&lt;=$B$6,(C42-C41)*0.01*($B$6-A42+1),0)))</f>
        <v>0</v>
      </c>
      <c r="G42" s="22">
        <f>IF(A42&lt;='Inputs and Results'!$C$12,(C42-C41)*0.01*('Inputs and Results'!$C$12-A42+1),0)</f>
        <v>0</v>
      </c>
      <c r="H42" s="8">
        <f>H41+(H46-H41)/($A46-$A41)</f>
        <v>3.7</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B42+(B46-B41)/(A46-A41)</f>
        <v>328.04</v>
      </c>
      <c r="C43" s="8">
        <f>C42+(C46-C41)/(A46-A41)</f>
        <v>128.16</v>
      </c>
      <c r="D43" s="1">
        <f t="shared" si="4"/>
        <v>12.149629629629631</v>
      </c>
      <c r="E43" s="13">
        <f t="shared" si="5"/>
        <v>1.9961445183757309E-2</v>
      </c>
      <c r="F43" s="21">
        <f>IF('Inputs and Results'!$C$20="Conservation Easement (Perpetual)",(C43-C42),IF(AND('Inputs and Results'!$C$20="Government (Secured)",A43&lt;=$B$6),C43-C42,IF(A43&lt;=$B$6,(C43-C42)*0.01*($B$6-A43+1),0)))</f>
        <v>0</v>
      </c>
      <c r="G43" s="22">
        <f>IF(A43&lt;='Inputs and Results'!$C$12,(C43-C42)*0.01*('Inputs and Results'!$C$12-A43+1),0)</f>
        <v>0</v>
      </c>
      <c r="H43" s="8">
        <f>H42+(H46-H41)/($A46-$A41)</f>
        <v>3.7</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B43+(B46-B41)/(A46-A41)</f>
        <v>334.46000000000004</v>
      </c>
      <c r="C44" s="8">
        <f>C43+(C46-C41)/(A46-A41)</f>
        <v>130.13999999999999</v>
      </c>
      <c r="D44" s="1">
        <f t="shared" si="4"/>
        <v>11.945000000000002</v>
      </c>
      <c r="E44" s="13">
        <f t="shared" si="5"/>
        <v>1.9570784050725543E-2</v>
      </c>
      <c r="F44" s="21">
        <f>IF('Inputs and Results'!$C$20="Conservation Easement (Perpetual)",(C44-C43),IF(AND('Inputs and Results'!$C$20="Government (Secured)",A44&lt;=$B$6),C44-C43,IF(A44&lt;=$B$6,(C44-C43)*0.01*($B$6-A44+1),0)))</f>
        <v>0</v>
      </c>
      <c r="G44" s="22">
        <f>IF(A44&lt;='Inputs and Results'!$C$12,(C44-C43)*0.01*('Inputs and Results'!$C$12-A44+1),0)</f>
        <v>0</v>
      </c>
      <c r="H44" s="8">
        <f>H43+(H46-H41)/($A46-$A41)</f>
        <v>3.7</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B44+(B46-B41)/(A46-A41)</f>
        <v>340.88000000000005</v>
      </c>
      <c r="C45" s="8">
        <f>C44+(C46-C41)/(A46-A41)</f>
        <v>132.11999999999998</v>
      </c>
      <c r="D45" s="1">
        <f t="shared" si="4"/>
        <v>11.754482758620691</v>
      </c>
      <c r="E45" s="13">
        <f t="shared" si="5"/>
        <v>1.919512049273453E-2</v>
      </c>
      <c r="F45" s="21">
        <f>IF('Inputs and Results'!$C$20="Conservation Easement (Perpetual)",(C45-C44),IF(AND('Inputs and Results'!$C$20="Government (Secured)",A45&lt;=$B$6),C45-C44,IF(A45&lt;=$B$6,(C45-C44)*0.01*($B$6-A45+1),0)))</f>
        <v>0</v>
      </c>
      <c r="G45" s="22">
        <f>IF(A45&lt;='Inputs and Results'!$C$12,(C45-C44)*0.01*('Inputs and Results'!$C$12-A45+1),0)</f>
        <v>0</v>
      </c>
      <c r="H45" s="8">
        <f>H44+(H46-H41)/($A46-$A41)</f>
        <v>3.7</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9">
        <f>VLOOKUP(CONCATENATE($A$1,A46),'Smith et al 2006'!$A$2:$S$780,8,FALSE)</f>
        <v>347.3</v>
      </c>
      <c r="C46" s="9">
        <f>VLOOKUP(CONCATENATE($A$1,A46),'Smith et al 2006'!$A$2:$S$780,9,FALSE)</f>
        <v>134.1</v>
      </c>
      <c r="D46" s="1">
        <f t="shared" si="4"/>
        <v>11.576666666666666</v>
      </c>
      <c r="E46" s="13">
        <f t="shared" si="5"/>
        <v>1.8833607134475461E-2</v>
      </c>
      <c r="F46" s="21">
        <f>IF('Inputs and Results'!$C$20="Conservation Easement (Perpetual)",(C46-C45),IF(AND('Inputs and Results'!$C$20="Government (Secured)",A46&lt;=$B$6),C46-C45,IF(A46&lt;=$B$6,(C46-C45)*0.01*($B$6-A46+1),0)))</f>
        <v>0</v>
      </c>
      <c r="G46" s="22">
        <f>IF(A46&lt;='Inputs and Results'!$C$12,(C46-C45)*0.01*('Inputs and Results'!$C$12-A46+1),0)</f>
        <v>0</v>
      </c>
      <c r="H46" s="9">
        <f>VLOOKUP(CONCATENATE($A$1,$A46),'Smith et al 2006'!$A$2:$S$780,11,FALSE)</f>
        <v>3.7</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B46+(B51-B46)/(A51-A46)</f>
        <v>348.14</v>
      </c>
      <c r="C47" s="8">
        <f>C46+(C51-C46)/(A51-A46)</f>
        <v>134.35999999999999</v>
      </c>
      <c r="D47" s="1">
        <f t="shared" si="4"/>
        <v>11.230322580645161</v>
      </c>
      <c r="E47" s="13">
        <f t="shared" si="5"/>
        <v>2.4186582205585339E-3</v>
      </c>
      <c r="F47" s="21">
        <f>IF('Inputs and Results'!$C$20="Conservation Easement (Perpetual)",(C47-C46),IF(AND('Inputs and Results'!$C$20="Government (Secured)",A47&lt;=$B$6),C47-C46,IF(A47&lt;=$B$6,(C47-C46)*0.01*($B$6-A47+1),0)))</f>
        <v>0</v>
      </c>
      <c r="G47" s="22">
        <f>IF(A47&lt;='Inputs and Results'!$C$12,(C47-C46)*0.01*('Inputs and Results'!$C$12-A47+1),0)</f>
        <v>0</v>
      </c>
      <c r="H47" s="8">
        <f>H46+(H51-H46)/($A51-$A46)</f>
        <v>3.7</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B47+(B51-B46)/(A51-A46)</f>
        <v>348.97999999999996</v>
      </c>
      <c r="C48" s="8">
        <f>C47+(C51-C46)/(A51-A46)</f>
        <v>134.61999999999998</v>
      </c>
      <c r="D48" s="1">
        <f t="shared" si="4"/>
        <v>10.905624999999999</v>
      </c>
      <c r="E48" s="13">
        <f t="shared" si="5"/>
        <v>2.412822427758865E-3</v>
      </c>
      <c r="F48" s="21">
        <f>IF('Inputs and Results'!$C$20="Conservation Easement (Perpetual)",(C48-C47),IF(AND('Inputs and Results'!$C$20="Government (Secured)",A48&lt;=$B$6),C48-C47,IF(A48&lt;=$B$6,(C48-C47)*0.01*($B$6-A48+1),0)))</f>
        <v>0</v>
      </c>
      <c r="G48" s="22">
        <f>IF(A48&lt;='Inputs and Results'!$C$12,(C48-C47)*0.01*('Inputs and Results'!$C$12-A48+1),0)</f>
        <v>0</v>
      </c>
      <c r="H48" s="8">
        <f>H47+(H51-H46)/($A51-$A46)</f>
        <v>3.7</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B48+(B51-B46)/(A51-A46)</f>
        <v>349.81999999999994</v>
      </c>
      <c r="C49" s="8">
        <f>C48+(C51-C46)/(A51-A46)</f>
        <v>134.87999999999997</v>
      </c>
      <c r="D49" s="1">
        <f t="shared" si="4"/>
        <v>10.600606060606058</v>
      </c>
      <c r="E49" s="13">
        <f t="shared" si="5"/>
        <v>2.4070147286376908E-3</v>
      </c>
      <c r="F49" s="21">
        <f>IF('Inputs and Results'!$C$20="Conservation Easement (Perpetual)",(C49-C48),IF(AND('Inputs and Results'!$C$20="Government (Secured)",A49&lt;=$B$6),C49-C48,IF(A49&lt;=$B$6,(C49-C48)*0.01*($B$6-A49+1),0)))</f>
        <v>0</v>
      </c>
      <c r="G49" s="22">
        <f>IF(A49&lt;='Inputs and Results'!$C$12,(C49-C48)*0.01*('Inputs and Results'!$C$12-A49+1),0)</f>
        <v>0</v>
      </c>
      <c r="H49" s="8">
        <f>H48+(H51-H46)/($A51-$A46)</f>
        <v>3.7</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B49+(B51-B46)/(A51-A46)</f>
        <v>350.65999999999991</v>
      </c>
      <c r="C50" s="8">
        <f>C49+(C51-C46)/(A51-A46)</f>
        <v>135.13999999999996</v>
      </c>
      <c r="D50" s="1">
        <f t="shared" si="4"/>
        <v>10.313529411764703</v>
      </c>
      <c r="E50" s="13">
        <f t="shared" si="5"/>
        <v>2.401234920816453E-3</v>
      </c>
      <c r="F50" s="21">
        <f>IF('Inputs and Results'!$C$20="Conservation Easement (Perpetual)",(C50-C49),IF(AND('Inputs and Results'!$C$20="Government (Secured)",A50&lt;=$B$6),C50-C49,IF(A50&lt;=$B$6,(C50-C49)*0.01*($B$6-A50+1),0)))</f>
        <v>0</v>
      </c>
      <c r="G50" s="22">
        <f>IF(A50&lt;='Inputs and Results'!$C$12,(C50-C49)*0.01*('Inputs and Results'!$C$12-A50+1),0)</f>
        <v>0</v>
      </c>
      <c r="H50" s="8">
        <f>H49+(H51-H46)/($A51-$A46)</f>
        <v>3.7</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351.5</v>
      </c>
      <c r="C51" s="9">
        <f>VLOOKUP(CONCATENATE($A$1,A51),'Smith et al 2006'!$A$2:$S$780,9,FALSE)</f>
        <v>135.4</v>
      </c>
      <c r="D51" s="1">
        <f t="shared" si="4"/>
        <v>10.042857142857143</v>
      </c>
      <c r="E51" s="13">
        <f t="shared" si="5"/>
        <v>2.3954828038559306E-3</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3.7</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B51+(B56-B51)/(A56-A51)</f>
        <v>352.2</v>
      </c>
      <c r="C52" s="8">
        <f>C51+(C56-C51)/(A56-A51)</f>
        <v>135.62</v>
      </c>
      <c r="D52" s="1">
        <f t="shared" si="4"/>
        <v>9.7833333333333332</v>
      </c>
      <c r="E52" s="13">
        <f t="shared" si="5"/>
        <v>1.9914651493597724E-3</v>
      </c>
      <c r="F52" s="21">
        <f>IF('Inputs and Results'!$C$20="Conservation Easement (Perpetual)",(C52-C51),IF(AND('Inputs and Results'!$C$20="Government (Secured)",A52&lt;=$B$6),C52-C51,IF(A52&lt;=$B$6,(C52-C51)*0.01*($B$6-A52+1),0)))</f>
        <v>0</v>
      </c>
      <c r="G52" s="22">
        <f>IF(A52&lt;='Inputs and Results'!$C$12,(C52-C51)*0.01*('Inputs and Results'!$C$12-A52+1),0)</f>
        <v>0</v>
      </c>
      <c r="H52" s="8">
        <f>H51+(H56-H51)/($A56-$A51)</f>
        <v>3.7</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B52+(B56-B51)/(A56-A51)</f>
        <v>352.9</v>
      </c>
      <c r="C53" s="8">
        <f>C52+(C56-C51)/(A56-A51)</f>
        <v>135.84</v>
      </c>
      <c r="D53" s="1">
        <f t="shared" si="4"/>
        <v>9.5378378378378379</v>
      </c>
      <c r="E53" s="13">
        <f t="shared" si="5"/>
        <v>1.9875070982395826E-3</v>
      </c>
      <c r="F53" s="21">
        <f>IF('Inputs and Results'!$C$20="Conservation Easement (Perpetual)",(C53-C52),IF(AND('Inputs and Results'!$C$20="Government (Secured)",A53&lt;=$B$6),C53-C52,IF(A53&lt;=$B$6,(C53-C52)*0.01*($B$6-A53+1),0)))</f>
        <v>0</v>
      </c>
      <c r="G53" s="22">
        <f>IF(A53&lt;='Inputs and Results'!$C$12,(C53-C52)*0.01*('Inputs and Results'!$C$12-A53+1),0)</f>
        <v>0</v>
      </c>
      <c r="H53" s="8">
        <f>H52+(H56-H51)/($A56-$A51)</f>
        <v>3.7</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B53+(B56-B51)/(A56-A51)</f>
        <v>353.59999999999997</v>
      </c>
      <c r="C54" s="8">
        <f>C53+(C56-C51)/(A56-A51)</f>
        <v>136.06</v>
      </c>
      <c r="D54" s="1">
        <f t="shared" si="4"/>
        <v>9.3052631578947356</v>
      </c>
      <c r="E54" s="13">
        <f t="shared" si="5"/>
        <v>1.9835647492207897E-3</v>
      </c>
      <c r="F54" s="21">
        <f>IF('Inputs and Results'!$C$20="Conservation Easement (Perpetual)",(C54-C53),IF(AND('Inputs and Results'!$C$20="Government (Secured)",A54&lt;=$B$6),C54-C53,IF(A54&lt;=$B$6,(C54-C53)*0.01*($B$6-A54+1),0)))</f>
        <v>0</v>
      </c>
      <c r="G54" s="22">
        <f>IF(A54&lt;='Inputs and Results'!$C$12,(C54-C53)*0.01*('Inputs and Results'!$C$12-A54+1),0)</f>
        <v>0</v>
      </c>
      <c r="H54" s="8">
        <f>H53+(H56-H51)/($A56-$A51)</f>
        <v>3.7</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B54+(B56-B51)/(A56-A51)</f>
        <v>354.29999999999995</v>
      </c>
      <c r="C55" s="8">
        <f>C54+(C56-C51)/(A56-A51)</f>
        <v>136.28</v>
      </c>
      <c r="D55" s="1">
        <f t="shared" si="4"/>
        <v>9.0846153846153843</v>
      </c>
      <c r="E55" s="13">
        <f t="shared" si="5"/>
        <v>1.9796380090497667E-3</v>
      </c>
      <c r="F55" s="21">
        <f>IF('Inputs and Results'!$C$20="Conservation Easement (Perpetual)",(C55-C54),IF(AND('Inputs and Results'!$C$20="Government (Secured)",A55&lt;=$B$6),C55-C54,IF(A55&lt;=$B$6,(C55-C54)*0.01*($B$6-A55+1),0)))</f>
        <v>0</v>
      </c>
      <c r="G55" s="22">
        <f>IF(A55&lt;='Inputs and Results'!$C$12,(C55-C54)*0.01*('Inputs and Results'!$C$12-A55+1),0)</f>
        <v>0</v>
      </c>
      <c r="H55" s="8">
        <f>H54+(H56-H51)/($A56-$A51)</f>
        <v>3.7</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9">
        <f>VLOOKUP(CONCATENATE($A$1,A56),'Smith et al 2006'!$A$2:$S$780,8,FALSE)</f>
        <v>355</v>
      </c>
      <c r="C56" s="9">
        <f>VLOOKUP(CONCATENATE($A$1,A56),'Smith et al 2006'!$A$2:$S$780,9,FALSE)</f>
        <v>136.5</v>
      </c>
      <c r="D56" s="1">
        <f t="shared" si="4"/>
        <v>8.875</v>
      </c>
      <c r="E56" s="13">
        <f t="shared" si="5"/>
        <v>1.9757267852102967E-3</v>
      </c>
      <c r="F56" s="21">
        <f>IF('Inputs and Results'!$C$20="Conservation Easement (Perpetual)",(C56-C55),IF(AND('Inputs and Results'!$C$20="Government (Secured)",A56&lt;=$B$6),C56-C55,IF(A56&lt;=$B$6,(C56-C55)*0.01*($B$6-A56+1),0)))</f>
        <v>0</v>
      </c>
      <c r="G56" s="22">
        <f>IF(A56&lt;='Inputs and Results'!$C$12,(C56-C55)*0.01*('Inputs and Results'!$C$12-A56+1),0)</f>
        <v>0</v>
      </c>
      <c r="H56" s="9">
        <f>VLOOKUP(CONCATENATE($A$1,$A56),'Smith et al 2006'!$A$2:$S$780,11,FALSE)</f>
        <v>3.7</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B56+(B61-B56)/(A61-A56)</f>
        <v>355.7</v>
      </c>
      <c r="C57" s="8">
        <f>C56+(C61-C56)/(A61-A56)</f>
        <v>136.69999999999999</v>
      </c>
      <c r="D57" s="1">
        <f t="shared" si="4"/>
        <v>8.6756097560975611</v>
      </c>
      <c r="E57" s="13">
        <f t="shared" si="5"/>
        <v>1.9718309859153571E-3</v>
      </c>
      <c r="F57" s="21">
        <f>IF('Inputs and Results'!$C$20="Conservation Easement (Perpetual)",(C57-C56),IF(AND('Inputs and Results'!$C$20="Government (Secured)",A57&lt;=$B$6),C57-C56,IF(A57&lt;=$B$6,(C57-C56)*0.01*($B$6-A57+1),0)))</f>
        <v>0</v>
      </c>
      <c r="G57" s="22">
        <f>IF(A57&lt;='Inputs and Results'!$C$12,(C57-C56)*0.01*('Inputs and Results'!$C$12-A57+1),0)</f>
        <v>0</v>
      </c>
      <c r="H57" s="8">
        <f>H56+(H61-H56)/($A61-$A56)</f>
        <v>3.68</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B57+(B61-B56)/(A61-A56)</f>
        <v>356.4</v>
      </c>
      <c r="C58" s="8">
        <f>C57+(C61-C56)/(A61-A56)</f>
        <v>136.89999999999998</v>
      </c>
      <c r="D58" s="1">
        <f t="shared" si="4"/>
        <v>8.4857142857142858</v>
      </c>
      <c r="E58" s="13">
        <f t="shared" si="5"/>
        <v>1.9679505201011249E-3</v>
      </c>
      <c r="F58" s="21">
        <f>IF('Inputs and Results'!$C$20="Conservation Easement (Perpetual)",(C58-C57),IF(AND('Inputs and Results'!$C$20="Government (Secured)",A58&lt;=$B$6),C58-C57,IF(A58&lt;=$B$6,(C58-C57)*0.01*($B$6-A58+1),0)))</f>
        <v>0</v>
      </c>
      <c r="G58" s="22">
        <f>IF(A58&lt;='Inputs and Results'!$C$12,(C58-C57)*0.01*('Inputs and Results'!$C$12-A58+1),0)</f>
        <v>0</v>
      </c>
      <c r="H58" s="8">
        <f>H57+(H61-H56)/($A61-$A56)</f>
        <v>3.66</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B58+(B61-B56)/(A61-A56)</f>
        <v>357.09999999999997</v>
      </c>
      <c r="C59" s="8">
        <f>C58+(C61-C56)/(A61-A56)</f>
        <v>137.09999999999997</v>
      </c>
      <c r="D59" s="1">
        <f t="shared" si="4"/>
        <v>8.3046511627906963</v>
      </c>
      <c r="E59" s="13">
        <f t="shared" si="5"/>
        <v>1.9640852974185385E-3</v>
      </c>
      <c r="F59" s="21">
        <f>IF('Inputs and Results'!$C$20="Conservation Easement (Perpetual)",(C59-C58),IF(AND('Inputs and Results'!$C$20="Government (Secured)",A59&lt;=$B$6),C59-C58,IF(A59&lt;=$B$6,(C59-C58)*0.01*($B$6-A59+1),0)))</f>
        <v>0</v>
      </c>
      <c r="G59" s="22">
        <f>IF(A59&lt;='Inputs and Results'!$C$12,(C59-C58)*0.01*('Inputs and Results'!$C$12-A59+1),0)</f>
        <v>0</v>
      </c>
      <c r="H59" s="8">
        <f>H58+(H61-H56)/($A61-$A56)</f>
        <v>3.64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B59+(B61-B56)/(A61-A56)</f>
        <v>357.79999999999995</v>
      </c>
      <c r="C60" s="8">
        <f>C59+(C61-C56)/(A61-A56)</f>
        <v>137.29999999999995</v>
      </c>
      <c r="D60" s="1">
        <f t="shared" si="4"/>
        <v>8.1318181818181809</v>
      </c>
      <c r="E60" s="13">
        <f t="shared" si="5"/>
        <v>1.9602352282273028E-3</v>
      </c>
      <c r="F60" s="21">
        <f>IF('Inputs and Results'!$C$20="Conservation Easement (Perpetual)",(C60-C59),IF(AND('Inputs and Results'!$C$20="Government (Secured)",A60&lt;=$B$6),C60-C59,IF(A60&lt;=$B$6,(C60-C59)*0.01*($B$6-A60+1),0)))</f>
        <v>0</v>
      </c>
      <c r="G60" s="22">
        <f>IF(A60&lt;='Inputs and Results'!$C$12,(C60-C59)*0.01*('Inputs and Results'!$C$12-A60+1),0)</f>
        <v>0</v>
      </c>
      <c r="H60" s="8">
        <f>H59+(H61-H56)/($A61-$A56)</f>
        <v>3.62</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358.5</v>
      </c>
      <c r="C61" s="9">
        <f>VLOOKUP(CONCATENATE($A$1,A61),'Smith et al 2006'!$A$2:$S$780,9,FALSE)</f>
        <v>137.5</v>
      </c>
      <c r="D61" s="1">
        <f t="shared" si="4"/>
        <v>7.9666666666666668</v>
      </c>
      <c r="E61" s="13">
        <f t="shared" si="5"/>
        <v>1.9564002235887834E-3</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3.6</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B61+(B66-B61)/(A66-A61)</f>
        <v>359.2</v>
      </c>
      <c r="C62" s="8">
        <f>C61+(C66-C61)/(A66-A61)</f>
        <v>137.72</v>
      </c>
      <c r="D62" s="1">
        <f t="shared" si="4"/>
        <v>7.8086956521739124</v>
      </c>
      <c r="E62" s="13">
        <f t="shared" si="5"/>
        <v>1.9525801952580135E-3</v>
      </c>
      <c r="F62" s="21">
        <f>IF('Inputs and Results'!$C$20="Conservation Easement (Perpetual)",(C62-C61),IF(AND('Inputs and Results'!$C$20="Government (Secured)",A62&lt;=$B$6),C62-C61,IF(A62&lt;=$B$6,(C62-C61)*0.01*($B$6-A62+1),0)))</f>
        <v>0</v>
      </c>
      <c r="G62" s="22">
        <f>IF(A62&lt;='Inputs and Results'!$C$12,(C62-C61)*0.01*('Inputs and Results'!$C$12-A62+1),0)</f>
        <v>0</v>
      </c>
      <c r="H62" s="8">
        <f>H61+(H66-H61)/($A66-$A61)</f>
        <v>3.6</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B62+(B66-B61)/(A66-A61)</f>
        <v>359.9</v>
      </c>
      <c r="C63" s="8">
        <f>C62+(C66-C61)/(A66-A61)</f>
        <v>137.94</v>
      </c>
      <c r="D63" s="1">
        <f t="shared" si="4"/>
        <v>7.6574468085106382</v>
      </c>
      <c r="E63" s="13">
        <f t="shared" si="5"/>
        <v>1.9487750556792527E-3</v>
      </c>
      <c r="F63" s="21">
        <f>IF('Inputs and Results'!$C$20="Conservation Easement (Perpetual)",(C63-C62),IF(AND('Inputs and Results'!$C$20="Government (Secured)",A63&lt;=$B$6),C63-C62,IF(A63&lt;=$B$6,(C63-C62)*0.01*($B$6-A63+1),0)))</f>
        <v>0</v>
      </c>
      <c r="G63" s="22">
        <f>IF(A63&lt;='Inputs and Results'!$C$12,(C63-C62)*0.01*('Inputs and Results'!$C$12-A63+1),0)</f>
        <v>0</v>
      </c>
      <c r="H63" s="8">
        <f>H62+(H66-H61)/($A66-$A61)</f>
        <v>3.6</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B63+(B66-B61)/(A66-A61)</f>
        <v>360.59999999999997</v>
      </c>
      <c r="C64" s="8">
        <f>C63+(C66-C61)/(A66-A61)</f>
        <v>138.16</v>
      </c>
      <c r="D64" s="1">
        <f t="shared" si="4"/>
        <v>7.5124999999999993</v>
      </c>
      <c r="E64" s="13">
        <f t="shared" si="5"/>
        <v>1.9449847179771051E-3</v>
      </c>
      <c r="F64" s="21">
        <f>IF('Inputs and Results'!$C$20="Conservation Easement (Perpetual)",(C64-C63),IF(AND('Inputs and Results'!$C$20="Government (Secured)",A64&lt;=$B$6),C64-C63,IF(A64&lt;=$B$6,(C64-C63)*0.01*($B$6-A64+1),0)))</f>
        <v>0</v>
      </c>
      <c r="G64" s="22">
        <f>IF(A64&lt;='Inputs and Results'!$C$12,(C64-C63)*0.01*('Inputs and Results'!$C$12-A64+1),0)</f>
        <v>0</v>
      </c>
      <c r="H64" s="8">
        <f>H63+(H66-H61)/($A66-$A61)</f>
        <v>3.6</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B64+(B66-B61)/(A66-A61)</f>
        <v>361.29999999999995</v>
      </c>
      <c r="C65" s="8">
        <f>C64+(C66-C61)/(A66-A61)</f>
        <v>138.38</v>
      </c>
      <c r="D65" s="1">
        <f t="shared" si="4"/>
        <v>7.373469387755101</v>
      </c>
      <c r="E65" s="13">
        <f t="shared" si="5"/>
        <v>1.9412090959511907E-3</v>
      </c>
      <c r="F65" s="21">
        <f>IF('Inputs and Results'!$C$20="Conservation Easement (Perpetual)",(C65-C64),IF(AND('Inputs and Results'!$C$20="Government (Secured)",A65&lt;=$B$6),C65-C64,IF(A65&lt;=$B$6,(C65-C64)*0.01*($B$6-A65+1),0)))</f>
        <v>0</v>
      </c>
      <c r="G65" s="22">
        <f>IF(A65&lt;='Inputs and Results'!$C$12,(C65-C64)*0.01*('Inputs and Results'!$C$12-A65+1),0)</f>
        <v>0</v>
      </c>
      <c r="H65" s="8">
        <f>H64+(H66-H61)/($A66-$A61)</f>
        <v>3.6</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9">
        <f>VLOOKUP(CONCATENATE($A$1,A66),'Smith et al 2006'!$A$2:$S$780,8,FALSE)</f>
        <v>362</v>
      </c>
      <c r="C66" s="9">
        <f>VLOOKUP(CONCATENATE($A$1,A66),'Smith et al 2006'!$A$2:$S$780,9,FALSE)</f>
        <v>138.6</v>
      </c>
      <c r="D66" s="1">
        <f t="shared" si="4"/>
        <v>7.24</v>
      </c>
      <c r="E66" s="13">
        <f t="shared" si="5"/>
        <v>1.9374481040688174E-3</v>
      </c>
      <c r="F66" s="21">
        <f>IF('Inputs and Results'!$C$20="Conservation Easement (Perpetual)",(C66-C65),IF(AND('Inputs and Results'!$C$20="Government (Secured)",A66&lt;=$B$6),C66-C65,IF(A66&lt;=$B$6,(C66-C65)*0.01*($B$6-A66+1),0)))</f>
        <v>0</v>
      </c>
      <c r="G66" s="22">
        <f>IF(A66&lt;='Inputs and Results'!$C$12,(C66-C65)*0.01*('Inputs and Results'!$C$12-A66+1),0)</f>
        <v>0</v>
      </c>
      <c r="H66" s="9">
        <f>VLOOKUP(CONCATENATE($A$1,$A66),'Smith et al 2006'!$A$2:$S$780,11,FALSE)</f>
        <v>3.6</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B66+(B71-B66)/(A71-A66)</f>
        <v>362</v>
      </c>
      <c r="C67" s="8">
        <f>C66+(C71-C66)/(A71-A66)</f>
        <v>138.6</v>
      </c>
      <c r="D67" s="1">
        <f t="shared" si="4"/>
        <v>7.0980392156862742</v>
      </c>
      <c r="E67" s="13">
        <f t="shared" si="5"/>
        <v>0</v>
      </c>
      <c r="F67" s="21">
        <f>IF('Inputs and Results'!$C$20="Conservation Easement (Perpetual)",(C67-C66),IF(AND('Inputs and Results'!$C$20="Government (Secured)",A67&lt;=$B$6),C67-C66,IF(A67&lt;=$B$6,(C67-C66)*0.01*($B$6-A67+1),0)))</f>
        <v>0</v>
      </c>
      <c r="G67" s="22">
        <f>IF(A67&lt;='Inputs and Results'!$C$12,(C67-C66)*0.01*('Inputs and Results'!$C$12-A67+1),0)</f>
        <v>0</v>
      </c>
      <c r="H67" s="8">
        <f>H66+(H71-H66)/($A71-$A66)</f>
        <v>3.6</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B67+(B71-B66)/(A71-A66)</f>
        <v>362</v>
      </c>
      <c r="C68" s="8">
        <f>C67+(C71-C66)/(A71-A66)</f>
        <v>138.6</v>
      </c>
      <c r="D68" s="1">
        <f t="shared" si="4"/>
        <v>6.9615384615384617</v>
      </c>
      <c r="E68" s="13">
        <f t="shared" si="5"/>
        <v>0</v>
      </c>
      <c r="F68" s="21">
        <f>IF('Inputs and Results'!$C$20="Conservation Easement (Perpetual)",(C68-C67),IF(AND('Inputs and Results'!$C$20="Government (Secured)",A68&lt;=$B$6),C68-C67,IF(A68&lt;=$B$6,(C68-C67)*0.01*($B$6-A68+1),0)))</f>
        <v>0</v>
      </c>
      <c r="G68" s="22">
        <f>IF(A68&lt;='Inputs and Results'!$C$12,(C68-C67)*0.01*('Inputs and Results'!$C$12-A68+1),0)</f>
        <v>0</v>
      </c>
      <c r="H68" s="8">
        <f>H67+(H71-H66)/($A71-$A66)</f>
        <v>3.6</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B68+(B71-B66)/(A71-A66)</f>
        <v>362</v>
      </c>
      <c r="C69" s="8">
        <f>C68+(C71-C66)/(A71-A66)</f>
        <v>138.6</v>
      </c>
      <c r="D69" s="1">
        <f t="shared" si="4"/>
        <v>6.8301886792452828</v>
      </c>
      <c r="E69" s="13">
        <f t="shared" si="5"/>
        <v>0</v>
      </c>
      <c r="F69" s="21">
        <f>IF('Inputs and Results'!$C$20="Conservation Easement (Perpetual)",(C69-C68),IF(AND('Inputs and Results'!$C$20="Government (Secured)",A69&lt;=$B$6),C69-C68,IF(A69&lt;=$B$6,(C69-C68)*0.01*($B$6-A69+1),0)))</f>
        <v>0</v>
      </c>
      <c r="G69" s="22">
        <f>IF(A69&lt;='Inputs and Results'!$C$12,(C69-C68)*0.01*('Inputs and Results'!$C$12-A69+1),0)</f>
        <v>0</v>
      </c>
      <c r="H69" s="8">
        <f>H68+(H71-H66)/($A71-$A66)</f>
        <v>3.6</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B69+(B71-B66)/(A71-A66)</f>
        <v>362</v>
      </c>
      <c r="C70" s="8">
        <f>C69+(C71-C66)/(A71-A66)</f>
        <v>138.6</v>
      </c>
      <c r="D70" s="1">
        <f t="shared" si="4"/>
        <v>6.7037037037037033</v>
      </c>
      <c r="E70" s="13">
        <f t="shared" si="5"/>
        <v>0</v>
      </c>
      <c r="F70" s="21">
        <f>IF('Inputs and Results'!$C$20="Conservation Easement (Perpetual)",(C70-C69),IF(AND('Inputs and Results'!$C$20="Government (Secured)",A70&lt;=$B$6),C70-C69,IF(A70&lt;=$B$6,(C70-C69)*0.01*($B$6-A70+1),0)))</f>
        <v>0</v>
      </c>
      <c r="G70" s="22">
        <f>IF(A70&lt;='Inputs and Results'!$C$12,(C70-C69)*0.01*('Inputs and Results'!$C$12-A70+1),0)</f>
        <v>0</v>
      </c>
      <c r="H70" s="8">
        <f>H69+(H71-H66)/($A71-$A66)</f>
        <v>3.6</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362</v>
      </c>
      <c r="C71" s="9">
        <f>VLOOKUP(CONCATENATE($A$1,A71),'Smith et al 2006'!$A$2:$S$780,9,FALSE)</f>
        <v>138.6</v>
      </c>
      <c r="D71" s="1">
        <f t="shared" si="4"/>
        <v>6.581818181818182</v>
      </c>
      <c r="E71" s="13">
        <f t="shared" si="5"/>
        <v>0</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3.6</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B71+(B76-B71)/(A76-A71)</f>
        <v>362</v>
      </c>
      <c r="C72" s="8">
        <f>C71+(C76-C71)/(A76-A71)</f>
        <v>138.6</v>
      </c>
      <c r="D72" s="1">
        <f t="shared" si="4"/>
        <v>6.4642857142857144</v>
      </c>
      <c r="E72" s="13">
        <f t="shared" si="5"/>
        <v>0</v>
      </c>
      <c r="F72" s="21">
        <f>IF('Inputs and Results'!$C$20="Conservation Easement (Perpetual)",(C72-C71),IF(AND('Inputs and Results'!$C$20="Government (Secured)",A72&lt;=$B$6),C72-C71,IF(A72&lt;=$B$6,(C72-C71)*0.01*($B$6-A72+1),0)))</f>
        <v>0</v>
      </c>
      <c r="G72" s="22">
        <f>IF(A72&lt;='Inputs and Results'!$C$12,(C72-C71)*0.01*('Inputs and Results'!$C$12-A72+1),0)</f>
        <v>0</v>
      </c>
      <c r="H72" s="8">
        <f>H71+(H76-H71)/($A76-$A71)</f>
        <v>3.6</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B72+(B76-B71)/(A76-A71)</f>
        <v>362</v>
      </c>
      <c r="C73" s="8">
        <f>C72+(C76-C71)/(A76-A71)</f>
        <v>138.6</v>
      </c>
      <c r="D73" s="1">
        <f t="shared" si="4"/>
        <v>6.3508771929824563</v>
      </c>
      <c r="E73" s="13">
        <f t="shared" si="5"/>
        <v>0</v>
      </c>
      <c r="F73" s="21">
        <f>IF('Inputs and Results'!$C$20="Conservation Easement (Perpetual)",(C73-C72),IF(AND('Inputs and Results'!$C$20="Government (Secured)",A73&lt;=$B$6),C73-C72,IF(A73&lt;=$B$6,(C73-C72)*0.01*($B$6-A73+1),0)))</f>
        <v>0</v>
      </c>
      <c r="G73" s="22">
        <f>IF(A73&lt;='Inputs and Results'!$C$12,(C73-C72)*0.01*('Inputs and Results'!$C$12-A73+1),0)</f>
        <v>0</v>
      </c>
      <c r="H73" s="8">
        <f>H72+(H76-H71)/($A76-$A71)</f>
        <v>3.6</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B73+(B76-B71)/(A76-A71)</f>
        <v>362</v>
      </c>
      <c r="C74" s="8">
        <f>C73+(C76-C71)/(A76-A71)</f>
        <v>138.6</v>
      </c>
      <c r="D74" s="1">
        <f t="shared" si="4"/>
        <v>6.2413793103448274</v>
      </c>
      <c r="E74" s="13">
        <f t="shared" si="5"/>
        <v>0</v>
      </c>
      <c r="F74" s="21">
        <f>IF('Inputs and Results'!$C$20="Conservation Easement (Perpetual)",(C74-C73),IF(AND('Inputs and Results'!$C$20="Government (Secured)",A74&lt;=$B$6),C74-C73,IF(A74&lt;=$B$6,(C74-C73)*0.01*($B$6-A74+1),0)))</f>
        <v>0</v>
      </c>
      <c r="G74" s="22">
        <f>IF(A74&lt;='Inputs and Results'!$C$12,(C74-C73)*0.01*('Inputs and Results'!$C$12-A74+1),0)</f>
        <v>0</v>
      </c>
      <c r="H74" s="8">
        <f>H73+(H76-H71)/($A76-$A71)</f>
        <v>3.6</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B74+(B76-B71)/(A76-A71)</f>
        <v>362</v>
      </c>
      <c r="C75" s="8">
        <f>C74+(C76-C71)/(A76-A71)</f>
        <v>138.6</v>
      </c>
      <c r="D75" s="1">
        <f t="shared" si="4"/>
        <v>6.1355932203389827</v>
      </c>
      <c r="E75" s="13">
        <f t="shared" si="5"/>
        <v>0</v>
      </c>
      <c r="F75" s="21">
        <f>IF('Inputs and Results'!$C$20="Conservation Easement (Perpetual)",(C75-C74),IF(AND('Inputs and Results'!$C$20="Government (Secured)",A75&lt;=$B$6),C75-C74,IF(A75&lt;=$B$6,(C75-C74)*0.01*($B$6-A75+1),0)))</f>
        <v>0</v>
      </c>
      <c r="G75" s="22">
        <f>IF(A75&lt;='Inputs and Results'!$C$12,(C75-C74)*0.01*('Inputs and Results'!$C$12-A75+1),0)</f>
        <v>0</v>
      </c>
      <c r="H75" s="8">
        <f>H74+(H76-H71)/($A76-$A71)</f>
        <v>3.6</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9">
        <f>VLOOKUP(CONCATENATE($A$1,A76),'Smith et al 2006'!$A$2:$S$780,8,FALSE)</f>
        <v>362</v>
      </c>
      <c r="C76" s="9">
        <f>VLOOKUP(CONCATENATE($A$1,A76),'Smith et al 2006'!$A$2:$S$780,9,FALSE)</f>
        <v>138.6</v>
      </c>
      <c r="D76" s="1">
        <f t="shared" si="4"/>
        <v>6.0333333333333332</v>
      </c>
      <c r="E76" s="13">
        <f t="shared" si="5"/>
        <v>0</v>
      </c>
      <c r="F76" s="21">
        <f>IF('Inputs and Results'!$C$20="Conservation Easement (Perpetual)",(C76-C75),IF(AND('Inputs and Results'!$C$20="Government (Secured)",A76&lt;=$B$6),C76-C75,IF(A76&lt;=$B$6,(C76-C75)*0.01*($B$6-A76+1),0)))</f>
        <v>0</v>
      </c>
      <c r="G76" s="22">
        <f>IF(A76&lt;='Inputs and Results'!$C$12,(C76-C75)*0.01*('Inputs and Results'!$C$12-A76+1),0)</f>
        <v>0</v>
      </c>
      <c r="H76" s="9">
        <f>VLOOKUP(CONCATENATE($A$1,$A76),'Smith et al 2006'!$A$2:$S$780,11,FALSE)</f>
        <v>3.6</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B76+(B81-B76)/(A81-A76)</f>
        <v>362</v>
      </c>
      <c r="C77" s="8">
        <f>C76+(C81-C76)/(A81-A76)</f>
        <v>138.6</v>
      </c>
      <c r="D77" s="1">
        <f t="shared" si="4"/>
        <v>5.9344262295081966</v>
      </c>
      <c r="E77" s="13">
        <f t="shared" si="5"/>
        <v>0</v>
      </c>
      <c r="F77" s="21">
        <f>IF('Inputs and Results'!$C$20="Conservation Easement (Perpetual)",(C77-C76),IF(AND('Inputs and Results'!$C$20="Government (Secured)",A77&lt;=$B$6),C77-C76,IF(A77&lt;=$B$6,(C77-C76)*0.01*($B$6-A77+1),0)))</f>
        <v>0</v>
      </c>
      <c r="G77" s="22">
        <f>IF(A77&lt;='Inputs and Results'!$C$12,(C77-C76)*0.01*('Inputs and Results'!$C$12-A77+1),0)</f>
        <v>0</v>
      </c>
      <c r="H77" s="8">
        <f>H76+(H81-H76)/($A81-$A76)</f>
        <v>3.6</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B77+(B81-B76)/(A81-A76)</f>
        <v>362</v>
      </c>
      <c r="C78" s="8">
        <f>C77+(C81-C76)/(A81-A76)</f>
        <v>138.6</v>
      </c>
      <c r="D78" s="1">
        <f t="shared" si="4"/>
        <v>5.838709677419355</v>
      </c>
      <c r="E78" s="13">
        <f t="shared" si="5"/>
        <v>0</v>
      </c>
      <c r="F78" s="21">
        <f>IF('Inputs and Results'!$C$20="Conservation Easement (Perpetual)",(C78-C77),IF(AND('Inputs and Results'!$C$20="Government (Secured)",A78&lt;=$B$6),C78-C77,IF(A78&lt;=$B$6,(C78-C77)*0.01*($B$6-A78+1),0)))</f>
        <v>0</v>
      </c>
      <c r="G78" s="22">
        <f>IF(A78&lt;='Inputs and Results'!$C$12,(C78-C77)*0.01*('Inputs and Results'!$C$12-A78+1),0)</f>
        <v>0</v>
      </c>
      <c r="H78" s="8">
        <f>H77+(H81-H76)/($A81-$A76)</f>
        <v>3.6</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B78+(B81-B76)/(A81-A76)</f>
        <v>362</v>
      </c>
      <c r="C79" s="8">
        <f>C78+(C81-C76)/(A81-A76)</f>
        <v>138.6</v>
      </c>
      <c r="D79" s="1">
        <f t="shared" si="4"/>
        <v>5.746031746031746</v>
      </c>
      <c r="E79" s="13">
        <f t="shared" si="5"/>
        <v>0</v>
      </c>
      <c r="F79" s="21">
        <f>IF('Inputs and Results'!$C$20="Conservation Easement (Perpetual)",(C79-C78),IF(AND('Inputs and Results'!$C$20="Government (Secured)",A79&lt;=$B$6),C79-C78,IF(A79&lt;=$B$6,(C79-C78)*0.01*($B$6-A79+1),0)))</f>
        <v>0</v>
      </c>
      <c r="G79" s="22">
        <f>IF(A79&lt;='Inputs and Results'!$C$12,(C79-C78)*0.01*('Inputs and Results'!$C$12-A79+1),0)</f>
        <v>0</v>
      </c>
      <c r="H79" s="8">
        <f>H78+(H81-H76)/($A81-$A76)</f>
        <v>3.6</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B79+(B81-B76)/(A81-A76)</f>
        <v>362</v>
      </c>
      <c r="C80" s="8">
        <f>C79+(C81-C76)/(A81-A76)</f>
        <v>138.6</v>
      </c>
      <c r="D80" s="1">
        <f t="shared" si="4"/>
        <v>5.65625</v>
      </c>
      <c r="E80" s="13">
        <f t="shared" si="5"/>
        <v>0</v>
      </c>
      <c r="F80" s="21">
        <f>IF('Inputs and Results'!$C$20="Conservation Easement (Perpetual)",(C80-C79),IF(AND('Inputs and Results'!$C$20="Government (Secured)",A80&lt;=$B$6),C80-C79,IF(A80&lt;=$B$6,(C80-C79)*0.01*($B$6-A80+1),0)))</f>
        <v>0</v>
      </c>
      <c r="G80" s="22">
        <f>IF(A80&lt;='Inputs and Results'!$C$12,(C80-C79)*0.01*('Inputs and Results'!$C$12-A80+1),0)</f>
        <v>0</v>
      </c>
      <c r="H80" s="8">
        <f>H79+(H81-H76)/($A81-$A76)</f>
        <v>3.6</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362</v>
      </c>
      <c r="C81" s="9">
        <f>VLOOKUP(CONCATENATE($A$1,A81),'Smith et al 2006'!$A$2:$S$780,9,FALSE)</f>
        <v>138.6</v>
      </c>
      <c r="D81" s="1">
        <f t="shared" si="4"/>
        <v>5.569230769230769</v>
      </c>
      <c r="E81" s="13">
        <f t="shared" si="5"/>
        <v>0</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3.6</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B81+(B86-B81)/(A86-A81)</f>
        <v>362</v>
      </c>
      <c r="C82" s="8">
        <f>C81+(C86-C81)/(A86-A81)</f>
        <v>138.6</v>
      </c>
      <c r="D82" s="1">
        <f t="shared" si="4"/>
        <v>5.4848484848484844</v>
      </c>
      <c r="E82" s="13">
        <f t="shared" si="5"/>
        <v>0</v>
      </c>
      <c r="F82" s="21">
        <f>IF('Inputs and Results'!$C$20="Conservation Easement (Perpetual)",(C82-C81),IF(AND('Inputs and Results'!$C$20="Government (Secured)",A82&lt;=$B$6),C82-C81,IF(A82&lt;=$B$6,(C82-C81)*0.01*($B$6-A82+1),0)))</f>
        <v>0</v>
      </c>
      <c r="G82" s="22">
        <f>IF(A82&lt;='Inputs and Results'!$C$12,(C82-C81)*0.01*('Inputs and Results'!$C$12-A82+1),0)</f>
        <v>0</v>
      </c>
      <c r="H82" s="8">
        <f>H81+(H86-H81)/($A86-$A81)</f>
        <v>3.6</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B82+(B86-B81)/(A86-A81)</f>
        <v>362</v>
      </c>
      <c r="C83" s="8">
        <f>C82+(C86-C81)/(A86-A81)</f>
        <v>138.6</v>
      </c>
      <c r="D83" s="1">
        <f t="shared" si="4"/>
        <v>5.4029850746268657</v>
      </c>
      <c r="E83" s="13">
        <f t="shared" si="5"/>
        <v>0</v>
      </c>
      <c r="F83" s="21">
        <f>IF('Inputs and Results'!$C$20="Conservation Easement (Perpetual)",(C83-C82),IF(AND('Inputs and Results'!$C$20="Government (Secured)",A83&lt;=$B$6),C83-C82,IF(A83&lt;=$B$6,(C83-C82)*0.01*($B$6-A83+1),0)))</f>
        <v>0</v>
      </c>
      <c r="G83" s="22">
        <f>IF(A83&lt;='Inputs and Results'!$C$12,(C83-C82)*0.01*('Inputs and Results'!$C$12-A83+1),0)</f>
        <v>0</v>
      </c>
      <c r="H83" s="8">
        <f>H82+(H86-H81)/($A86-$A81)</f>
        <v>3.6</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B83+(B86-B81)/(A86-A81)</f>
        <v>362</v>
      </c>
      <c r="C84" s="8">
        <f>C83+(C86-C81)/(A86-A81)</f>
        <v>138.6</v>
      </c>
      <c r="D84" s="1">
        <f t="shared" si="4"/>
        <v>5.3235294117647056</v>
      </c>
      <c r="E84" s="13">
        <f t="shared" si="5"/>
        <v>0</v>
      </c>
      <c r="F84" s="21">
        <f>IF('Inputs and Results'!$C$20="Conservation Easement (Perpetual)",(C84-C83),IF(AND('Inputs and Results'!$C$20="Government (Secured)",A84&lt;=$B$6),C84-C83,IF(A84&lt;=$B$6,(C84-C83)*0.01*($B$6-A84+1),0)))</f>
        <v>0</v>
      </c>
      <c r="G84" s="22">
        <f>IF(A84&lt;='Inputs and Results'!$C$12,(C84-C83)*0.01*('Inputs and Results'!$C$12-A84+1),0)</f>
        <v>0</v>
      </c>
      <c r="H84" s="8">
        <f>H83+(H86-H81)/($A86-$A81)</f>
        <v>3.6</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B84+(B86-B81)/(A86-A81)</f>
        <v>362</v>
      </c>
      <c r="C85" s="8">
        <f>C84+(C86-C81)/(A86-A81)</f>
        <v>138.6</v>
      </c>
      <c r="D85" s="1">
        <f t="shared" si="4"/>
        <v>5.2463768115942031</v>
      </c>
      <c r="E85" s="13">
        <f t="shared" si="5"/>
        <v>0</v>
      </c>
      <c r="F85" s="21">
        <f>IF('Inputs and Results'!$C$20="Conservation Easement (Perpetual)",(C85-C84),IF(AND('Inputs and Results'!$C$20="Government (Secured)",A85&lt;=$B$6),C85-C84,IF(A85&lt;=$B$6,(C85-C84)*0.01*($B$6-A85+1),0)))</f>
        <v>0</v>
      </c>
      <c r="G85" s="22">
        <f>IF(A85&lt;='Inputs and Results'!$C$12,(C85-C84)*0.01*('Inputs and Results'!$C$12-A85+1),0)</f>
        <v>0</v>
      </c>
      <c r="H85" s="8">
        <f>H84+(H86-H81)/($A86-$A81)</f>
        <v>3.6</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9">
        <f>VLOOKUP(CONCATENATE($A$1,A86),'Smith et al 2006'!$A$2:$S$780,8,FALSE)</f>
        <v>362</v>
      </c>
      <c r="C86" s="9">
        <f>VLOOKUP(CONCATENATE($A$1,A86),'Smith et al 2006'!$A$2:$S$780,9,FALSE)</f>
        <v>138.6</v>
      </c>
      <c r="D86" s="1">
        <f t="shared" si="4"/>
        <v>5.1714285714285717</v>
      </c>
      <c r="E86" s="13">
        <f t="shared" si="5"/>
        <v>0</v>
      </c>
      <c r="F86" s="21">
        <f>IF('Inputs and Results'!$C$20="Conservation Easement (Perpetual)",(C86-C85),IF(AND('Inputs and Results'!$C$20="Government (Secured)",A86&lt;=$B$6),C86-C85,IF(A86&lt;=$B$6,(C86-C85)*0.01*($B$6-A86+1),0)))</f>
        <v>0</v>
      </c>
      <c r="G86" s="22">
        <f>IF(A86&lt;='Inputs and Results'!$C$12,(C86-C85)*0.01*('Inputs and Results'!$C$12-A86+1),0)</f>
        <v>0</v>
      </c>
      <c r="H86" s="9">
        <f>VLOOKUP(CONCATENATE($A$1,$A86),'Smith et al 2006'!$A$2:$S$780,11,FALSE)</f>
        <v>3.6</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B86+(B91-B86)/(A91-A86)</f>
        <v>362</v>
      </c>
      <c r="C87" s="8">
        <f>C86+(C91-C86)/(A91-A86)</f>
        <v>138.6</v>
      </c>
      <c r="D87" s="1">
        <f t="shared" si="4"/>
        <v>5.098591549295775</v>
      </c>
      <c r="E87" s="13">
        <f t="shared" si="5"/>
        <v>0</v>
      </c>
      <c r="F87" s="21">
        <f>IF('Inputs and Results'!$C$20="Conservation Easement (Perpetual)",(C87-C86),IF(AND('Inputs and Results'!$C$20="Government (Secured)",A87&lt;=$B$6),C87-C86,IF(A87&lt;=$B$6,(C87-C86)*0.01*($B$6-A87+1),0)))</f>
        <v>0</v>
      </c>
      <c r="G87" s="22">
        <f>IF(A87&lt;='Inputs and Results'!$C$12,(C87-C86)*0.01*('Inputs and Results'!$C$12-A87+1),0)</f>
        <v>0</v>
      </c>
      <c r="H87" s="8">
        <f>H86+(H91-H86)/($A91-$A86)</f>
        <v>3.6</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B87+(B91-B86)/(A91-A86)</f>
        <v>362</v>
      </c>
      <c r="C88" s="8">
        <f>C87+(C91-C86)/(A91-A86)</f>
        <v>138.6</v>
      </c>
      <c r="D88" s="1">
        <f t="shared" si="4"/>
        <v>5.0277777777777777</v>
      </c>
      <c r="E88" s="13">
        <f t="shared" si="5"/>
        <v>0</v>
      </c>
      <c r="F88" s="21">
        <f>IF('Inputs and Results'!$C$20="Conservation Easement (Perpetual)",(C88-C87),IF(AND('Inputs and Results'!$C$20="Government (Secured)",A88&lt;=$B$6),C88-C87,IF(A88&lt;=$B$6,(C88-C87)*0.01*($B$6-A88+1),0)))</f>
        <v>0</v>
      </c>
      <c r="G88" s="22">
        <f>IF(A88&lt;='Inputs and Results'!$C$12,(C88-C87)*0.01*('Inputs and Results'!$C$12-A88+1),0)</f>
        <v>0</v>
      </c>
      <c r="H88" s="8">
        <f>H87+(H91-H86)/($A91-$A86)</f>
        <v>3.6</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B88+(B91-B86)/(A91-A86)</f>
        <v>362</v>
      </c>
      <c r="C89" s="8">
        <f>C88+(C91-C86)/(A91-A86)</f>
        <v>138.6</v>
      </c>
      <c r="D89" s="1">
        <f t="shared" si="4"/>
        <v>4.9589041095890414</v>
      </c>
      <c r="E89" s="13">
        <f t="shared" si="5"/>
        <v>0</v>
      </c>
      <c r="F89" s="21">
        <f>IF('Inputs and Results'!$C$20="Conservation Easement (Perpetual)",(C89-C88),IF(AND('Inputs and Results'!$C$20="Government (Secured)",A89&lt;=$B$6),C89-C88,IF(A89&lt;=$B$6,(C89-C88)*0.01*($B$6-A89+1),0)))</f>
        <v>0</v>
      </c>
      <c r="G89" s="22">
        <f>IF(A89&lt;='Inputs and Results'!$C$12,(C89-C88)*0.01*('Inputs and Results'!$C$12-A89+1),0)</f>
        <v>0</v>
      </c>
      <c r="H89" s="8">
        <f>H88+(H91-H86)/($A91-$A86)</f>
        <v>3.6</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B89+(B91-B86)/(A91-A86)</f>
        <v>362</v>
      </c>
      <c r="C90" s="8">
        <f>C89+(C91-C86)/(A91-A86)</f>
        <v>138.6</v>
      </c>
      <c r="D90" s="1">
        <f t="shared" si="4"/>
        <v>4.8918918918918921</v>
      </c>
      <c r="E90" s="13">
        <f t="shared" si="5"/>
        <v>0</v>
      </c>
      <c r="F90" s="21">
        <f>IF('Inputs and Results'!$C$20="Conservation Easement (Perpetual)",(C90-C89),IF(AND('Inputs and Results'!$C$20="Government (Secured)",A90&lt;=$B$6),C90-C89,IF(A90&lt;=$B$6,(C90-C89)*0.01*($B$6-A90+1),0)))</f>
        <v>0</v>
      </c>
      <c r="G90" s="22">
        <f>IF(A90&lt;='Inputs and Results'!$C$12,(C90-C89)*0.01*('Inputs and Results'!$C$12-A90+1),0)</f>
        <v>0</v>
      </c>
      <c r="H90" s="8">
        <f>H89+(H91-H86)/($A91-$A86)</f>
        <v>3.6</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362</v>
      </c>
      <c r="C91" s="9">
        <f>VLOOKUP(CONCATENATE($A$1,A91),'Smith et al 2006'!$A$2:$S$780,9,FALSE)</f>
        <v>138.6</v>
      </c>
      <c r="D91" s="1">
        <f t="shared" si="4"/>
        <v>4.8266666666666671</v>
      </c>
      <c r="E91" s="13">
        <f t="shared" si="5"/>
        <v>0</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3.6</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B91+(B96-B91)/(A96-A91)</f>
        <v>362</v>
      </c>
      <c r="C92" s="8">
        <f>C91+(C96-C91)/(A96-A91)</f>
        <v>138.6</v>
      </c>
      <c r="D92" s="1">
        <f t="shared" si="4"/>
        <v>4.7631578947368425</v>
      </c>
      <c r="E92" s="13">
        <f t="shared" si="5"/>
        <v>0</v>
      </c>
      <c r="F92" s="21">
        <f>IF('Inputs and Results'!$C$20="Conservation Easement (Perpetual)",(C92-C91),IF(AND('Inputs and Results'!$C$20="Government (Secured)",A92&lt;=$B$6),C92-C91,IF(A92&lt;=$B$6,(C92-C91)*0.01*($B$6-A92+1),0)))</f>
        <v>0</v>
      </c>
      <c r="G92" s="22">
        <f>IF(A92&lt;='Inputs and Results'!$C$12,(C92-C91)*0.01*('Inputs and Results'!$C$12-A92+1),0)</f>
        <v>0</v>
      </c>
      <c r="H92" s="8">
        <f>H91+(H96-H91)/($A96-$A91)</f>
        <v>3.6</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B92+(B96-B91)/(A96-A91)</f>
        <v>362</v>
      </c>
      <c r="C93" s="8">
        <f>C92+(C96-C91)/(A96-A91)</f>
        <v>138.6</v>
      </c>
      <c r="D93" s="1">
        <f t="shared" si="4"/>
        <v>4.7012987012987013</v>
      </c>
      <c r="E93" s="13">
        <f t="shared" si="5"/>
        <v>0</v>
      </c>
      <c r="F93" s="21">
        <f>IF('Inputs and Results'!$C$20="Conservation Easement (Perpetual)",(C93-C92),IF(AND('Inputs and Results'!$C$20="Government (Secured)",A93&lt;=$B$6),C93-C92,IF(A93&lt;=$B$6,(C93-C92)*0.01*($B$6-A93+1),0)))</f>
        <v>0</v>
      </c>
      <c r="G93" s="22">
        <f>IF(A93&lt;='Inputs and Results'!$C$12,(C93-C92)*0.01*('Inputs and Results'!$C$12-A93+1),0)</f>
        <v>0</v>
      </c>
      <c r="H93" s="8">
        <f>H92+(H96-H91)/($A96-$A91)</f>
        <v>3.6</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B93+(B96-B91)/(A96-A91)</f>
        <v>362</v>
      </c>
      <c r="C94" s="8">
        <f>C93+(C96-C91)/(A96-A91)</f>
        <v>138.6</v>
      </c>
      <c r="D94" s="1">
        <f t="shared" si="4"/>
        <v>4.6410256410256414</v>
      </c>
      <c r="E94" s="13">
        <f t="shared" si="5"/>
        <v>0</v>
      </c>
      <c r="F94" s="21">
        <f>IF('Inputs and Results'!$C$20="Conservation Easement (Perpetual)",(C94-C93),IF(AND('Inputs and Results'!$C$20="Government (Secured)",A94&lt;=$B$6),C94-C93,IF(A94&lt;=$B$6,(C94-C93)*0.01*($B$6-A94+1),0)))</f>
        <v>0</v>
      </c>
      <c r="G94" s="22">
        <f>IF(A94&lt;='Inputs and Results'!$C$12,(C94-C93)*0.01*('Inputs and Results'!$C$12-A94+1),0)</f>
        <v>0</v>
      </c>
      <c r="H94" s="8">
        <f>H93+(H96-H91)/($A96-$A91)</f>
        <v>3.6</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B94+(B96-B91)/(A96-A91)</f>
        <v>362</v>
      </c>
      <c r="C95" s="8">
        <f>C94+(C96-C91)/(A96-A91)</f>
        <v>138.6</v>
      </c>
      <c r="D95" s="1">
        <f t="shared" si="4"/>
        <v>4.5822784810126587</v>
      </c>
      <c r="E95" s="13">
        <f t="shared" si="5"/>
        <v>0</v>
      </c>
      <c r="F95" s="21">
        <f>IF('Inputs and Results'!$C$20="Conservation Easement (Perpetual)",(C95-C94),IF(AND('Inputs and Results'!$C$20="Government (Secured)",A95&lt;=$B$6),C95-C94,IF(A95&lt;=$B$6,(C95-C94)*0.01*($B$6-A95+1),0)))</f>
        <v>0</v>
      </c>
      <c r="G95" s="22">
        <f>IF(A95&lt;='Inputs and Results'!$C$12,(C95-C94)*0.01*('Inputs and Results'!$C$12-A95+1),0)</f>
        <v>0</v>
      </c>
      <c r="H95" s="8">
        <f>H94+(H96-H91)/($A96-$A91)</f>
        <v>3.6</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9">
        <f>VLOOKUP(CONCATENATE($A$1,A96),'Smith et al 2006'!$A$2:$S$780,8,FALSE)</f>
        <v>362</v>
      </c>
      <c r="C96" s="9">
        <f>VLOOKUP(CONCATENATE($A$1,A96),'Smith et al 2006'!$A$2:$S$780,9,FALSE)</f>
        <v>138.6</v>
      </c>
      <c r="D96" s="1">
        <f t="shared" si="4"/>
        <v>4.5250000000000004</v>
      </c>
      <c r="E96" s="13">
        <f t="shared" si="5"/>
        <v>0</v>
      </c>
      <c r="F96" s="21">
        <f>IF('Inputs and Results'!$C$20="Conservation Easement (Perpetual)",(C96-C95),IF(AND('Inputs and Results'!$C$20="Government (Secured)",A96&lt;=$B$6),C96-C95,IF(A96&lt;=$B$6,(C96-C95)*0.01*($B$6-A96+1),0)))</f>
        <v>0</v>
      </c>
      <c r="G96" s="22">
        <f>IF(A96&lt;='Inputs and Results'!$C$12,(C96-C95)*0.01*('Inputs and Results'!$C$12-A96+1),0)</f>
        <v>0</v>
      </c>
      <c r="H96" s="9">
        <f>VLOOKUP(CONCATENATE($A$1,$A96),'Smith et al 2006'!$A$2:$S$780,11,FALSE)</f>
        <v>3.6</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B96+(B101-B96)/(A101-A96)</f>
        <v>362</v>
      </c>
      <c r="C97" s="8">
        <f>C96+(C101-C96)/(A101-A96)</f>
        <v>138.6</v>
      </c>
      <c r="D97" s="1">
        <f t="shared" si="4"/>
        <v>4.4691358024691361</v>
      </c>
      <c r="E97" s="13">
        <f t="shared" si="5"/>
        <v>0</v>
      </c>
      <c r="F97" s="21">
        <f>IF('Inputs and Results'!$C$20="Conservation Easement (Perpetual)",(C97-C96),IF(AND('Inputs and Results'!$C$20="Government (Secured)",A97&lt;=$B$6),C97-C96,IF(A97&lt;=$B$6,(C97-C96)*0.01*($B$6-A97+1),0)))</f>
        <v>0</v>
      </c>
      <c r="G97" s="22">
        <f>IF(A97&lt;='Inputs and Results'!$C$12,(C97-C96)*0.01*('Inputs and Results'!$C$12-A97+1),0)</f>
        <v>0</v>
      </c>
      <c r="H97" s="8">
        <f>H96+(H101-H96)/($A101-$A96)</f>
        <v>3.6</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B97+(B101-B96)/(A101-A96)</f>
        <v>362</v>
      </c>
      <c r="C98" s="8">
        <f>C97+(C101-C96)/(A101-A96)</f>
        <v>138.6</v>
      </c>
      <c r="D98" s="1">
        <f t="shared" si="4"/>
        <v>4.4146341463414638</v>
      </c>
      <c r="E98" s="13">
        <f t="shared" si="5"/>
        <v>0</v>
      </c>
      <c r="F98" s="21">
        <f>IF('Inputs and Results'!$C$20="Conservation Easement (Perpetual)",(C98-C97),IF(AND('Inputs and Results'!$C$20="Government (Secured)",A98&lt;=$B$6),C98-C97,IF(A98&lt;=$B$6,(C98-C97)*0.01*($B$6-A98+1),0)))</f>
        <v>0</v>
      </c>
      <c r="G98" s="22">
        <f>IF(A98&lt;='Inputs and Results'!$C$12,(C98-C97)*0.01*('Inputs and Results'!$C$12-A98+1),0)</f>
        <v>0</v>
      </c>
      <c r="H98" s="8">
        <f>H97+(H101-H96)/($A101-$A96)</f>
        <v>3.6</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B98+(B101-B96)/(A101-A96)</f>
        <v>362</v>
      </c>
      <c r="C99" s="8">
        <f>C98+(C101-C96)/(A101-A96)</f>
        <v>138.6</v>
      </c>
      <c r="D99" s="1">
        <f t="shared" si="4"/>
        <v>4.3614457831325302</v>
      </c>
      <c r="E99" s="13">
        <f t="shared" si="5"/>
        <v>0</v>
      </c>
      <c r="F99" s="21">
        <f>IF('Inputs and Results'!$C$20="Conservation Easement (Perpetual)",(C99-C98),IF(AND('Inputs and Results'!$C$20="Government (Secured)",A99&lt;=$B$6),C99-C98,IF(A99&lt;=$B$6,(C99-C98)*0.01*($B$6-A99+1),0)))</f>
        <v>0</v>
      </c>
      <c r="G99" s="22">
        <f>IF(A99&lt;='Inputs and Results'!$C$12,(C99-C98)*0.01*('Inputs and Results'!$C$12-A99+1),0)</f>
        <v>0</v>
      </c>
      <c r="H99" s="8">
        <f>H98+(H101-H96)/($A101-$A96)</f>
        <v>3.6</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B99+(B101-B96)/(A101-A96)</f>
        <v>362</v>
      </c>
      <c r="C100" s="8">
        <f>C99+(C101-C96)/(A101-A96)</f>
        <v>138.6</v>
      </c>
      <c r="D100" s="1">
        <f t="shared" si="4"/>
        <v>4.3095238095238093</v>
      </c>
      <c r="E100" s="13">
        <f t="shared" si="5"/>
        <v>0</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H99+(H101-H96)/($A101-$A96)</f>
        <v>3.6</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362</v>
      </c>
      <c r="C101" s="9">
        <f>VLOOKUP(CONCATENATE($A$1,A101),'Smith et al 2006'!$A$2:$S$780,9,FALSE)</f>
        <v>138.6</v>
      </c>
      <c r="D101" s="1">
        <f t="shared" si="4"/>
        <v>4.2588235294117647</v>
      </c>
      <c r="E101" s="13">
        <f t="shared" si="5"/>
        <v>0</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3.6</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A101+1</f>
        <v>86</v>
      </c>
      <c r="B102" s="8">
        <f>B101+(B106-B101)/(A106-A101)</f>
        <v>362</v>
      </c>
      <c r="C102" s="8">
        <f>C101+(C106-C101)/(A106-A101)</f>
        <v>138.6</v>
      </c>
      <c r="D102" s="1">
        <f t="shared" si="4"/>
        <v>4.2093023255813957</v>
      </c>
      <c r="E102" s="13">
        <f t="shared" si="5"/>
        <v>0</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H101+(H106-H101)/($A106-$A101)</f>
        <v>3.6</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A102+1</f>
        <v>87</v>
      </c>
      <c r="B103" s="8">
        <f>B102+(B106-B101)/(A106-A101)</f>
        <v>362</v>
      </c>
      <c r="C103" s="8">
        <f>C102+(C106-C101)/(A106-A101)</f>
        <v>138.6</v>
      </c>
      <c r="D103" s="1">
        <f t="shared" si="4"/>
        <v>4.1609195402298846</v>
      </c>
      <c r="E103" s="13">
        <f t="shared" si="5"/>
        <v>0</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H102+(H106-H101)/($A106-$A101)</f>
        <v>3.6</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A103+1</f>
        <v>88</v>
      </c>
      <c r="B104" s="8">
        <f>B103+(B106-B101)/(A106-A101)</f>
        <v>362</v>
      </c>
      <c r="C104" s="8">
        <f>C103+(C106-C101)/(A106-A101)</f>
        <v>138.6</v>
      </c>
      <c r="D104" s="1">
        <f t="shared" si="4"/>
        <v>4.1136363636363633</v>
      </c>
      <c r="E104" s="13">
        <f t="shared" si="5"/>
        <v>0</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H103+(H106-H101)/($A106-$A101)</f>
        <v>3.6</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A104+1</f>
        <v>89</v>
      </c>
      <c r="B105" s="8">
        <f>B104+(B106-B101)/(A106-A101)</f>
        <v>362</v>
      </c>
      <c r="C105" s="8">
        <f>C104+(C106-C101)/(A106-A101)</f>
        <v>138.6</v>
      </c>
      <c r="D105" s="1">
        <f>B105/A105</f>
        <v>4.0674157303370784</v>
      </c>
      <c r="E105" s="13">
        <f>(B105/B104)-1</f>
        <v>0</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H104+(H106-H101)/($A106-$A101)</f>
        <v>3.6</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A105+1</f>
        <v>90</v>
      </c>
      <c r="B106" s="9">
        <f>VLOOKUP(CONCATENATE($A$1,A106),'Smith et al 2006'!$A$2:$S$780,8,FALSE)</f>
        <v>362</v>
      </c>
      <c r="C106" s="9">
        <f>VLOOKUP(CONCATENATE($A$1,A106),'Smith et al 2006'!$A$2:$S$780,9,FALSE)</f>
        <v>138.6</v>
      </c>
      <c r="D106" s="1">
        <f>B106/A106</f>
        <v>4.0222222222222221</v>
      </c>
      <c r="E106" s="13">
        <f>(B106/B105)-1</f>
        <v>0</v>
      </c>
      <c r="F106" s="21">
        <f>IF('Inputs and Results'!$C$20="Conservation Easement (Perpetual)",(C106-C105),IF(AND('Inputs and Results'!$C$20="Government (Secured)",A106&lt;=$B$6),C106-C105,IF(A106&lt;=$B$6,(C106-C105)*0.01*($B$6-A106+1),0)))</f>
        <v>0</v>
      </c>
      <c r="G106" s="22">
        <f>IF(A106&lt;='Inputs and Results'!$C$12,(C106-C105)*0.01*('Inputs and Results'!$C$12-A106+1),0)</f>
        <v>0</v>
      </c>
      <c r="H106" s="9">
        <f>VLOOKUP(CONCATENATE($A$1,$A106),'Smith et al 2006'!$A$2:$S$780,11,FALSE)</f>
        <v>3.6</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ref="A107:A116" si="13">A106+1</f>
        <v>91</v>
      </c>
      <c r="B107" s="66">
        <f>B106+($B$106-$B$101)/($A$106-$A$101)</f>
        <v>362</v>
      </c>
      <c r="C107" s="66">
        <f>C106+(C106-C101)/(A106-A101)</f>
        <v>138.6</v>
      </c>
      <c r="D107" s="1">
        <f t="shared" ref="D107:D116" si="14">B107/A107</f>
        <v>3.9780219780219781</v>
      </c>
      <c r="E107" s="13">
        <f t="shared" ref="E107:E116" si="15">(B107/B106)-1</f>
        <v>0</v>
      </c>
      <c r="F107" s="21">
        <f>IF('Inputs and Results'!$C$20="Conservation Easement (Perpetual)",(C107-C106),IF(AND('Inputs and Results'!$C$20="Government (Secured)",A107&lt;=$B$6),C107-C106,IF(A107&lt;=$B$6,(C107-C106)*0.01*($B$6-A107+1),0)))</f>
        <v>0</v>
      </c>
      <c r="G107" s="22">
        <f>IF(A107&lt;='Inputs and Results'!$C$12,(C107-C106)*0.01*('Inputs and Results'!$C$12-A107+1),0)</f>
        <v>0</v>
      </c>
      <c r="H107" s="66">
        <f>H106+(H$106-H$101)/($A$106-$A$101)</f>
        <v>3.6</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row>
    <row r="108" spans="1:108" x14ac:dyDescent="0.2">
      <c r="A108" s="8">
        <f t="shared" si="13"/>
        <v>92</v>
      </c>
      <c r="B108" s="66">
        <f t="shared" ref="B108:B116" si="16">B107+($B$106-$B$101)/($A$106-$A$101)</f>
        <v>362</v>
      </c>
      <c r="C108" s="66">
        <f t="shared" ref="C108:C116" si="17">C107+(C107-C102)/(A107-A102)</f>
        <v>138.6</v>
      </c>
      <c r="D108" s="1">
        <f t="shared" si="14"/>
        <v>3.9347826086956523</v>
      </c>
      <c r="E108" s="13">
        <f t="shared" si="15"/>
        <v>0</v>
      </c>
      <c r="F108" s="21">
        <f>IF('Inputs and Results'!$C$20="Conservation Easement (Perpetual)",(C108-C107),IF(AND('Inputs and Results'!$C$20="Government (Secured)",A108&lt;=$B$6),C108-C107,IF(A108&lt;=$B$6,(C108-C107)*0.01*($B$6-A108+1),0)))</f>
        <v>0</v>
      </c>
      <c r="G108" s="22">
        <f>IF(A108&lt;='Inputs and Results'!$C$12,(C108-C107)*0.01*('Inputs and Results'!$C$12-A108+1),0)</f>
        <v>0</v>
      </c>
      <c r="H108" s="66">
        <f t="shared" ref="H108:H116" si="18">H107+(H$106-H$101)/($A$106-$A$101)</f>
        <v>3.6</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row>
    <row r="109" spans="1:108" x14ac:dyDescent="0.2">
      <c r="A109" s="8">
        <f t="shared" si="13"/>
        <v>93</v>
      </c>
      <c r="B109" s="66">
        <f t="shared" si="16"/>
        <v>362</v>
      </c>
      <c r="C109" s="66">
        <f t="shared" si="17"/>
        <v>138.6</v>
      </c>
      <c r="D109" s="1">
        <f t="shared" si="14"/>
        <v>3.89247311827957</v>
      </c>
      <c r="E109" s="13">
        <f t="shared" si="15"/>
        <v>0</v>
      </c>
      <c r="F109" s="21">
        <f>IF('Inputs and Results'!$C$20="Conservation Easement (Perpetual)",(C109-C108),IF(AND('Inputs and Results'!$C$20="Government (Secured)",A109&lt;=$B$6),C109-C108,IF(A109&lt;=$B$6,(C109-C108)*0.01*($B$6-A109+1),0)))</f>
        <v>0</v>
      </c>
      <c r="G109" s="22">
        <f>IF(A109&lt;='Inputs and Results'!$C$12,(C109-C108)*0.01*('Inputs and Results'!$C$12-A109+1),0)</f>
        <v>0</v>
      </c>
      <c r="H109" s="66">
        <f t="shared" si="18"/>
        <v>3.6</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row>
    <row r="110" spans="1:108" x14ac:dyDescent="0.2">
      <c r="A110" s="8">
        <f t="shared" si="13"/>
        <v>94</v>
      </c>
      <c r="B110" s="66">
        <f t="shared" si="16"/>
        <v>362</v>
      </c>
      <c r="C110" s="66">
        <f t="shared" si="17"/>
        <v>138.6</v>
      </c>
      <c r="D110" s="1">
        <f t="shared" si="14"/>
        <v>3.8510638297872339</v>
      </c>
      <c r="E110" s="13">
        <f t="shared" si="15"/>
        <v>0</v>
      </c>
      <c r="F110" s="21">
        <f>IF('Inputs and Results'!$C$20="Conservation Easement (Perpetual)",(C110-C109),IF(AND('Inputs and Results'!$C$20="Government (Secured)",A110&lt;=$B$6),C110-C109,IF(A110&lt;=$B$6,(C110-C109)*0.01*($B$6-A110+1),0)))</f>
        <v>0</v>
      </c>
      <c r="G110" s="22">
        <f>IF(A110&lt;='Inputs and Results'!$C$12,(C110-C109)*0.01*('Inputs and Results'!$C$12-A110+1),0)</f>
        <v>0</v>
      </c>
      <c r="H110" s="66">
        <f t="shared" si="18"/>
        <v>3.6</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row>
    <row r="111" spans="1:108" x14ac:dyDescent="0.2">
      <c r="A111" s="8">
        <f t="shared" si="13"/>
        <v>95</v>
      </c>
      <c r="B111" s="66">
        <f t="shared" si="16"/>
        <v>362</v>
      </c>
      <c r="C111" s="66">
        <f t="shared" si="17"/>
        <v>138.6</v>
      </c>
      <c r="D111" s="1">
        <f t="shared" si="14"/>
        <v>3.8105263157894735</v>
      </c>
      <c r="E111" s="13">
        <f t="shared" si="15"/>
        <v>0</v>
      </c>
      <c r="F111" s="21">
        <f>IF('Inputs and Results'!$C$20="Conservation Easement (Perpetual)",(C111-C110),IF(AND('Inputs and Results'!$C$20="Government (Secured)",A111&lt;=$B$6),C111-C110,IF(A111&lt;=$B$6,(C111-C110)*0.01*($B$6-A111+1),0)))</f>
        <v>0</v>
      </c>
      <c r="G111" s="22">
        <f>IF(A111&lt;='Inputs and Results'!$C$12,(C111-C110)*0.01*('Inputs and Results'!$C$12-A111+1),0)</f>
        <v>0</v>
      </c>
      <c r="H111" s="66">
        <f t="shared" si="18"/>
        <v>3.6</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row>
    <row r="112" spans="1:108" x14ac:dyDescent="0.2">
      <c r="A112" s="8">
        <f t="shared" si="13"/>
        <v>96</v>
      </c>
      <c r="B112" s="66">
        <f t="shared" si="16"/>
        <v>362</v>
      </c>
      <c r="C112" s="66">
        <f t="shared" si="17"/>
        <v>138.6</v>
      </c>
      <c r="D112" s="1">
        <f t="shared" si="14"/>
        <v>3.7708333333333335</v>
      </c>
      <c r="E112" s="13">
        <f t="shared" si="15"/>
        <v>0</v>
      </c>
      <c r="F112" s="21">
        <f>IF('Inputs and Results'!$C$20="Conservation Easement (Perpetual)",(C112-C111),IF(AND('Inputs and Results'!$C$20="Government (Secured)",A112&lt;=$B$6),C112-C111,IF(A112&lt;=$B$6,(C112-C111)*0.01*($B$6-A112+1),0)))</f>
        <v>0</v>
      </c>
      <c r="G112" s="22">
        <f>IF(A112&lt;='Inputs and Results'!$C$12,(C112-C111)*0.01*('Inputs and Results'!$C$12-A112+1),0)</f>
        <v>0</v>
      </c>
      <c r="H112" s="66">
        <f t="shared" si="18"/>
        <v>3.6</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row>
    <row r="113" spans="1:11" x14ac:dyDescent="0.2">
      <c r="A113" s="8">
        <f t="shared" si="13"/>
        <v>97</v>
      </c>
      <c r="B113" s="66">
        <f t="shared" si="16"/>
        <v>362</v>
      </c>
      <c r="C113" s="66">
        <f t="shared" si="17"/>
        <v>138.6</v>
      </c>
      <c r="D113" s="1">
        <f t="shared" si="14"/>
        <v>3.731958762886598</v>
      </c>
      <c r="E113" s="13">
        <f t="shared" si="15"/>
        <v>0</v>
      </c>
      <c r="F113" s="21">
        <f>IF('Inputs and Results'!$C$20="Conservation Easement (Perpetual)",(C113-C112),IF(AND('Inputs and Results'!$C$20="Government (Secured)",A113&lt;=$B$6),C113-C112,IF(A113&lt;=$B$6,(C113-C112)*0.01*($B$6-A113+1),0)))</f>
        <v>0</v>
      </c>
      <c r="G113" s="22">
        <f>IF(A113&lt;='Inputs and Results'!$C$12,(C113-C112)*0.01*('Inputs and Results'!$C$12-A113+1),0)</f>
        <v>0</v>
      </c>
      <c r="H113" s="66">
        <f t="shared" si="18"/>
        <v>3.6</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row>
    <row r="114" spans="1:11" x14ac:dyDescent="0.2">
      <c r="A114" s="8">
        <f t="shared" si="13"/>
        <v>98</v>
      </c>
      <c r="B114" s="66">
        <f t="shared" si="16"/>
        <v>362</v>
      </c>
      <c r="C114" s="66">
        <f t="shared" si="17"/>
        <v>138.6</v>
      </c>
      <c r="D114" s="1">
        <f t="shared" si="14"/>
        <v>3.693877551020408</v>
      </c>
      <c r="E114" s="13">
        <f t="shared" si="15"/>
        <v>0</v>
      </c>
      <c r="F114" s="21">
        <f>IF('Inputs and Results'!$C$20="Conservation Easement (Perpetual)",(C114-C113),IF(AND('Inputs and Results'!$C$20="Government (Secured)",A114&lt;=$B$6),C114-C113,IF(A114&lt;=$B$6,(C114-C113)*0.01*($B$6-A114+1),0)))</f>
        <v>0</v>
      </c>
      <c r="G114" s="22">
        <f>IF(A114&lt;='Inputs and Results'!$C$12,(C114-C113)*0.01*('Inputs and Results'!$C$12-A114+1),0)</f>
        <v>0</v>
      </c>
      <c r="H114" s="66">
        <f t="shared" si="18"/>
        <v>3.6</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row>
    <row r="115" spans="1:11" x14ac:dyDescent="0.2">
      <c r="A115" s="8">
        <f t="shared" si="13"/>
        <v>99</v>
      </c>
      <c r="B115" s="66">
        <f t="shared" si="16"/>
        <v>362</v>
      </c>
      <c r="C115" s="66">
        <f t="shared" si="17"/>
        <v>138.6</v>
      </c>
      <c r="D115" s="1">
        <f t="shared" si="14"/>
        <v>3.6565656565656566</v>
      </c>
      <c r="E115" s="13">
        <f t="shared" si="15"/>
        <v>0</v>
      </c>
      <c r="F115" s="21">
        <f>IF('Inputs and Results'!$C$20="Conservation Easement (Perpetual)",(C115-C114),IF(AND('Inputs and Results'!$C$20="Government (Secured)",A115&lt;=$B$6),C115-C114,IF(A115&lt;=$B$6,(C115-C114)*0.01*($B$6-A115+1),0)))</f>
        <v>0</v>
      </c>
      <c r="G115" s="22">
        <f>IF(A115&lt;='Inputs and Results'!$C$12,(C115-C114)*0.01*('Inputs and Results'!$C$12-A115+1),0)</f>
        <v>0</v>
      </c>
      <c r="H115" s="66">
        <f t="shared" si="18"/>
        <v>3.6</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row>
    <row r="116" spans="1:11" x14ac:dyDescent="0.2">
      <c r="A116" s="8">
        <f t="shared" si="13"/>
        <v>100</v>
      </c>
      <c r="B116" s="66">
        <f t="shared" si="16"/>
        <v>362</v>
      </c>
      <c r="C116" s="66">
        <f t="shared" si="17"/>
        <v>138.6</v>
      </c>
      <c r="D116" s="1">
        <f t="shared" si="14"/>
        <v>3.62</v>
      </c>
      <c r="E116" s="13">
        <f t="shared" si="15"/>
        <v>0</v>
      </c>
      <c r="F116" s="21">
        <f>IF('Inputs and Results'!$C$20="Conservation Easement (Perpetual)",(C116-C115),IF(AND('Inputs and Results'!$C$20="Government (Secured)",A116&lt;=$B$6),C116-C115,IF(A116&lt;=$B$6,(C116-C115)*0.01*($B$6-A116+1),0)))</f>
        <v>0</v>
      </c>
      <c r="G116" s="22">
        <f>IF(A116&lt;='Inputs and Results'!$C$12,(C116-C115)*0.01*('Inputs and Results'!$C$12-A116+1),0)</f>
        <v>0</v>
      </c>
      <c r="H116" s="66">
        <f t="shared" si="18"/>
        <v>3.6</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row>
    <row r="117" spans="1:11" x14ac:dyDescent="0.2">
      <c r="A117" s="5"/>
      <c r="F117" s="20"/>
      <c r="G117" s="20"/>
    </row>
    <row r="118" spans="1:11" x14ac:dyDescent="0.2">
      <c r="A118" s="5"/>
      <c r="F118" s="20"/>
      <c r="G118" s="20"/>
    </row>
    <row r="119" spans="1:11" x14ac:dyDescent="0.2">
      <c r="A119" s="5"/>
      <c r="F119" s="20"/>
      <c r="G119" s="20"/>
    </row>
    <row r="120" spans="1:11" x14ac:dyDescent="0.2">
      <c r="A120" s="5"/>
      <c r="F120" s="20"/>
      <c r="G120" s="20"/>
    </row>
    <row r="121" spans="1:11" x14ac:dyDescent="0.2">
      <c r="A121" s="5"/>
      <c r="F121" s="20"/>
      <c r="G121" s="20"/>
    </row>
    <row r="122" spans="1:11" x14ac:dyDescent="0.2">
      <c r="A122" s="5"/>
      <c r="F122" s="20"/>
      <c r="G122" s="20"/>
    </row>
    <row r="123" spans="1:11" x14ac:dyDescent="0.2">
      <c r="A123" s="5"/>
      <c r="F123" s="20"/>
      <c r="G123" s="20"/>
    </row>
    <row r="124" spans="1:11" x14ac:dyDescent="0.2">
      <c r="A124" s="5"/>
      <c r="F124" s="20"/>
      <c r="G124" s="20"/>
    </row>
    <row r="125" spans="1:11" x14ac:dyDescent="0.2">
      <c r="A125" s="5"/>
      <c r="F125" s="20"/>
      <c r="G125" s="20"/>
    </row>
    <row r="126" spans="1:11" x14ac:dyDescent="0.2">
      <c r="A126" s="5"/>
      <c r="F126" s="20"/>
      <c r="G126" s="20"/>
    </row>
    <row r="127" spans="1:11" x14ac:dyDescent="0.2">
      <c r="A127" s="5"/>
      <c r="F127" s="20"/>
      <c r="G127" s="20"/>
    </row>
    <row r="128" spans="1:11" x14ac:dyDescent="0.2">
      <c r="A128" s="5"/>
      <c r="F128" s="20"/>
      <c r="G128" s="20"/>
    </row>
    <row r="129" spans="1:7" x14ac:dyDescent="0.2">
      <c r="A129" s="5"/>
      <c r="F129" s="20"/>
      <c r="G129" s="20"/>
    </row>
    <row r="130" spans="1:7" x14ac:dyDescent="0.2">
      <c r="A130" s="5"/>
      <c r="F130" s="20"/>
      <c r="G130" s="20"/>
    </row>
    <row r="131" spans="1:7" x14ac:dyDescent="0.2">
      <c r="A131" s="5"/>
      <c r="F131" s="20"/>
      <c r="G131" s="20"/>
    </row>
    <row r="132" spans="1:7" x14ac:dyDescent="0.2">
      <c r="A132" s="5"/>
      <c r="F132" s="20"/>
      <c r="G132" s="20"/>
    </row>
    <row r="133" spans="1:7" x14ac:dyDescent="0.2">
      <c r="A133" s="5"/>
      <c r="F133" s="20"/>
      <c r="G133" s="20"/>
    </row>
    <row r="134" spans="1:7" x14ac:dyDescent="0.2">
      <c r="A134" s="5"/>
      <c r="F134" s="20"/>
      <c r="G134" s="20"/>
    </row>
    <row r="135" spans="1:7" x14ac:dyDescent="0.2">
      <c r="A135" s="5"/>
      <c r="F135" s="20"/>
      <c r="G135" s="20"/>
    </row>
    <row r="136" spans="1:7" x14ac:dyDescent="0.2">
      <c r="A136" s="5"/>
      <c r="F136" s="20"/>
      <c r="G136" s="20"/>
    </row>
    <row r="137" spans="1:7" x14ac:dyDescent="0.2">
      <c r="A137" s="5"/>
      <c r="F137" s="20"/>
      <c r="G137" s="20"/>
    </row>
    <row r="138" spans="1:7" x14ac:dyDescent="0.2">
      <c r="A138" s="5"/>
      <c r="F138" s="20"/>
      <c r="G138" s="20"/>
    </row>
    <row r="139" spans="1:7" x14ac:dyDescent="0.2">
      <c r="A139" s="5"/>
      <c r="F139" s="20"/>
      <c r="G139" s="20"/>
    </row>
    <row r="140" spans="1:7" x14ac:dyDescent="0.2">
      <c r="A140" s="5"/>
      <c r="F140" s="20"/>
      <c r="G140" s="20"/>
    </row>
    <row r="141" spans="1:7" x14ac:dyDescent="0.2">
      <c r="A141" s="6"/>
      <c r="F141" s="20"/>
      <c r="G141" s="20"/>
    </row>
  </sheetData>
  <sheetProtection algorithmName="SHA-512" hashValue="kCqpedB/mEmjjKkcWTCh/GnLXvFfCmaFFoegdJ/EUwQ+8Im1Q6CpBs9r0PYDAZseyFpF/UdevorVynZ7aP8d1w==" saltValue="tRWP4su+B/clgJJrplIq6A==" spinCount="100000" sheet="1" objects="1" scenarios="1"/>
  <mergeCells count="3">
    <mergeCell ref="D14:E14"/>
    <mergeCell ref="F13:K13"/>
    <mergeCell ref="I14:K14"/>
  </mergeCells>
  <conditionalFormatting sqref="D17:D116">
    <cfRule type="top10" dxfId="28" priority="2" stopIfTrue="1" rank="1"/>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9" tint="0.39997558519241921"/>
  </sheetPr>
  <dimension ref="B1:I57"/>
  <sheetViews>
    <sheetView workbookViewId="0">
      <selection activeCell="I4" sqref="I4"/>
    </sheetView>
  </sheetViews>
  <sheetFormatPr defaultColWidth="8.85546875" defaultRowHeight="12.75" x14ac:dyDescent="0.2"/>
  <cols>
    <col min="2" max="2" width="60.42578125" bestFit="1" customWidth="1"/>
    <col min="3" max="3" width="10.7109375" customWidth="1"/>
    <col min="4" max="4" width="14.28515625" customWidth="1"/>
    <col min="5" max="5" width="12.42578125" customWidth="1"/>
    <col min="6" max="6" width="11.85546875" customWidth="1"/>
    <col min="7" max="8" width="13.85546875" customWidth="1"/>
    <col min="9" max="9" width="11.42578125" style="1" customWidth="1"/>
  </cols>
  <sheetData>
    <row r="1" spans="2:9" ht="13.5" thickBot="1" x14ac:dyDescent="0.25"/>
    <row r="2" spans="2:9" ht="66.75" customHeight="1" thickBot="1" x14ac:dyDescent="0.25">
      <c r="B2" s="16" t="s">
        <v>113</v>
      </c>
      <c r="C2" s="17" t="s">
        <v>114</v>
      </c>
      <c r="D2" s="17" t="s">
        <v>115</v>
      </c>
      <c r="E2" s="18" t="s">
        <v>116</v>
      </c>
      <c r="F2" s="18" t="s">
        <v>117</v>
      </c>
      <c r="G2" s="18" t="s">
        <v>118</v>
      </c>
      <c r="H2" s="112" t="s">
        <v>119</v>
      </c>
      <c r="I2" s="112" t="s">
        <v>120</v>
      </c>
    </row>
    <row r="3" spans="2:9" ht="54" customHeight="1" x14ac:dyDescent="0.2">
      <c r="B3" s="14" t="s">
        <v>64</v>
      </c>
      <c r="C3" s="44"/>
      <c r="D3" s="48" t="s">
        <v>121</v>
      </c>
      <c r="E3" s="47" t="s">
        <v>121</v>
      </c>
      <c r="F3" s="47" t="s">
        <v>122</v>
      </c>
      <c r="G3" s="47" t="s">
        <v>123</v>
      </c>
      <c r="H3" s="47" t="s">
        <v>123</v>
      </c>
      <c r="I3" s="113"/>
    </row>
    <row r="4" spans="2:9" x14ac:dyDescent="0.2">
      <c r="B4" s="55" t="s">
        <v>124</v>
      </c>
      <c r="C4" s="24">
        <f>'Alder-maple PWW'!B$3</f>
        <v>55</v>
      </c>
      <c r="D4"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Results'!$C$22=0,"N/A",'Alder-maple PWW'!B$6))))</f>
        <v>0</v>
      </c>
      <c r="E4" s="41">
        <f>'Alder-maple PWW'!$B$7</f>
        <v>0</v>
      </c>
      <c r="F4" s="41">
        <f>'Alder-maple PWW'!$B$9</f>
        <v>0</v>
      </c>
      <c r="G4" s="41">
        <f>'Alder-maple PWW'!$B$8</f>
        <v>0</v>
      </c>
      <c r="H4" s="41">
        <f>'Alder-maple PWW'!$B$10</f>
        <v>0</v>
      </c>
      <c r="I4" s="114">
        <f>'Alder-maple PWW'!$B$11</f>
        <v>0</v>
      </c>
    </row>
    <row r="5" spans="2:9" x14ac:dyDescent="0.2">
      <c r="B5" s="55" t="s">
        <v>125</v>
      </c>
      <c r="C5" s="24">
        <f>'Aspen-birch NE'!B$3</f>
        <v>125</v>
      </c>
      <c r="D5"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Results'!$C$22=0,"N/A",'Aspen-birch NE'!B$6))))</f>
        <v>0</v>
      </c>
      <c r="E5" s="41">
        <f>'Aspen-birch NE'!$B$7</f>
        <v>0</v>
      </c>
      <c r="F5" s="41">
        <f>'Aspen-birch NE'!$B$9</f>
        <v>0</v>
      </c>
      <c r="G5" s="41">
        <f>'Aspen-birch NE'!$B$8</f>
        <v>0</v>
      </c>
      <c r="H5" s="41">
        <f>'Aspen-birch NE'!$B$10</f>
        <v>0</v>
      </c>
      <c r="I5" s="114">
        <f>'Aspen-birch NE'!$B$11</f>
        <v>0</v>
      </c>
    </row>
    <row r="6" spans="2:9" x14ac:dyDescent="0.2">
      <c r="B6" s="55" t="s">
        <v>126</v>
      </c>
      <c r="C6" s="24">
        <f>'Aspen-birch NLS'!B$3</f>
        <v>75</v>
      </c>
      <c r="D6"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Results'!$C$22=0,"N/A",'Aspen-birch NLS'!B$6))))</f>
        <v>0</v>
      </c>
      <c r="E6" s="41">
        <f>'Aspen-birch NLS'!$B$7</f>
        <v>0</v>
      </c>
      <c r="F6" s="41">
        <f>'Aspen-birch NLS'!$B$9</f>
        <v>0</v>
      </c>
      <c r="G6" s="41">
        <f>'Aspen-birch NLS'!$B$8</f>
        <v>0</v>
      </c>
      <c r="H6" s="41">
        <f>'Aspen-birch NLS'!$B$10</f>
        <v>0</v>
      </c>
      <c r="I6" s="114">
        <f>'Aspen-birch NLS'!$B$11</f>
        <v>0</v>
      </c>
    </row>
    <row r="7" spans="2:9" x14ac:dyDescent="0.2">
      <c r="B7" s="55" t="s">
        <v>127</v>
      </c>
      <c r="C7" s="24">
        <f>'Aspen-birch RMS'!B$3</f>
        <v>125</v>
      </c>
      <c r="D7"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Results'!$C$22=0,"N/A",'Aspen-birch RMS'!B$6))))</f>
        <v>0</v>
      </c>
      <c r="E7" s="41">
        <f>'Aspen-birch RMS'!$B$7</f>
        <v>0</v>
      </c>
      <c r="F7" s="41">
        <f>'Aspen-birch RMS'!$B$9</f>
        <v>0</v>
      </c>
      <c r="G7" s="41">
        <f>'Aspen-birch RMS'!$B$8</f>
        <v>0</v>
      </c>
      <c r="H7" s="41">
        <f>'Aspen-birch RMS'!$B$10</f>
        <v>0</v>
      </c>
      <c r="I7" s="114">
        <f>'Aspen-birch RMS'!$B$11</f>
        <v>0</v>
      </c>
    </row>
    <row r="8" spans="2:9" x14ac:dyDescent="0.2">
      <c r="B8" s="55" t="s">
        <v>128</v>
      </c>
      <c r="C8" s="24">
        <f>'Douglas-fir PWE'!B$3</f>
        <v>65</v>
      </c>
      <c r="D8"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Results'!$C$22=0,"N/A",'Douglas-fir PWE'!B$6))))</f>
        <v>0</v>
      </c>
      <c r="E8" s="41">
        <f>'Douglas-fir PWE'!$B$7</f>
        <v>0</v>
      </c>
      <c r="F8" s="41">
        <f>'Douglas-fir PWE'!$B$9</f>
        <v>0</v>
      </c>
      <c r="G8" s="41">
        <f>'Douglas-fir PWE'!$B$8</f>
        <v>0</v>
      </c>
      <c r="H8" s="41">
        <f>'Douglas-fir PWE'!$B$10</f>
        <v>0</v>
      </c>
      <c r="I8" s="114">
        <f>'Douglas-fir PWE'!$B$11</f>
        <v>0</v>
      </c>
    </row>
    <row r="9" spans="2:9" x14ac:dyDescent="0.2">
      <c r="B9" s="55" t="s">
        <v>129</v>
      </c>
      <c r="C9" s="24">
        <f>'Douglas-fir PWW'!B$3</f>
        <v>65</v>
      </c>
      <c r="D9"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Results'!$C$22=0,"N/A",'Douglas-fir PWW'!B$6))))</f>
        <v>0</v>
      </c>
      <c r="E9" s="41">
        <f>'Douglas-fir PWW'!$B$7</f>
        <v>0</v>
      </c>
      <c r="F9" s="41">
        <f>'Douglas-fir PWW'!$B$9</f>
        <v>0</v>
      </c>
      <c r="G9" s="41">
        <f>'Douglas-fir PWW'!$B$8</f>
        <v>0</v>
      </c>
      <c r="H9" s="41">
        <f>'Douglas-fir PWW'!$B$10</f>
        <v>0</v>
      </c>
      <c r="I9" s="114">
        <f>'Douglas-fir PWW'!$B$11</f>
        <v>0</v>
      </c>
    </row>
    <row r="10" spans="2:9" x14ac:dyDescent="0.2">
      <c r="B10" s="55" t="s">
        <v>130</v>
      </c>
      <c r="C10" s="24">
        <f>'Douglas-fir RMN'!B$3</f>
        <v>95</v>
      </c>
      <c r="D10"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Results'!$C$22=0,"N/A",'Douglas-fir RMN'!B$6))))</f>
        <v>0</v>
      </c>
      <c r="E10" s="41">
        <f>'Douglas-fir RMN'!$B$7</f>
        <v>0</v>
      </c>
      <c r="F10" s="41">
        <f>'Douglas-fir RMN'!$B$9</f>
        <v>0</v>
      </c>
      <c r="G10" s="41">
        <f>'Douglas-fir RMN'!$B$8</f>
        <v>0</v>
      </c>
      <c r="H10" s="41">
        <f>'Douglas-fir RMN'!$B$10</f>
        <v>0</v>
      </c>
      <c r="I10" s="114">
        <f>'Douglas-fir RMN'!$B$11</f>
        <v>0</v>
      </c>
    </row>
    <row r="11" spans="2:9" x14ac:dyDescent="0.2">
      <c r="B11" s="55" t="s">
        <v>131</v>
      </c>
      <c r="C11" s="24">
        <f>'Douglas-fir RMS'!B$3</f>
        <v>95</v>
      </c>
      <c r="D11"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Results'!$C$22=0,"N/A",'Douglas-fir RMS'!B$6))))</f>
        <v>0</v>
      </c>
      <c r="E11" s="41">
        <f>'Douglas-fir RMS'!$B$7</f>
        <v>0</v>
      </c>
      <c r="F11" s="41">
        <f>'Douglas-fir RMS'!$B$9</f>
        <v>0</v>
      </c>
      <c r="G11" s="41">
        <f>'Douglas-fir RMS'!$B$8</f>
        <v>0</v>
      </c>
      <c r="H11" s="41">
        <f>'Douglas-fir RMS'!$B$10</f>
        <v>0</v>
      </c>
      <c r="I11" s="114">
        <f>'Douglas-fir RMS'!$B$11</f>
        <v>0</v>
      </c>
    </row>
    <row r="12" spans="2:9" x14ac:dyDescent="0.2">
      <c r="B12" s="55" t="s">
        <v>132</v>
      </c>
      <c r="C12" s="24">
        <f>'Douglas-fir hpm PWW'!B$3</f>
        <v>55</v>
      </c>
      <c r="D12"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Results'!$C$22=0,"N/A",'Douglas-fir hpm PWW'!B$6))))</f>
        <v>0</v>
      </c>
      <c r="E12" s="41">
        <f>'Douglas-fir hpm PWW'!$B$7</f>
        <v>0</v>
      </c>
      <c r="F12" s="41">
        <f>'Douglas-fir hpm PWW'!$B$9</f>
        <v>0</v>
      </c>
      <c r="G12" s="41">
        <f>'Douglas-fir hpm PWW'!$B$8</f>
        <v>0</v>
      </c>
      <c r="H12" s="41">
        <f>'Douglas-fir hpm PWW'!$B$10</f>
        <v>0</v>
      </c>
      <c r="I12" s="114">
        <f>'Douglas-fir hpm PWW'!$B$11</f>
        <v>0</v>
      </c>
    </row>
    <row r="13" spans="2:9" x14ac:dyDescent="0.2">
      <c r="B13" s="55" t="s">
        <v>133</v>
      </c>
      <c r="C13" s="24">
        <f>'Elm-ash-cottonwood NLS'!B$3</f>
        <v>125</v>
      </c>
      <c r="D13"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Results'!$C$22=0,"N/A",'Elm-ash-cottonwood NLS'!B$6))))</f>
        <v>0</v>
      </c>
      <c r="E13" s="41">
        <f>'Elm-ash-cottonwood NLS'!$B$7</f>
        <v>0</v>
      </c>
      <c r="F13" s="41">
        <f>'Elm-ash-cottonwood NLS'!$B$9</f>
        <v>0</v>
      </c>
      <c r="G13" s="41">
        <f>'Elm-ash-cottonwood NLS'!$B$8</f>
        <v>0</v>
      </c>
      <c r="H13" s="41">
        <f>'Elm-ash-cottonwood NLS'!$B$10</f>
        <v>0</v>
      </c>
      <c r="I13" s="114">
        <f>'Elm-ash-cottonwood NLS'!$B$11</f>
        <v>0</v>
      </c>
    </row>
    <row r="14" spans="2:9" x14ac:dyDescent="0.2">
      <c r="B14" s="55" t="s">
        <v>134</v>
      </c>
      <c r="C14" s="24">
        <f>'Elm-ash-cottonwood NPS'!B$3</f>
        <v>125</v>
      </c>
      <c r="D14"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Results'!$C$22=0,"N/A",'Elm-ash-cottonwood NPS'!B$6))))</f>
        <v>0</v>
      </c>
      <c r="E14" s="41">
        <f>'Elm-ash-cottonwood NPS'!$B$7</f>
        <v>0</v>
      </c>
      <c r="F14" s="41">
        <f>'Elm-ash-cottonwood NPS'!$B$9</f>
        <v>0</v>
      </c>
      <c r="G14" s="41">
        <f>'Elm-ash-cottonwood NPS'!$B$8</f>
        <v>0</v>
      </c>
      <c r="H14" s="41">
        <f>'Elm-ash-cottonwood NPS'!$B$10</f>
        <v>0</v>
      </c>
      <c r="I14" s="114">
        <f>'Elm-ash-cottonwood NPS'!$B$11</f>
        <v>0</v>
      </c>
    </row>
    <row r="15" spans="2:9" x14ac:dyDescent="0.2">
      <c r="B15" s="55" t="s">
        <v>135</v>
      </c>
      <c r="C15" s="24">
        <f>'Elm-ash-cottonwood SC'!B$3</f>
        <v>70</v>
      </c>
      <c r="D15"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Results'!$C$22=0,"N/A",'Elm-ash-cottonwood SC'!B$6))))</f>
        <v>0</v>
      </c>
      <c r="E15" s="41">
        <f>'Elm-ash-cottonwood SC'!$B$7</f>
        <v>0</v>
      </c>
      <c r="F15" s="41">
        <f>'Elm-ash-cottonwood SC'!$B$9</f>
        <v>0</v>
      </c>
      <c r="G15" s="41">
        <f>'Elm-ash-cottonwood SC'!$B$8</f>
        <v>0</v>
      </c>
      <c r="H15" s="41">
        <f>'Elm-ash-cottonwood SC'!$B$10</f>
        <v>0</v>
      </c>
      <c r="I15" s="114">
        <f>'Elm-ash-cottonwood SC'!$B$11</f>
        <v>0</v>
      </c>
    </row>
    <row r="16" spans="2:9" x14ac:dyDescent="0.2">
      <c r="B16" s="55" t="s">
        <v>136</v>
      </c>
      <c r="C16" s="24">
        <f>'Fir-spruce-mountain hemlock PSW'!B$3</f>
        <v>125</v>
      </c>
      <c r="D16"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Results'!$C$22=0,"N/A",'Fir-spruce-mountain hemlock PSW'!B$6))))</f>
        <v>0</v>
      </c>
      <c r="E16" s="41">
        <f>'Fir-spruce-mountain hemlock PSW'!$B$7</f>
        <v>0</v>
      </c>
      <c r="F16" s="41">
        <f>'Fir-spruce-mountain hemlock PSW'!$B$9</f>
        <v>0</v>
      </c>
      <c r="G16" s="41">
        <f>'Fir-spruce-mountain hemlock PSW'!$B$8</f>
        <v>0</v>
      </c>
      <c r="H16" s="41">
        <f>'Fir-spruce-mountain hemlock PSW'!$B$10</f>
        <v>0</v>
      </c>
      <c r="I16" s="114">
        <f>'Fir-spruce-mountain hemlock PSW'!$B$11</f>
        <v>0</v>
      </c>
    </row>
    <row r="17" spans="2:9" x14ac:dyDescent="0.2">
      <c r="B17" s="55" t="s">
        <v>137</v>
      </c>
      <c r="C17" s="24">
        <f>'Fir-spruce-mountain hemlock PWE'!B$3</f>
        <v>95</v>
      </c>
      <c r="D17"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Results'!$C$22=0,"N/A",'Fir-spruce-mountain hemlock PWE'!B$6))))</f>
        <v>0</v>
      </c>
      <c r="E17" s="41">
        <f>'Fir-spruce-mountain hemlock PWE'!$B$7</f>
        <v>0</v>
      </c>
      <c r="F17" s="41">
        <f>'Fir-spruce-mountain hemlock PWE'!$B$9</f>
        <v>0</v>
      </c>
      <c r="G17" s="41">
        <f>'Fir-spruce-mountain hemlock PWE'!$B$8</f>
        <v>0</v>
      </c>
      <c r="H17" s="41">
        <f>'Fir-spruce-mountain hemlock PWE'!$B$10</f>
        <v>0</v>
      </c>
      <c r="I17" s="114">
        <f>'Fir-spruce-mountain hemlock PWE'!$B$11</f>
        <v>0</v>
      </c>
    </row>
    <row r="18" spans="2:9" x14ac:dyDescent="0.2">
      <c r="B18" s="55" t="s">
        <v>138</v>
      </c>
      <c r="C18" s="24">
        <f>'Fir-spruce-mountain hemlock PWW'!B$3</f>
        <v>95</v>
      </c>
      <c r="D18"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Results'!$C$22=0,"N/A",'Fir-spruce-mountain hemlock PWW'!B$6))))</f>
        <v>0</v>
      </c>
      <c r="E18" s="41">
        <f>'Fir-spruce-mountain hemlock PWW'!$B$7</f>
        <v>0</v>
      </c>
      <c r="F18" s="41">
        <f>'Fir-spruce-mountain hemlock PWW'!$B$9</f>
        <v>0</v>
      </c>
      <c r="G18" s="41">
        <f>'Fir-spruce-mountain hemlock PWW'!$B$8</f>
        <v>0</v>
      </c>
      <c r="H18" s="41">
        <f>'Fir-spruce-mountain hemlock PWW'!$B$10</f>
        <v>0</v>
      </c>
      <c r="I18" s="114">
        <f>'Fir-spruce-mountain hemlock PWW'!$B$11</f>
        <v>0</v>
      </c>
    </row>
    <row r="19" spans="2:9" x14ac:dyDescent="0.2">
      <c r="B19" s="55" t="s">
        <v>139</v>
      </c>
      <c r="C19" s="24">
        <f>'Fir-spruce-mountain hemlock RMN'!B$3</f>
        <v>85</v>
      </c>
      <c r="D19"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Results'!$C$22=0,"N/A",'Fir-spruce-mountain hemlock RMN'!B$6))))</f>
        <v>0</v>
      </c>
      <c r="E19" s="41">
        <f>'Fir-spruce-mountain hemlock RMN'!$B$7</f>
        <v>0</v>
      </c>
      <c r="F19" s="41">
        <f>'Fir-spruce-mountain hemlock RMN'!$B$9</f>
        <v>0</v>
      </c>
      <c r="G19" s="41">
        <f>'Fir-spruce-mountain hemlock RMN'!$B$8</f>
        <v>0</v>
      </c>
      <c r="H19" s="41">
        <f>'Fir-spruce-mountain hemlock RMN'!$B$10</f>
        <v>0</v>
      </c>
      <c r="I19" s="114">
        <f>'Fir-spruce-mountain hemlock RMN'!$B$11</f>
        <v>0</v>
      </c>
    </row>
    <row r="20" spans="2:9" x14ac:dyDescent="0.2">
      <c r="B20" s="55" t="s">
        <v>140</v>
      </c>
      <c r="C20" s="24">
        <f>'Fir-spruce-mountain hemlock RMS'!B$3</f>
        <v>115</v>
      </c>
      <c r="D20"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Results'!$C$22=0,"N/A",'Fir-spruce-mountain hemlock RMS'!B$6))))</f>
        <v>0</v>
      </c>
      <c r="E20" s="41">
        <f>'Fir-spruce-mountain hemlock RMS'!$B$7</f>
        <v>0</v>
      </c>
      <c r="F20" s="41">
        <f>'Fir-spruce-mountain hemlock RMS'!$B$9</f>
        <v>0</v>
      </c>
      <c r="G20" s="41">
        <f>'Fir-spruce-mountain hemlock RMS'!$B$8</f>
        <v>0</v>
      </c>
      <c r="H20" s="41">
        <f>'Fir-spruce-mountain hemlock RMS'!$B$10</f>
        <v>0</v>
      </c>
      <c r="I20" s="114">
        <f>'Fir-spruce-mountain hemlock RMS'!$B$11</f>
        <v>0</v>
      </c>
    </row>
    <row r="21" spans="2:9" x14ac:dyDescent="0.2">
      <c r="B21" s="55" t="s">
        <v>141</v>
      </c>
      <c r="C21" s="24">
        <f>'Hemlock-Sitka spruce PWW'!B$3</f>
        <v>95</v>
      </c>
      <c r="D21"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Results'!$C$22=0,"N/A",'Hemlock-Sitka spruce PWW'!B$6))))</f>
        <v>0</v>
      </c>
      <c r="E21" s="41">
        <f>'Hemlock-Sitka spruce PWW'!$B$7</f>
        <v>0</v>
      </c>
      <c r="F21" s="41">
        <f>'Hemlock-Sitka spruce PWW'!$B$9</f>
        <v>0</v>
      </c>
      <c r="G21" s="41">
        <f>'Hemlock-Sitka spruce PWW'!$B$8</f>
        <v>0</v>
      </c>
      <c r="H21" s="41">
        <f>'Hemlock-Sitka spruce PWW'!$B$10</f>
        <v>0</v>
      </c>
      <c r="I21" s="114">
        <f>'Hemlock-Sitka spruce PWW'!$B$11</f>
        <v>0</v>
      </c>
    </row>
    <row r="22" spans="2:9" x14ac:dyDescent="0.2">
      <c r="B22" s="55" t="s">
        <v>142</v>
      </c>
      <c r="C22" s="24">
        <f>'Hemlock-Sitka spruce hpm PWW'!B$3</f>
        <v>85</v>
      </c>
      <c r="D22"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Results'!$C$22=0,"N/A",'Hemlock-Sitka spruce hpm PWW'!B$6))))</f>
        <v>0</v>
      </c>
      <c r="E22" s="41">
        <f>'Hemlock-Sitka spruce hpm PWW'!$B$7</f>
        <v>0</v>
      </c>
      <c r="F22" s="41">
        <f>'Hemlock-Sitka spruce hpm PWW'!$B$9</f>
        <v>0</v>
      </c>
      <c r="G22" s="41">
        <f>'Hemlock-Sitka spruce hpm PWW'!$B$8</f>
        <v>0</v>
      </c>
      <c r="H22" s="41">
        <f>'Hemlock-Sitka spruce hpm PWW'!$B$10</f>
        <v>0</v>
      </c>
      <c r="I22" s="114">
        <f>'Hemlock-Sitka spruce hpm PWW'!$B$11</f>
        <v>0</v>
      </c>
    </row>
    <row r="23" spans="2:9" x14ac:dyDescent="0.2">
      <c r="B23" s="55" t="s">
        <v>143</v>
      </c>
      <c r="C23" s="24">
        <f>'Loblolly-shortleaf pine SC'!B$3</f>
        <v>45</v>
      </c>
      <c r="D23"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Results'!$C$22=0,"N/A",'Loblolly-shortleaf pine SC'!B$6))))</f>
        <v>0</v>
      </c>
      <c r="E23" s="41">
        <f>'Loblolly-shortleaf pine SC'!$B$7</f>
        <v>0</v>
      </c>
      <c r="F23" s="41">
        <f>'Loblolly-shortleaf pine SC'!$B$9</f>
        <v>0</v>
      </c>
      <c r="G23" s="41">
        <f>'Loblolly-shortleaf pine SC'!$B$8</f>
        <v>0</v>
      </c>
      <c r="H23" s="41">
        <f>'Loblolly-shortleaf pine SC'!$B$10</f>
        <v>0</v>
      </c>
      <c r="I23" s="114">
        <f>'Loblolly-shortleaf pine SC'!$B$11</f>
        <v>0</v>
      </c>
    </row>
    <row r="24" spans="2:9" x14ac:dyDescent="0.2">
      <c r="B24" s="55" t="s">
        <v>144</v>
      </c>
      <c r="C24" s="24">
        <f>'Loblolly-shortleaf pine SE'!B$3</f>
        <v>45</v>
      </c>
      <c r="D24"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Results'!$C$22=0,"N/A",'Loblolly-shortleaf pine SE'!B$6))))</f>
        <v>0</v>
      </c>
      <c r="E24" s="41">
        <f>'Loblolly-shortleaf pine SE'!$B$7</f>
        <v>0</v>
      </c>
      <c r="F24" s="41">
        <f>'Loblolly-shortleaf pine SE'!$B$9</f>
        <v>0</v>
      </c>
      <c r="G24" s="41">
        <f>'Loblolly-shortleaf pine SE'!$B$8</f>
        <v>0</v>
      </c>
      <c r="H24" s="41">
        <f>'Loblolly-shortleaf pine SE'!$B$10</f>
        <v>0</v>
      </c>
      <c r="I24" s="114">
        <f>'Loblolly-shortleaf pine SE'!$B$11</f>
        <v>0</v>
      </c>
    </row>
    <row r="25" spans="2:9" x14ac:dyDescent="0.2">
      <c r="B25" s="55" t="s">
        <v>145</v>
      </c>
      <c r="C25" s="24">
        <f>'Loblolly-shortleaf pine hpm SC'!B$3</f>
        <v>25</v>
      </c>
      <c r="D25"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Results'!$C$22=0,"N/A",'Loblolly-shortleaf pine hpm SC'!B$6))))</f>
        <v>0</v>
      </c>
      <c r="E25" s="41">
        <f>'Loblolly-shortleaf pine hpm SC'!$B$7</f>
        <v>0</v>
      </c>
      <c r="F25" s="41">
        <f>'Loblolly-shortleaf pine hpm SC'!$B$9</f>
        <v>0</v>
      </c>
      <c r="G25" s="41">
        <f>'Loblolly-shortleaf pine hpm SC'!$B$8</f>
        <v>0</v>
      </c>
      <c r="H25" s="41">
        <f>'Loblolly-shortleaf pine hpm SC'!$B$10</f>
        <v>0</v>
      </c>
      <c r="I25" s="114">
        <f>'Loblolly-shortleaf pine hpm SC'!$B$11</f>
        <v>0</v>
      </c>
    </row>
    <row r="26" spans="2:9" x14ac:dyDescent="0.2">
      <c r="B26" s="55" t="s">
        <v>146</v>
      </c>
      <c r="C26" s="24">
        <f>'Loblolly-shortleaf pine hpm SE'!B$3</f>
        <v>25</v>
      </c>
      <c r="D26"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Results'!$C$22=0,"N/A",'Loblolly-shortleaf pine hpm SE'!B$6))))</f>
        <v>0</v>
      </c>
      <c r="E26" s="41">
        <f>'Loblolly-shortleaf pine hpm SE'!$B$7</f>
        <v>0</v>
      </c>
      <c r="F26" s="41">
        <f>'Loblolly-shortleaf pine hpm SE'!$B$9</f>
        <v>0</v>
      </c>
      <c r="G26" s="41">
        <f>'Loblolly-shortleaf pine hpm SE'!$B$8</f>
        <v>0</v>
      </c>
      <c r="H26" s="41">
        <f>'Loblolly-shortleaf pine hpm SE'!$B$10</f>
        <v>0</v>
      </c>
      <c r="I26" s="114">
        <f>'Loblolly-shortleaf pine hpm SE'!$B$11</f>
        <v>0</v>
      </c>
    </row>
    <row r="27" spans="2:9" x14ac:dyDescent="0.2">
      <c r="B27" s="55" t="s">
        <v>147</v>
      </c>
      <c r="C27" s="24">
        <f>'Lodgepole pine PWE'!B$3</f>
        <v>75</v>
      </c>
      <c r="D27"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Results'!$C$22=0,"N/A",'Lodgepole pine PWE'!B$6))))</f>
        <v>0</v>
      </c>
      <c r="E27" s="41">
        <f>'Lodgepole pine PWE'!$B$7</f>
        <v>0</v>
      </c>
      <c r="F27" s="41">
        <f>'Lodgepole pine PWE'!$B$9</f>
        <v>0</v>
      </c>
      <c r="G27" s="41">
        <f>'Lodgepole pine PWE'!$B$8</f>
        <v>0</v>
      </c>
      <c r="H27" s="41">
        <f>'Lodgepole pine PWE'!$B$10</f>
        <v>0</v>
      </c>
      <c r="I27" s="114">
        <f>'Lodgepole pine PWE'!$B$11</f>
        <v>0</v>
      </c>
    </row>
    <row r="28" spans="2:9" x14ac:dyDescent="0.2">
      <c r="B28" s="55" t="s">
        <v>148</v>
      </c>
      <c r="C28" s="24">
        <f>'Lodgepole pine RMN'!B$3</f>
        <v>95</v>
      </c>
      <c r="D28"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Results'!$C$22=0,"N/A",'Lodgepole pine RMN'!B$6))))</f>
        <v>0</v>
      </c>
      <c r="E28" s="41">
        <f>'Lodgepole pine RMN'!$B$7</f>
        <v>0</v>
      </c>
      <c r="F28" s="41">
        <f>'Lodgepole pine RMN'!$B$9</f>
        <v>0</v>
      </c>
      <c r="G28" s="41">
        <f>'Lodgepole pine RMN'!$B$8</f>
        <v>0</v>
      </c>
      <c r="H28" s="41">
        <f>'Lodgepole pine RMN'!$B$10</f>
        <v>0</v>
      </c>
      <c r="I28" s="114">
        <f>'Lodgepole pine RMN'!$B$11</f>
        <v>0</v>
      </c>
    </row>
    <row r="29" spans="2:9" x14ac:dyDescent="0.2">
      <c r="B29" s="55" t="s">
        <v>149</v>
      </c>
      <c r="C29" s="24">
        <f>'Lodgepole pine RMS'!B$3</f>
        <v>125</v>
      </c>
      <c r="D29"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Results'!$C$22=0,"N/A",'Lodgepole pine RMS'!B$6))))</f>
        <v>0</v>
      </c>
      <c r="E29" s="41">
        <f>'Lodgepole pine RMS'!$B$7</f>
        <v>0</v>
      </c>
      <c r="F29" s="41">
        <f>'Lodgepole pine RMS'!$B$9</f>
        <v>0</v>
      </c>
      <c r="G29" s="41">
        <f>'Lodgepole pine RMS'!$B$8</f>
        <v>0</v>
      </c>
      <c r="H29" s="41">
        <f>'Lodgepole pine RMS'!$B$10</f>
        <v>0</v>
      </c>
      <c r="I29" s="114">
        <f>'Lodgepole pine RMS'!$B$11</f>
        <v>0</v>
      </c>
    </row>
    <row r="30" spans="2:9" x14ac:dyDescent="0.2">
      <c r="B30" s="55" t="s">
        <v>150</v>
      </c>
      <c r="C30" s="24">
        <f>'Longleaf-slash pine SE'!B$3</f>
        <v>45</v>
      </c>
      <c r="D30"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Results'!$C$22=0,"N/A",'Longleaf-slash pine SE'!B$6))))</f>
        <v>0</v>
      </c>
      <c r="E30" s="41">
        <f>'Longleaf-slash pine SE'!$B$7</f>
        <v>0</v>
      </c>
      <c r="F30" s="41">
        <f>'Longleaf-slash pine SE'!$B$9</f>
        <v>0</v>
      </c>
      <c r="G30" s="41">
        <f>'Longleaf-slash pine SE'!$B$8</f>
        <v>0</v>
      </c>
      <c r="H30" s="41">
        <f>'Longleaf-slash pine SE'!$B$10</f>
        <v>0</v>
      </c>
      <c r="I30" s="114">
        <f>'Longleaf-slash pine SE'!$B$11</f>
        <v>0</v>
      </c>
    </row>
    <row r="31" spans="2:9" x14ac:dyDescent="0.2">
      <c r="B31" s="55" t="s">
        <v>151</v>
      </c>
      <c r="C31" s="24">
        <f>'Longleaf-slash pine hpm SE'!B$3</f>
        <v>25</v>
      </c>
      <c r="D31"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Results'!$C$22=0,"N/A",'Longleaf-slash pine hpm SE'!B$6))))</f>
        <v>0</v>
      </c>
      <c r="E31" s="41">
        <f>'Longleaf-slash pine hpm SE'!$B$7</f>
        <v>0</v>
      </c>
      <c r="F31" s="41">
        <f>'Longleaf-slash pine hpm SE'!$B$9</f>
        <v>0</v>
      </c>
      <c r="G31" s="41">
        <f>'Longleaf-slash pine hpm SE'!$B$8</f>
        <v>0</v>
      </c>
      <c r="H31" s="41">
        <f>'Longleaf-slash pine hpm SE'!$B$10</f>
        <v>0</v>
      </c>
      <c r="I31" s="114">
        <f>'Longleaf-slash pine hpm SE'!$B$11</f>
        <v>0</v>
      </c>
    </row>
    <row r="32" spans="2:9" x14ac:dyDescent="0.2">
      <c r="B32" s="55" t="s">
        <v>152</v>
      </c>
      <c r="C32" s="24">
        <f>'Maple-beech-birch NE'!B$3</f>
        <v>55</v>
      </c>
      <c r="D32"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Results'!$C$22=0,"N/A",'Maple-beech-birch NE'!B$6))))</f>
        <v>0</v>
      </c>
      <c r="E32" s="41">
        <f>'Maple-beech-birch NE'!$B$7</f>
        <v>0</v>
      </c>
      <c r="F32" s="41">
        <f>'Maple-beech-birch NE'!$B$9</f>
        <v>0</v>
      </c>
      <c r="G32" s="41">
        <f>'Maple-beech-birch NE'!$B$8</f>
        <v>0</v>
      </c>
      <c r="H32" s="41">
        <f>'Maple-beech-birch NE'!$B$10</f>
        <v>0</v>
      </c>
      <c r="I32" s="114">
        <f>'Maple-beech-birch NE'!$B$11</f>
        <v>0</v>
      </c>
    </row>
    <row r="33" spans="2:9" x14ac:dyDescent="0.2">
      <c r="B33" s="55" t="s">
        <v>153</v>
      </c>
      <c r="C33" s="24">
        <f>'Maple-beech-birch NLS'!B$3</f>
        <v>125</v>
      </c>
      <c r="D33"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Results'!$C$22=0,"N/A",'Maple-beech-birch NLS'!B$6))))</f>
        <v>0</v>
      </c>
      <c r="E33" s="41">
        <f>'Maple-beech-birch NLS'!$B$7</f>
        <v>0</v>
      </c>
      <c r="F33" s="41">
        <f>'Maple-beech-birch NLS'!$B$9</f>
        <v>0</v>
      </c>
      <c r="G33" s="41">
        <f>'Maple-beech-birch NLS'!$B$8</f>
        <v>0</v>
      </c>
      <c r="H33" s="41">
        <f>'Maple-beech-birch NLS'!$B$10</f>
        <v>0</v>
      </c>
      <c r="I33" s="114">
        <f>'Maple-beech-birch NLS'!$B$11</f>
        <v>0</v>
      </c>
    </row>
    <row r="34" spans="2:9" x14ac:dyDescent="0.2">
      <c r="B34" s="55" t="s">
        <v>154</v>
      </c>
      <c r="C34" s="24">
        <f>'Maple-beech-birch NPS'!B$3</f>
        <v>125</v>
      </c>
      <c r="D34"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Results'!$C$22=0,"N/A",'Maple-beech-birch NPS'!B$6))))</f>
        <v>0</v>
      </c>
      <c r="E34" s="41">
        <f>'Maple-beech-birch NPS'!$B$7</f>
        <v>0</v>
      </c>
      <c r="F34" s="41">
        <f>'Maple-beech-birch NPS'!$B$9</f>
        <v>0</v>
      </c>
      <c r="G34" s="41">
        <f>'Maple-beech-birch NPS'!$B$8</f>
        <v>0</v>
      </c>
      <c r="H34" s="41">
        <f>'Maple-beech-birch NPS'!$B$10</f>
        <v>0</v>
      </c>
      <c r="I34" s="114">
        <f>'Maple-beech-birch NPS'!$B$11</f>
        <v>0</v>
      </c>
    </row>
    <row r="35" spans="2:9" x14ac:dyDescent="0.2">
      <c r="B35" s="55" t="s">
        <v>155</v>
      </c>
      <c r="C35" s="24">
        <f>'Mixed conifer PSW'!B$3</f>
        <v>125</v>
      </c>
      <c r="D35"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Results'!$C$22=0,"N/A",'Mixed conifer PSW'!B$6))))</f>
        <v>0</v>
      </c>
      <c r="E35" s="41">
        <f>'Mixed conifer PSW'!$B$7</f>
        <v>0</v>
      </c>
      <c r="F35" s="41">
        <f>'Mixed conifer PSW'!$B$9</f>
        <v>0</v>
      </c>
      <c r="G35" s="41">
        <f>'Mixed conifer PSW'!$B$8</f>
        <v>0</v>
      </c>
      <c r="H35" s="41">
        <f>'Mixed conifer PSW'!$B$10</f>
        <v>0</v>
      </c>
      <c r="I35" s="114">
        <f>'Mixed conifer PSW'!$B$11</f>
        <v>0</v>
      </c>
    </row>
    <row r="36" spans="2:9" x14ac:dyDescent="0.2">
      <c r="B36" s="55" t="s">
        <v>156</v>
      </c>
      <c r="C36" s="24">
        <f>'Oak-gum-cypress SC'!B$3</f>
        <v>90</v>
      </c>
      <c r="D36"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Results'!$C$22=0,"N/A",'Oak-gum-cypress SC'!B$6))))</f>
        <v>0</v>
      </c>
      <c r="E36" s="41">
        <f>'Oak-gum-cypress SC'!$B$7</f>
        <v>0</v>
      </c>
      <c r="F36" s="41">
        <f>'Oak-gum-cypress SC'!$B$9</f>
        <v>0</v>
      </c>
      <c r="G36" s="41">
        <f>'Oak-gum-cypress SC'!$B$8</f>
        <v>0</v>
      </c>
      <c r="H36" s="41">
        <f>'Oak-gum-cypress SC'!$B$10</f>
        <v>0</v>
      </c>
      <c r="I36" s="114">
        <f>'Oak-gum-cypress SC'!$B$11</f>
        <v>0</v>
      </c>
    </row>
    <row r="37" spans="2:9" x14ac:dyDescent="0.2">
      <c r="B37" s="55" t="s">
        <v>157</v>
      </c>
      <c r="C37" s="24">
        <f>'Oak-gum-cypress SE'!B$3</f>
        <v>90</v>
      </c>
      <c r="D37"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Results'!$C$22=0,"N/A",'Oak-gum-cypress SE'!B$6))))</f>
        <v>0</v>
      </c>
      <c r="E37" s="41">
        <f>'Oak-gum-cypress SE'!$B$7</f>
        <v>0</v>
      </c>
      <c r="F37" s="41">
        <f>'Oak-gum-cypress SE'!$B$9</f>
        <v>0</v>
      </c>
      <c r="G37" s="41">
        <f>'Oak-gum-cypress SE'!$B$8</f>
        <v>0</v>
      </c>
      <c r="H37" s="41">
        <f>'Oak-gum-cypress SE'!$B$10</f>
        <v>0</v>
      </c>
      <c r="I37" s="114">
        <f>'Oak-gum-cypress SE'!$B$11</f>
        <v>0</v>
      </c>
    </row>
    <row r="38" spans="2:9" x14ac:dyDescent="0.2">
      <c r="B38" s="55" t="s">
        <v>158</v>
      </c>
      <c r="C38" s="24">
        <f>'Oak-hickory NE'!B$3</f>
        <v>35</v>
      </c>
      <c r="D38"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Results'!$C$22=0,"N/A",'Oak-hickory NE'!B$6))))</f>
        <v>0</v>
      </c>
      <c r="E38" s="41">
        <f>'Oak-hickory NE'!$B$7</f>
        <v>0</v>
      </c>
      <c r="F38" s="41">
        <f>'Oak-hickory NE'!$B$9</f>
        <v>0</v>
      </c>
      <c r="G38" s="41">
        <f>'Oak-hickory NE'!$B$8</f>
        <v>0</v>
      </c>
      <c r="H38" s="41">
        <f>'Oak-hickory NE'!$B$10</f>
        <v>0</v>
      </c>
      <c r="I38" s="114">
        <f>'Oak-hickory NE'!$B$11</f>
        <v>0</v>
      </c>
    </row>
    <row r="39" spans="2:9" x14ac:dyDescent="0.2">
      <c r="B39" s="55" t="s">
        <v>159</v>
      </c>
      <c r="C39" s="24">
        <f>'Oak-hickory NLS'!B$3</f>
        <v>125</v>
      </c>
      <c r="D39"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Results'!$C$22=0,"N/A",'Oak-hickory NLS'!B$6))))</f>
        <v>0</v>
      </c>
      <c r="E39" s="41">
        <f>'Oak-hickory NLS'!$B$7</f>
        <v>0</v>
      </c>
      <c r="F39" s="41">
        <f>'Oak-hickory NLS'!$B$9</f>
        <v>0</v>
      </c>
      <c r="G39" s="41">
        <f>'Oak-hickory NLS'!$B$8</f>
        <v>0</v>
      </c>
      <c r="H39" s="41">
        <f>'Oak-hickory NLS'!$B$10</f>
        <v>0</v>
      </c>
      <c r="I39" s="114">
        <f>'Oak-hickory NLS'!$B$11</f>
        <v>0</v>
      </c>
    </row>
    <row r="40" spans="2:9" x14ac:dyDescent="0.2">
      <c r="B40" s="55" t="s">
        <v>160</v>
      </c>
      <c r="C40" s="24">
        <f>'Oak-hickory NPS'!B$3</f>
        <v>105</v>
      </c>
      <c r="D40"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Results'!$C$22=0,"N/A",'Oak-hickory NPS'!B$6))))</f>
        <v>0</v>
      </c>
      <c r="E40" s="41">
        <f>'Oak-hickory NPS'!$B$7</f>
        <v>0</v>
      </c>
      <c r="F40" s="41">
        <f>'Oak-hickory NPS'!$B$9</f>
        <v>0</v>
      </c>
      <c r="G40" s="41">
        <f>'Oak-hickory NPS'!$B$8</f>
        <v>0</v>
      </c>
      <c r="H40" s="41">
        <f>'Oak-hickory NPS'!$B$10</f>
        <v>0</v>
      </c>
      <c r="I40" s="114">
        <f>'Oak-hickory NPS'!$B$11</f>
        <v>0</v>
      </c>
    </row>
    <row r="41" spans="2:9" x14ac:dyDescent="0.2">
      <c r="B41" s="55" t="s">
        <v>161</v>
      </c>
      <c r="C41" s="24">
        <f>'Oak-hickory SC'!B$3</f>
        <v>70</v>
      </c>
      <c r="D41"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Results'!$C$22=0,"N/A",'Oak-hickory SC'!B$6))))</f>
        <v>0</v>
      </c>
      <c r="E41" s="41">
        <f>'Oak-hickory SC'!$B$7</f>
        <v>0</v>
      </c>
      <c r="F41" s="41">
        <f>'Oak-hickory SC'!$B$9</f>
        <v>0</v>
      </c>
      <c r="G41" s="41">
        <f>'Oak-hickory SC'!$B$8</f>
        <v>0</v>
      </c>
      <c r="H41" s="41">
        <f>'Oak-hickory SC'!$B$10</f>
        <v>0</v>
      </c>
      <c r="I41" s="114">
        <f>'Oak-hickory SC'!$B$11</f>
        <v>0</v>
      </c>
    </row>
    <row r="42" spans="2:9" x14ac:dyDescent="0.2">
      <c r="B42" s="55" t="s">
        <v>162</v>
      </c>
      <c r="C42" s="24">
        <f>'Oak-hickory SE'!B$3</f>
        <v>70</v>
      </c>
      <c r="D42"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Results'!$C$22=0,"N/A",'Oak-hickory SE'!B$6))))</f>
        <v>0</v>
      </c>
      <c r="E42" s="41">
        <f>'Oak-hickory SE'!$B$7</f>
        <v>0</v>
      </c>
      <c r="F42" s="41">
        <f>'Oak-hickory SE'!$B$9</f>
        <v>0</v>
      </c>
      <c r="G42" s="41">
        <f>'Oak-hickory SE'!$B$8</f>
        <v>0</v>
      </c>
      <c r="H42" s="41">
        <f>'Oak-hickory SE'!$B$10</f>
        <v>0</v>
      </c>
      <c r="I42" s="114">
        <f>'Oak-hickory SE'!$B$11</f>
        <v>0</v>
      </c>
    </row>
    <row r="43" spans="2:9" x14ac:dyDescent="0.2">
      <c r="B43" s="55" t="s">
        <v>163</v>
      </c>
      <c r="C43" s="24">
        <f>'Oak-pine NE'!B$3</f>
        <v>45</v>
      </c>
      <c r="D43"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Results'!$C$22=0,"N/A",'Oak-pine NE'!B$6))))</f>
        <v>0</v>
      </c>
      <c r="E43" s="41">
        <f>'Oak-pine NE'!$B$7</f>
        <v>0</v>
      </c>
      <c r="F43" s="41">
        <f>'Oak-pine NE'!$B$9</f>
        <v>0</v>
      </c>
      <c r="G43" s="41">
        <f>'Oak-pine NE'!$B$8</f>
        <v>0</v>
      </c>
      <c r="H43" s="41">
        <f>'Oak-pine NE'!$B$10</f>
        <v>0</v>
      </c>
      <c r="I43" s="114">
        <f>'Oak-pine NE'!$B$11</f>
        <v>0</v>
      </c>
    </row>
    <row r="44" spans="2:9" x14ac:dyDescent="0.2">
      <c r="B44" s="55" t="s">
        <v>164</v>
      </c>
      <c r="C44" s="24">
        <f>'Oak-pine NPS'!B$3</f>
        <v>45</v>
      </c>
      <c r="D44"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Results'!$C$22=0,"N/A",'Oak-pine NPS'!B$6))))</f>
        <v>0</v>
      </c>
      <c r="E44" s="41">
        <f>'Oak-pine NPS'!$B$7</f>
        <v>0</v>
      </c>
      <c r="F44" s="41">
        <f>'Oak-pine NPS'!$B$9</f>
        <v>0</v>
      </c>
      <c r="G44" s="41">
        <f>'Oak-pine NPS'!$B$8</f>
        <v>0</v>
      </c>
      <c r="H44" s="41">
        <f>'Oak-pine NPS'!$B$10</f>
        <v>0</v>
      </c>
      <c r="I44" s="114">
        <f>'Oak-pine NPS'!$B$11</f>
        <v>0</v>
      </c>
    </row>
    <row r="45" spans="2:9" x14ac:dyDescent="0.2">
      <c r="B45" s="55" t="s">
        <v>165</v>
      </c>
      <c r="C45" s="24">
        <f>'Oak-pine SC'!B$3</f>
        <v>60</v>
      </c>
      <c r="D45"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Results'!$C$22=0,"N/A",'Oak-pine SC'!B$6))))</f>
        <v>0</v>
      </c>
      <c r="E45" s="41">
        <f>'Oak-pine SC'!$B$7</f>
        <v>0</v>
      </c>
      <c r="F45" s="41">
        <f>'Oak-pine SC'!$B$9</f>
        <v>0</v>
      </c>
      <c r="G45" s="41">
        <f>'Oak-pine SC'!$B$8</f>
        <v>0</v>
      </c>
      <c r="H45" s="41">
        <f>'Oak-pine SC'!$B$10</f>
        <v>0</v>
      </c>
      <c r="I45" s="114">
        <f>'Oak-pine SC'!$B$11</f>
        <v>0</v>
      </c>
    </row>
    <row r="46" spans="2:9" x14ac:dyDescent="0.2">
      <c r="B46" s="55" t="s">
        <v>166</v>
      </c>
      <c r="C46" s="24">
        <f>'Oak-pine SE'!B$3</f>
        <v>60</v>
      </c>
      <c r="D46"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Results'!$C$22=0,"N/A",'Oak-pine SE'!B$6))))</f>
        <v>0</v>
      </c>
      <c r="E46" s="41">
        <f>'Oak-pine SE'!$B$7</f>
        <v>0</v>
      </c>
      <c r="F46" s="41">
        <f>'Oak-pine SE'!$B$9</f>
        <v>0</v>
      </c>
      <c r="G46" s="41">
        <f>'Oak-pine SE'!$B$8</f>
        <v>0</v>
      </c>
      <c r="H46" s="41">
        <f>'Oak-pine SE'!$B$10</f>
        <v>0</v>
      </c>
      <c r="I46" s="114">
        <f>'Oak-pine SE'!$B$11</f>
        <v>0</v>
      </c>
    </row>
    <row r="47" spans="2:9" x14ac:dyDescent="0.2">
      <c r="B47" s="55" t="s">
        <v>167</v>
      </c>
      <c r="C47" s="24">
        <f>'Ponderosa pine PWE'!B$3</f>
        <v>125</v>
      </c>
      <c r="D47"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Results'!$C$22=0,"N/A",'Ponderosa pine PWE'!B$6))))</f>
        <v>0</v>
      </c>
      <c r="E47" s="41">
        <f>'Ponderosa pine PWE'!$B$7</f>
        <v>0</v>
      </c>
      <c r="F47" s="41">
        <f>'Ponderosa pine PWE'!$B$9</f>
        <v>0</v>
      </c>
      <c r="G47" s="41">
        <f>'Ponderosa pine PWE'!$B$8</f>
        <v>0</v>
      </c>
      <c r="H47" s="41">
        <f>'Ponderosa pine PWE'!$B$10</f>
        <v>0</v>
      </c>
      <c r="I47" s="114">
        <f>'Ponderosa pine PWE'!$B$11</f>
        <v>0</v>
      </c>
    </row>
    <row r="48" spans="2:9" x14ac:dyDescent="0.2">
      <c r="B48" s="55" t="s">
        <v>168</v>
      </c>
      <c r="C48" s="24">
        <f>'Ponderosa pine RMN'!B$3</f>
        <v>85</v>
      </c>
      <c r="D48"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Results'!$C$22=0,"N/A",'Ponderosa pine RMN'!B$6))))</f>
        <v>0</v>
      </c>
      <c r="E48" s="41">
        <f>'Ponderosa pine RMN'!$B$7</f>
        <v>0</v>
      </c>
      <c r="F48" s="41">
        <f>'Ponderosa pine RMN'!$B$9</f>
        <v>0</v>
      </c>
      <c r="G48" s="41">
        <f>'Ponderosa pine RMN'!$B$8</f>
        <v>0</v>
      </c>
      <c r="H48" s="41">
        <f>'Ponderosa pine RMN'!$B$10</f>
        <v>0</v>
      </c>
      <c r="I48" s="114">
        <f>'Ponderosa pine RMN'!$B$11</f>
        <v>0</v>
      </c>
    </row>
    <row r="49" spans="2:9" x14ac:dyDescent="0.2">
      <c r="B49" s="55" t="s">
        <v>169</v>
      </c>
      <c r="C49" s="24">
        <f>'Ponderosa pine RMS'!B$3</f>
        <v>125</v>
      </c>
      <c r="D49"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Results'!$C$22=0,"N/A",'Ponderosa pine RMS'!B$6))))</f>
        <v>0</v>
      </c>
      <c r="E49" s="41">
        <f>'Ponderosa pine RMS'!$B$7</f>
        <v>0</v>
      </c>
      <c r="F49" s="41">
        <f>'Ponderosa pine RMS'!$B$9</f>
        <v>0</v>
      </c>
      <c r="G49" s="41">
        <f>'Ponderosa pine RMS'!$B$8</f>
        <v>0</v>
      </c>
      <c r="H49" s="41">
        <f>'Ponderosa pine RMS'!$B$10</f>
        <v>0</v>
      </c>
      <c r="I49" s="114">
        <f>'Ponderosa pine RMS'!$B$11</f>
        <v>0</v>
      </c>
    </row>
    <row r="50" spans="2:9" x14ac:dyDescent="0.2">
      <c r="B50" s="55" t="s">
        <v>170</v>
      </c>
      <c r="C50" s="24">
        <f>'Spruce-balsam fir NE'!B$3</f>
        <v>95</v>
      </c>
      <c r="D50"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Results'!$C$22=0,"N/A",'Spruce-balsam fir NE'!B$6))))</f>
        <v>0</v>
      </c>
      <c r="E50" s="41">
        <f>'Spruce-balsam fir NE'!$B$7</f>
        <v>0</v>
      </c>
      <c r="F50" s="41">
        <f>'Spruce-balsam fir NE'!$B$9</f>
        <v>0</v>
      </c>
      <c r="G50" s="41">
        <f>'Spruce-balsam fir NE'!$B$8</f>
        <v>0</v>
      </c>
      <c r="H50" s="41">
        <f>'Spruce-balsam fir NE'!$B$10</f>
        <v>0</v>
      </c>
      <c r="I50" s="114">
        <f>'Spruce-balsam fir NE'!$B$11</f>
        <v>0</v>
      </c>
    </row>
    <row r="51" spans="2:9" x14ac:dyDescent="0.2">
      <c r="B51" s="55" t="s">
        <v>171</v>
      </c>
      <c r="C51" s="24">
        <f>'Spruce-balsam fir NLS'!B$3</f>
        <v>65</v>
      </c>
      <c r="D51"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Results'!$C$22=0,"N/A",'Spruce-balsam fir NLS'!B$6))))</f>
        <v>0</v>
      </c>
      <c r="E51" s="41">
        <f>'Spruce-balsam fir NLS'!$B$7</f>
        <v>0</v>
      </c>
      <c r="F51" s="41">
        <f>'Spruce-balsam fir NLS'!$B$9</f>
        <v>0</v>
      </c>
      <c r="G51" s="41">
        <f>'Spruce-balsam fir NLS'!$B$8</f>
        <v>0</v>
      </c>
      <c r="H51" s="41">
        <f>'Spruce-balsam fir NLS'!$B$10</f>
        <v>0</v>
      </c>
      <c r="I51" s="114">
        <f>'Spruce-balsam fir NLS'!$B$11</f>
        <v>0</v>
      </c>
    </row>
    <row r="52" spans="2:9" x14ac:dyDescent="0.2">
      <c r="B52" s="55" t="s">
        <v>172</v>
      </c>
      <c r="C52" s="24">
        <f>'Western oak PSW'!B$3</f>
        <v>85</v>
      </c>
      <c r="D52"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Results'!$C$22=0,"N/A",'Western oak PSW'!B$6))))</f>
        <v>0</v>
      </c>
      <c r="E52" s="41">
        <f>'Western oak PSW'!$B$7</f>
        <v>0</v>
      </c>
      <c r="F52" s="41">
        <f>'Western oak PSW'!$B$9</f>
        <v>0</v>
      </c>
      <c r="G52" s="41">
        <f>'Western oak PSW'!$B$8</f>
        <v>0</v>
      </c>
      <c r="H52" s="41">
        <f>'Western oak PSW'!$B$10</f>
        <v>0</v>
      </c>
      <c r="I52" s="114">
        <f>'Western oak PSW'!$B$11</f>
        <v>0</v>
      </c>
    </row>
    <row r="53" spans="2:9" x14ac:dyDescent="0.2">
      <c r="B53" s="55" t="s">
        <v>173</v>
      </c>
      <c r="C53" s="24">
        <f>'White-red-jack pine NE'!B$3</f>
        <v>45</v>
      </c>
      <c r="D53"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Results'!$C$22=0,"N/A",'White-red-jack pine NE'!B$6))))</f>
        <v>0</v>
      </c>
      <c r="E53" s="41">
        <f>'White-red-jack pine NE'!$B$7</f>
        <v>0</v>
      </c>
      <c r="F53" s="41">
        <f>'White-red-jack pine NE'!$B$9</f>
        <v>0</v>
      </c>
      <c r="G53" s="41">
        <f>'White-red-jack pine NE'!$B$8</f>
        <v>0</v>
      </c>
      <c r="H53" s="41">
        <f>'White-red-jack pine NE'!$B$10</f>
        <v>0</v>
      </c>
      <c r="I53" s="114">
        <f>'White-red-jack pine NE'!$B$11</f>
        <v>0</v>
      </c>
    </row>
    <row r="54" spans="2:9" ht="13.5" thickBot="1" x14ac:dyDescent="0.25">
      <c r="B54" s="56" t="s">
        <v>174</v>
      </c>
      <c r="C54" s="25">
        <f>'White-red-jack pine NLS'!B$3</f>
        <v>75</v>
      </c>
      <c r="D54" s="25">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Results'!$C$22=0,"N/A",'White-red-jack pine NLS'!B$6))))</f>
        <v>0</v>
      </c>
      <c r="E54" s="42">
        <f>'White-red-jack pine NLS'!$B$7</f>
        <v>0</v>
      </c>
      <c r="F54" s="42">
        <f>'White-red-jack pine NLS'!$B$9</f>
        <v>0</v>
      </c>
      <c r="G54" s="42">
        <f>'White-red-jack pine NLS'!$B$8</f>
        <v>0</v>
      </c>
      <c r="H54" s="42">
        <f>'White-red-jack pine NLS'!$B$10</f>
        <v>0</v>
      </c>
      <c r="I54" s="115">
        <f>'White-red-jack pine NLS'!$B$11</f>
        <v>0</v>
      </c>
    </row>
    <row r="56" spans="2:9" x14ac:dyDescent="0.2">
      <c r="B56" s="12"/>
    </row>
    <row r="57" spans="2:9" x14ac:dyDescent="0.2">
      <c r="B57" s="1"/>
    </row>
  </sheetData>
  <sheetProtection algorithmName="SHA-512" hashValue="7qklE2J9B+afkTSYMYb55CRj2m9VQkfMPAuqm3SAKP4cxzutJAxKXcILbQbNYOEBvqla5aQgGykZfAm6aaw+Yg==" saltValue="s79XhNrIIQTOobj/YavAWA==" spinCount="100000" sheet="1" objects="1" scenarios="1"/>
  <autoFilter ref="B2:D54" xr:uid="{00000000-0009-0000-0000-000002000000}"/>
  <dataConsolidate/>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dimension ref="A1:DC176"/>
  <sheetViews>
    <sheetView workbookViewId="0">
      <selection activeCell="B11" sqref="B11"/>
    </sheetView>
  </sheetViews>
  <sheetFormatPr defaultColWidth="9.140625" defaultRowHeight="12.75" x14ac:dyDescent="0.2"/>
  <cols>
    <col min="1" max="1" width="9.140625" style="1" customWidth="1"/>
    <col min="2" max="5" width="9.140625" style="1"/>
    <col min="6" max="6" width="10.42578125" style="1" bestFit="1" customWidth="1"/>
    <col min="7" max="7" width="9.42578125" style="1" bestFit="1" customWidth="1"/>
    <col min="8" max="8" width="12" style="1" bestFit="1" customWidth="1"/>
    <col min="9" max="16384" width="9.140625" style="1"/>
  </cols>
  <sheetData>
    <row r="1" spans="1:107" x14ac:dyDescent="0.2">
      <c r="A1" s="12" t="s">
        <v>147</v>
      </c>
    </row>
    <row r="2" spans="1:107" x14ac:dyDescent="0.2">
      <c r="A2" s="1" t="s">
        <v>206</v>
      </c>
      <c r="B2" s="1" t="s">
        <v>207</v>
      </c>
    </row>
    <row r="3" spans="1:107" x14ac:dyDescent="0.2">
      <c r="A3" s="1" t="s">
        <v>114</v>
      </c>
      <c r="B3" s="1">
        <f>_xlfn.MAXIFS(A16:A141,D16:D141,B4)</f>
        <v>75</v>
      </c>
    </row>
    <row r="4" spans="1:107" x14ac:dyDescent="0.2">
      <c r="A4" s="1" t="s">
        <v>208</v>
      </c>
      <c r="B4" s="1">
        <f>MAX(D17:D141)</f>
        <v>2.9319999999999999</v>
      </c>
    </row>
    <row r="5" spans="1:107" x14ac:dyDescent="0.2">
      <c r="A5" s="1" t="s">
        <v>209</v>
      </c>
      <c r="B5" s="1">
        <f>_xlfn.MAXIFS(A18:A141,E18:E141,"&gt;="&amp;'Inputs and Results'!C22)</f>
        <v>0</v>
      </c>
      <c r="C5" s="1" t="s">
        <v>210</v>
      </c>
    </row>
    <row r="6" spans="1:107"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7" x14ac:dyDescent="0.2">
      <c r="A7" s="1" t="s">
        <v>213</v>
      </c>
      <c r="B7" s="19">
        <f>IFERROR(SUM(F17:F116)*3.667*0.404686,"")</f>
        <v>0</v>
      </c>
      <c r="C7" s="1" t="s">
        <v>214</v>
      </c>
    </row>
    <row r="8" spans="1:107" x14ac:dyDescent="0.2">
      <c r="A8" s="1" t="s">
        <v>234</v>
      </c>
      <c r="B8" s="19">
        <f>IFERROR(SUM(G17:G116)*3.667*0.404686,"")</f>
        <v>0</v>
      </c>
      <c r="C8" s="1" t="s">
        <v>216</v>
      </c>
    </row>
    <row r="9" spans="1:107" x14ac:dyDescent="0.2">
      <c r="A9" s="1" t="s">
        <v>217</v>
      </c>
      <c r="B9" s="19">
        <f>IFERROR(SUM(J17:J116)*3.667*0.404686,"")</f>
        <v>0</v>
      </c>
      <c r="C9" s="1" t="s">
        <v>218</v>
      </c>
    </row>
    <row r="10" spans="1:107" x14ac:dyDescent="0.2">
      <c r="A10" s="1" t="s">
        <v>215</v>
      </c>
      <c r="B10" s="19">
        <f>IFERROR(SUM(K17:K116)*3.667*0.404686,"")</f>
        <v>0</v>
      </c>
      <c r="C10" s="1" t="s">
        <v>216</v>
      </c>
    </row>
    <row r="11" spans="1:107" x14ac:dyDescent="0.2">
      <c r="A11" s="1" t="s">
        <v>219</v>
      </c>
      <c r="B11" s="19">
        <f>VLOOKUP(IF(B6="p",100,B6),A16:H141,8,FALSE)*3.667*0.404686</f>
        <v>0</v>
      </c>
      <c r="C11" s="1" t="s">
        <v>220</v>
      </c>
    </row>
    <row r="12" spans="1:107" x14ac:dyDescent="0.2">
      <c r="B12" s="19"/>
    </row>
    <row r="13" spans="1:107" ht="12.75" customHeight="1" x14ac:dyDescent="0.2">
      <c r="F13" s="196" t="s">
        <v>221</v>
      </c>
      <c r="G13" s="196"/>
      <c r="H13" s="196"/>
      <c r="I13" s="196"/>
      <c r="J13" s="196"/>
      <c r="K13" s="196"/>
    </row>
    <row r="14" spans="1:107" x14ac:dyDescent="0.2">
      <c r="C14" s="12" t="s">
        <v>221</v>
      </c>
      <c r="D14" s="197" t="s">
        <v>222</v>
      </c>
      <c r="E14" s="197"/>
      <c r="F14" s="85" t="s">
        <v>223</v>
      </c>
      <c r="G14" s="85" t="s">
        <v>223</v>
      </c>
      <c r="H14" s="85" t="s">
        <v>224</v>
      </c>
      <c r="I14" s="196" t="s">
        <v>225</v>
      </c>
      <c r="J14" s="196"/>
      <c r="K14" s="196"/>
    </row>
    <row r="15" spans="1:107"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row>
    <row r="16" spans="1:107"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row>
    <row r="17" spans="1:107" x14ac:dyDescent="0.2">
      <c r="A17" s="8">
        <f>A16+1</f>
        <v>1</v>
      </c>
      <c r="B17" s="8">
        <f>B16+(B21-B16)/(A21-A16)</f>
        <v>0</v>
      </c>
      <c r="C17" s="8">
        <f>C16+(C21-C16)/(A21-A16)</f>
        <v>0.38</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row>
    <row r="18" spans="1:107" x14ac:dyDescent="0.2">
      <c r="A18" s="8">
        <f>A17+1</f>
        <v>2</v>
      </c>
      <c r="B18" s="8">
        <f>B17+(B21-B16)/(A21-A16)</f>
        <v>0</v>
      </c>
      <c r="C18" s="8">
        <f>C17+(C21-C16)/(A21-A16)</f>
        <v>0.76</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1.92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row>
    <row r="19" spans="1:107" x14ac:dyDescent="0.2">
      <c r="A19" s="8">
        <f>A18+1</f>
        <v>3</v>
      </c>
      <c r="B19" s="8">
        <f>B18+(B21-B16)/(A21-A16)</f>
        <v>0</v>
      </c>
      <c r="C19" s="8">
        <f>C18+(C21-C16)/(A21-A16)</f>
        <v>1.1400000000000001</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2.88</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row>
    <row r="20" spans="1:107" x14ac:dyDescent="0.2">
      <c r="A20" s="8">
        <f>A19+1</f>
        <v>4</v>
      </c>
      <c r="B20" s="8">
        <f>B19+(B21-B16)/(A21-A16)</f>
        <v>0</v>
      </c>
      <c r="C20" s="8">
        <f>C19+(C21-C16)/(A21-A16)</f>
        <v>1.52</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3.84</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row>
    <row r="21" spans="1:107" x14ac:dyDescent="0.2">
      <c r="A21" s="9">
        <v>5</v>
      </c>
      <c r="B21" s="9">
        <f>VLOOKUP(CONCATENATE($A$1,A21),'Smith et al 2006'!$A$2:$S$780,8,FALSE)</f>
        <v>0</v>
      </c>
      <c r="C21" s="9">
        <f>VLOOKUP(CONCATENATE($A$1,A21),'Smith et al 2006'!$A$2:$S$780,9,FALSE)</f>
        <v>1.9</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4.8</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row>
    <row r="22" spans="1:107" x14ac:dyDescent="0.2">
      <c r="A22" s="8">
        <f>A21+1</f>
        <v>6</v>
      </c>
      <c r="B22" s="8">
        <f>B21+(B31-B21)/(A31-A21)</f>
        <v>0.65999999999999992</v>
      </c>
      <c r="C22" s="8">
        <f>C21+(C31-C21)/(A31-A21)</f>
        <v>2.5199999999999996</v>
      </c>
      <c r="D22" s="1">
        <f t="shared" si="0"/>
        <v>0.10999999999999999</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4.67</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row>
    <row r="23" spans="1:107" x14ac:dyDescent="0.2">
      <c r="A23" s="8">
        <f t="shared" ref="A23:A30" si="2">A22+1</f>
        <v>7</v>
      </c>
      <c r="B23" s="8">
        <f>B22+(B31-B21)/(A31-A21)</f>
        <v>1.3199999999999998</v>
      </c>
      <c r="C23" s="8">
        <f>C22+(C31-C21)/(A31-A21)</f>
        <v>3.1399999999999997</v>
      </c>
      <c r="D23" s="1">
        <f t="shared" si="0"/>
        <v>0.18857142857142856</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4.54</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row>
    <row r="24" spans="1:107" x14ac:dyDescent="0.2">
      <c r="A24" s="8">
        <f t="shared" si="2"/>
        <v>8</v>
      </c>
      <c r="B24" s="8">
        <f>B23+(B31-B21)/(A31-A21)</f>
        <v>1.9799999999999998</v>
      </c>
      <c r="C24" s="8">
        <f>C23+(C31-C21)/(A31-A21)</f>
        <v>3.76</v>
      </c>
      <c r="D24" s="1">
        <f t="shared" si="0"/>
        <v>0.24749999999999997</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4.41</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row>
    <row r="25" spans="1:107" x14ac:dyDescent="0.2">
      <c r="A25" s="8">
        <f t="shared" si="2"/>
        <v>9</v>
      </c>
      <c r="B25" s="8">
        <f>B24+(B31-B21)/(A31-A21)</f>
        <v>2.6399999999999997</v>
      </c>
      <c r="C25" s="8">
        <f>C24+(C31-C21)/(A31-A21)</f>
        <v>4.38</v>
      </c>
      <c r="D25" s="1">
        <f t="shared" si="0"/>
        <v>0.29333333333333328</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4.28</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row>
    <row r="26" spans="1:107" x14ac:dyDescent="0.2">
      <c r="A26" s="8">
        <f t="shared" si="2"/>
        <v>10</v>
      </c>
      <c r="B26" s="8">
        <f>B25+(B31-B21)/(A31-A21)</f>
        <v>3.3</v>
      </c>
      <c r="C26" s="8">
        <f>C25+(C31-C21)/(A31-A21)</f>
        <v>5</v>
      </c>
      <c r="D26" s="1">
        <f t="shared" si="0"/>
        <v>0.32999999999999996</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4.1500000000000004</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row>
    <row r="27" spans="1:107" x14ac:dyDescent="0.2">
      <c r="A27" s="8">
        <f t="shared" si="2"/>
        <v>11</v>
      </c>
      <c r="B27" s="8">
        <f>B26+(B31-B21)/(A31-A21)</f>
        <v>3.96</v>
      </c>
      <c r="C27" s="8">
        <f>C26+(C31-C21)/(A31-A21)</f>
        <v>5.62</v>
      </c>
      <c r="D27" s="1">
        <f t="shared" si="0"/>
        <v>0.36</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4.0200000000000005</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row>
    <row r="28" spans="1:107" x14ac:dyDescent="0.2">
      <c r="A28" s="8">
        <f t="shared" si="2"/>
        <v>12</v>
      </c>
      <c r="B28" s="8">
        <f>B27+(B31-B21)/(A31-A21)</f>
        <v>4.62</v>
      </c>
      <c r="C28" s="8">
        <f>C27+(C31-C21)/(A31-A21)</f>
        <v>6.24</v>
      </c>
      <c r="D28" s="1">
        <f t="shared" si="0"/>
        <v>0.38500000000000001</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3.8900000000000006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row>
    <row r="29" spans="1:107" x14ac:dyDescent="0.2">
      <c r="A29" s="8">
        <f t="shared" si="2"/>
        <v>13</v>
      </c>
      <c r="B29" s="8">
        <f>B28+(B31-B21)/(A31-A21)</f>
        <v>5.28</v>
      </c>
      <c r="C29" s="8">
        <f>C28+(C31-C21)/(A31-A21)</f>
        <v>6.86</v>
      </c>
      <c r="D29" s="1">
        <f t="shared" si="0"/>
        <v>0.4061538461538462</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3.7600000000000007</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row>
    <row r="30" spans="1:107" x14ac:dyDescent="0.2">
      <c r="A30" s="8">
        <f t="shared" si="2"/>
        <v>14</v>
      </c>
      <c r="B30" s="8">
        <f>B29+(B31-B21)/(A31-A21)</f>
        <v>5.94</v>
      </c>
      <c r="C30" s="8">
        <f>C29+(C31-C21)/(A31-A21)</f>
        <v>7.48</v>
      </c>
      <c r="D30" s="1">
        <f t="shared" si="0"/>
        <v>0.42428571428571432</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3.6300000000000008</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row>
    <row r="31" spans="1:107" x14ac:dyDescent="0.2">
      <c r="A31" s="9">
        <v>15</v>
      </c>
      <c r="B31" s="9">
        <f>VLOOKUP(CONCATENATE($A$1,A31),'Smith et al 2006'!$A$2:$S$780,8,FALSE)</f>
        <v>6.6</v>
      </c>
      <c r="C31" s="9">
        <f>VLOOKUP(CONCATENATE($A$1,A31),'Smith et al 2006'!$A$2:$S$780,9,FALSE)</f>
        <v>8.1</v>
      </c>
      <c r="D31" s="1">
        <f t="shared" si="0"/>
        <v>0.44</v>
      </c>
      <c r="E31" s="13">
        <f t="shared" si="1"/>
        <v>0.11111111111111094</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3.5</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row>
    <row r="32" spans="1:107" x14ac:dyDescent="0.2">
      <c r="A32" s="8">
        <f t="shared" ref="A32:A40" si="3">A31+1</f>
        <v>16</v>
      </c>
      <c r="B32" s="8">
        <f>B31+(B41-B31)/(A41-A31)</f>
        <v>10.02</v>
      </c>
      <c r="C32" s="8">
        <f>C31+(C41-C31)/(A41-A31)</f>
        <v>9.7200000000000006</v>
      </c>
      <c r="D32" s="1">
        <f t="shared" si="0"/>
        <v>0.62624999999999997</v>
      </c>
      <c r="E32" s="13">
        <f t="shared" si="1"/>
        <v>0.5181818181818183</v>
      </c>
      <c r="F32" s="21">
        <f>IF('Inputs and Results'!$C$20="Conservation Easement (Perpetual)",(C32-C31),IF(AND('Inputs and Results'!$C$20="Government (Secured)",A32&lt;=$B$6),C32-C31,IF(A32&lt;=$B$6,(C32-C31)*0.01*($B$6-A32+1),0)))</f>
        <v>0</v>
      </c>
      <c r="G32" s="22">
        <f>IF(A32&lt;='Inputs and Results'!$C$12,(C32-C31)*0.01*('Inputs and Results'!$C$12-A32+1),0)</f>
        <v>0</v>
      </c>
      <c r="H32" s="8">
        <f>H31+(H41-H31)/($A41-$A31)</f>
        <v>3.41</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row>
    <row r="33" spans="1:107" x14ac:dyDescent="0.2">
      <c r="A33" s="8">
        <f t="shared" si="3"/>
        <v>17</v>
      </c>
      <c r="B33" s="8">
        <f>B32+(B41-B31)/(A41-A31)</f>
        <v>13.44</v>
      </c>
      <c r="C33" s="8">
        <f>C32+(C41-C31)/(A41-A31)</f>
        <v>11.340000000000002</v>
      </c>
      <c r="D33" s="1">
        <f t="shared" si="0"/>
        <v>0.79058823529411759</v>
      </c>
      <c r="E33" s="13">
        <f t="shared" si="1"/>
        <v>0.34131736526946099</v>
      </c>
      <c r="F33" s="21">
        <f>IF('Inputs and Results'!$C$20="Conservation Easement (Perpetual)",(C33-C32),IF(AND('Inputs and Results'!$C$20="Government (Secured)",A33&lt;=$B$6),C33-C32,IF(A33&lt;=$B$6,(C33-C32)*0.01*($B$6-A33+1),0)))</f>
        <v>0</v>
      </c>
      <c r="G33" s="22">
        <f>IF(A33&lt;='Inputs and Results'!$C$12,(C33-C32)*0.01*('Inputs and Results'!$C$12-A33+1),0)</f>
        <v>0</v>
      </c>
      <c r="H33" s="8">
        <f>H32+(H41-H31)/($A41-$A31)</f>
        <v>3.3200000000000003</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row>
    <row r="34" spans="1:107" x14ac:dyDescent="0.2">
      <c r="A34" s="8">
        <f t="shared" si="3"/>
        <v>18</v>
      </c>
      <c r="B34" s="8">
        <f>B33+(B41-B31)/(A41-A31)</f>
        <v>16.86</v>
      </c>
      <c r="C34" s="8">
        <f>C33+(C41-C31)/(A41-A31)</f>
        <v>12.960000000000003</v>
      </c>
      <c r="D34" s="1">
        <f t="shared" si="0"/>
        <v>0.93666666666666665</v>
      </c>
      <c r="E34" s="13">
        <f t="shared" si="1"/>
        <v>0.25446428571428581</v>
      </c>
      <c r="F34" s="21">
        <f>IF('Inputs and Results'!$C$20="Conservation Easement (Perpetual)",(C34-C33),IF(AND('Inputs and Results'!$C$20="Government (Secured)",A34&lt;=$B$6),C34-C33,IF(A34&lt;=$B$6,(C34-C33)*0.01*($B$6-A34+1),0)))</f>
        <v>0</v>
      </c>
      <c r="G34" s="22">
        <f>IF(A34&lt;='Inputs and Results'!$C$12,(C34-C33)*0.01*('Inputs and Results'!$C$12-A34+1),0)</f>
        <v>0</v>
      </c>
      <c r="H34" s="8">
        <f>H33+(H41-H31)/($A41-$A31)</f>
        <v>3.2300000000000004</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row>
    <row r="35" spans="1:107" x14ac:dyDescent="0.2">
      <c r="A35" s="8">
        <f t="shared" si="3"/>
        <v>19</v>
      </c>
      <c r="B35" s="8">
        <f>B34+(B41-B31)/(A41-A31)</f>
        <v>20.279999999999998</v>
      </c>
      <c r="C35" s="8">
        <f>C34+(C41-C31)/(A41-A31)</f>
        <v>14.580000000000004</v>
      </c>
      <c r="D35" s="1">
        <f t="shared" si="0"/>
        <v>1.0673684210526315</v>
      </c>
      <c r="E35" s="13">
        <f t="shared" si="1"/>
        <v>0.20284697508896787</v>
      </c>
      <c r="F35" s="21">
        <f>IF('Inputs and Results'!$C$20="Conservation Easement (Perpetual)",(C35-C34),IF(AND('Inputs and Results'!$C$20="Government (Secured)",A35&lt;=$B$6),C35-C34,IF(A35&lt;=$B$6,(C35-C34)*0.01*($B$6-A35+1),0)))</f>
        <v>0</v>
      </c>
      <c r="G35" s="22">
        <f>IF(A35&lt;='Inputs and Results'!$C$12,(C35-C34)*0.01*('Inputs and Results'!$C$12-A35+1),0)</f>
        <v>0</v>
      </c>
      <c r="H35" s="8">
        <f>H34+(H41-H31)/($A41-$A31)</f>
        <v>3.1400000000000006</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row>
    <row r="36" spans="1:107" x14ac:dyDescent="0.2">
      <c r="A36" s="8">
        <f t="shared" si="3"/>
        <v>20</v>
      </c>
      <c r="B36" s="8">
        <f>B35+(B41-B31)/(A41-A31)</f>
        <v>23.699999999999996</v>
      </c>
      <c r="C36" s="8">
        <f>C35+(C41-C31)/(A41-A31)</f>
        <v>16.200000000000003</v>
      </c>
      <c r="D36" s="1">
        <f t="shared" si="0"/>
        <v>1.1849999999999998</v>
      </c>
      <c r="E36" s="13">
        <f t="shared" si="1"/>
        <v>0.16863905325443773</v>
      </c>
      <c r="F36" s="21">
        <f>IF('Inputs and Results'!$C$20="Conservation Easement (Perpetual)",(C36-C35),IF(AND('Inputs and Results'!$C$20="Government (Secured)",A36&lt;=$B$6),C36-C35,IF(A36&lt;=$B$6,(C36-C35)*0.01*($B$6-A36+1),0)))</f>
        <v>0</v>
      </c>
      <c r="G36" s="22">
        <f>IF(A36&lt;='Inputs and Results'!$C$12,(C36-C35)*0.01*('Inputs and Results'!$C$12-A36+1),0)</f>
        <v>0</v>
      </c>
      <c r="H36" s="8">
        <f>H35+(H41-H31)/($A41-$A31)</f>
        <v>3.0500000000000007</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row>
    <row r="37" spans="1:107" x14ac:dyDescent="0.2">
      <c r="A37" s="8">
        <f t="shared" si="3"/>
        <v>21</v>
      </c>
      <c r="B37" s="8">
        <f>B36+(B41-B31)/(A41-A31)</f>
        <v>27.119999999999994</v>
      </c>
      <c r="C37" s="8">
        <f>C36+(C41-C31)/(A41-A31)</f>
        <v>17.820000000000004</v>
      </c>
      <c r="D37" s="1">
        <f t="shared" si="0"/>
        <v>1.2914285714285711</v>
      </c>
      <c r="E37" s="13">
        <f t="shared" si="1"/>
        <v>0.14430379746835431</v>
      </c>
      <c r="F37" s="21">
        <f>IF('Inputs and Results'!$C$20="Conservation Easement (Perpetual)",(C37-C36),IF(AND('Inputs and Results'!$C$20="Government (Secured)",A37&lt;=$B$6),C37-C36,IF(A37&lt;=$B$6,(C37-C36)*0.01*($B$6-A37+1),0)))</f>
        <v>0</v>
      </c>
      <c r="G37" s="22">
        <f>IF(A37&lt;='Inputs and Results'!$C$12,(C37-C36)*0.01*('Inputs and Results'!$C$12-A37+1),0)</f>
        <v>0</v>
      </c>
      <c r="H37" s="8">
        <f>H36+(H41-H31)/($A41-$A31)</f>
        <v>2.9600000000000009</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row>
    <row r="38" spans="1:107" x14ac:dyDescent="0.2">
      <c r="A38" s="8">
        <f t="shared" si="3"/>
        <v>22</v>
      </c>
      <c r="B38" s="8">
        <f>B37+(B41-B31)/(A41-A31)</f>
        <v>30.539999999999992</v>
      </c>
      <c r="C38" s="8">
        <f>C37+(C41-C31)/(A41-A31)</f>
        <v>19.440000000000005</v>
      </c>
      <c r="D38" s="1">
        <f t="shared" si="0"/>
        <v>1.3881818181818177</v>
      </c>
      <c r="E38" s="13">
        <f t="shared" si="1"/>
        <v>0.12610619469026552</v>
      </c>
      <c r="F38" s="21">
        <f>IF('Inputs and Results'!$C$20="Conservation Easement (Perpetual)",(C38-C37),IF(AND('Inputs and Results'!$C$20="Government (Secured)",A38&lt;=$B$6),C38-C37,IF(A38&lt;=$B$6,(C38-C37)*0.01*($B$6-A38+1),0)))</f>
        <v>0</v>
      </c>
      <c r="G38" s="22">
        <f>IF(A38&lt;='Inputs and Results'!$C$12,(C38-C37)*0.01*('Inputs and Results'!$C$12-A38+1),0)</f>
        <v>0</v>
      </c>
      <c r="H38" s="8">
        <f>H37+(H41-H31)/($A41-$A31)</f>
        <v>2.870000000000001</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row>
    <row r="39" spans="1:107" x14ac:dyDescent="0.2">
      <c r="A39" s="8">
        <f t="shared" si="3"/>
        <v>23</v>
      </c>
      <c r="B39" s="8">
        <f>B38+(B41-B31)/(A41-A31)</f>
        <v>33.959999999999994</v>
      </c>
      <c r="C39" s="8">
        <f>C38+(C41-C31)/(A41-A31)</f>
        <v>21.060000000000006</v>
      </c>
      <c r="D39" s="1">
        <f t="shared" si="0"/>
        <v>1.4765217391304346</v>
      </c>
      <c r="E39" s="13">
        <f t="shared" si="1"/>
        <v>0.11198428290766227</v>
      </c>
      <c r="F39" s="21">
        <f>IF('Inputs and Results'!$C$20="Conservation Easement (Perpetual)",(C39-C38),IF(AND('Inputs and Results'!$C$20="Government (Secured)",A39&lt;=$B$6),C39-C38,IF(A39&lt;=$B$6,(C39-C38)*0.01*($B$6-A39+1),0)))</f>
        <v>0</v>
      </c>
      <c r="G39" s="22">
        <f>IF(A39&lt;='Inputs and Results'!$C$12,(C39-C38)*0.01*('Inputs and Results'!$C$12-A39+1),0)</f>
        <v>0</v>
      </c>
      <c r="H39" s="8">
        <f>H38+(H41-H31)/($A41-$A31)</f>
        <v>2.7800000000000011</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row>
    <row r="40" spans="1:107" x14ac:dyDescent="0.2">
      <c r="A40" s="8">
        <f t="shared" si="3"/>
        <v>24</v>
      </c>
      <c r="B40" s="8">
        <f>B39+(B41-B31)/(A41-A31)</f>
        <v>37.379999999999995</v>
      </c>
      <c r="C40" s="8">
        <f>C39+(C41-C31)/(A41-A31)</f>
        <v>22.680000000000007</v>
      </c>
      <c r="D40" s="1">
        <f>B40/A40</f>
        <v>1.5574999999999999</v>
      </c>
      <c r="E40" s="13">
        <f>(B40/B39)-1</f>
        <v>0.10070671378091878</v>
      </c>
      <c r="F40" s="21">
        <f>IF('Inputs and Results'!$C$20="Conservation Easement (Perpetual)",(C40-C39),IF(AND('Inputs and Results'!$C$20="Government (Secured)",A40&lt;=$B$6),C40-C39,IF(A40&lt;=$B$6,(C40-C39)*0.01*($B$6-A40+1),0)))</f>
        <v>0</v>
      </c>
      <c r="G40" s="22">
        <f>IF(A40&lt;='Inputs and Results'!$C$12,(C40-C39)*0.01*('Inputs and Results'!$C$12-A40+1),0)</f>
        <v>0</v>
      </c>
      <c r="H40" s="8">
        <f>H39+(H41-H31)/($A41-$A31)</f>
        <v>2.6900000000000013</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row>
    <row r="41" spans="1:107" x14ac:dyDescent="0.2">
      <c r="A41" s="9">
        <v>25</v>
      </c>
      <c r="B41" s="9">
        <f>VLOOKUP(CONCATENATE($A$1,A41),'Smith et al 2006'!$A$2:$S$780,8,FALSE)</f>
        <v>40.799999999999997</v>
      </c>
      <c r="C41" s="9">
        <f>VLOOKUP(CONCATENATE($A$1,A41),'Smith et al 2006'!$A$2:$S$780,9,FALSE)</f>
        <v>24.3</v>
      </c>
      <c r="D41" s="1">
        <f t="shared" ref="D41:D104" si="4">B41/A41</f>
        <v>1.6319999999999999</v>
      </c>
      <c r="E41" s="13">
        <f t="shared" ref="E41:E104" si="5">(B41/B40)-1</f>
        <v>9.149277688603541E-2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2.6</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row>
    <row r="42" spans="1:107" x14ac:dyDescent="0.2">
      <c r="A42" s="8">
        <f t="shared" ref="A42:A50" si="6">A41+1</f>
        <v>26</v>
      </c>
      <c r="B42" s="8">
        <f>B41+(B51-B41)/(A51-A41)</f>
        <v>44.89</v>
      </c>
      <c r="C42" s="8">
        <f>C41+(C51-C41)/(A51-A41)</f>
        <v>25.880000000000003</v>
      </c>
      <c r="D42" s="1">
        <f t="shared" si="4"/>
        <v>1.7265384615384616</v>
      </c>
      <c r="E42" s="13">
        <f t="shared" si="5"/>
        <v>0.10024509803921577</v>
      </c>
      <c r="F42" s="21">
        <f>IF('Inputs and Results'!$C$20="Conservation Easement (Perpetual)",(C42-C41),IF(AND('Inputs and Results'!$C$20="Government (Secured)",A42&lt;=$B$6),C42-C41,IF(A42&lt;=$B$6,(C42-C41)*0.01*($B$6-A42+1),0)))</f>
        <v>0</v>
      </c>
      <c r="G42" s="22">
        <f>IF(A42&lt;='Inputs and Results'!$C$12,(C42-C41)*0.01*('Inputs and Results'!$C$12-A42+1),0)</f>
        <v>0</v>
      </c>
      <c r="H42" s="8">
        <f>H41+(H51-H41)/($A51-$A41)</f>
        <v>2.5700000000000003</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row>
    <row r="43" spans="1:107" x14ac:dyDescent="0.2">
      <c r="A43" s="8">
        <f t="shared" si="6"/>
        <v>27</v>
      </c>
      <c r="B43" s="8">
        <f>B42+(B51-B41)/(A51-A41)</f>
        <v>48.980000000000004</v>
      </c>
      <c r="C43" s="8">
        <f>C42+(C51-C41)/(A51-A41)</f>
        <v>27.46</v>
      </c>
      <c r="D43" s="1">
        <f t="shared" si="4"/>
        <v>1.8140740740740742</v>
      </c>
      <c r="E43" s="13">
        <f t="shared" si="5"/>
        <v>9.1111606148362778E-2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2.54</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row>
    <row r="44" spans="1:107" x14ac:dyDescent="0.2">
      <c r="A44" s="8">
        <f t="shared" si="6"/>
        <v>28</v>
      </c>
      <c r="B44" s="8">
        <f>B43+(B51-B41)/(A51-A41)</f>
        <v>53.070000000000007</v>
      </c>
      <c r="C44" s="8">
        <f>C43+(C51-C41)/(A51-A41)</f>
        <v>29.04</v>
      </c>
      <c r="D44" s="1">
        <f t="shared" si="4"/>
        <v>1.8953571428571432</v>
      </c>
      <c r="E44" s="13">
        <f t="shared" si="5"/>
        <v>8.3503470804410007E-2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2.5099999999999998</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row>
    <row r="45" spans="1:107" x14ac:dyDescent="0.2">
      <c r="A45" s="8">
        <f t="shared" si="6"/>
        <v>29</v>
      </c>
      <c r="B45" s="8">
        <f>B44+(B51-B41)/(A51-A41)</f>
        <v>57.160000000000011</v>
      </c>
      <c r="C45" s="8">
        <f>C44+(C51-C41)/(A51-A41)</f>
        <v>30.619999999999997</v>
      </c>
      <c r="D45" s="1">
        <f t="shared" si="4"/>
        <v>1.971034482758621</v>
      </c>
      <c r="E45" s="13">
        <f t="shared" si="5"/>
        <v>7.7068023365366445E-2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2.4799999999999995</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row>
    <row r="46" spans="1:107" x14ac:dyDescent="0.2">
      <c r="A46" s="8">
        <f t="shared" si="6"/>
        <v>30</v>
      </c>
      <c r="B46" s="8">
        <f>B45+(B51-B41)/(A51-A41)</f>
        <v>61.250000000000014</v>
      </c>
      <c r="C46" s="8">
        <f>C45+(C51-C41)/(A51-A41)</f>
        <v>32.199999999999996</v>
      </c>
      <c r="D46" s="1">
        <f t="shared" si="4"/>
        <v>2.041666666666667</v>
      </c>
      <c r="E46" s="13">
        <f t="shared" si="5"/>
        <v>7.1553533939818115E-2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2.4499999999999993</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row>
    <row r="47" spans="1:107" x14ac:dyDescent="0.2">
      <c r="A47" s="8">
        <f t="shared" si="6"/>
        <v>31</v>
      </c>
      <c r="B47" s="8">
        <f>B46+(B51-B41)/(A51-A41)</f>
        <v>65.340000000000018</v>
      </c>
      <c r="C47" s="8">
        <f>C46+(C51-C41)/(A51-A41)</f>
        <v>33.779999999999994</v>
      </c>
      <c r="D47" s="1">
        <f t="shared" si="4"/>
        <v>2.1077419354838716</v>
      </c>
      <c r="E47" s="13">
        <f t="shared" si="5"/>
        <v>6.6775510204081678E-2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2.419999999999999</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row>
    <row r="48" spans="1:107" x14ac:dyDescent="0.2">
      <c r="A48" s="8">
        <f t="shared" si="6"/>
        <v>32</v>
      </c>
      <c r="B48" s="8">
        <f>B47+(B51-B41)/(A51-A41)</f>
        <v>69.430000000000021</v>
      </c>
      <c r="C48" s="8">
        <f>C47+(C51-C41)/(A51-A41)</f>
        <v>35.359999999999992</v>
      </c>
      <c r="D48" s="1">
        <f t="shared" si="4"/>
        <v>2.1696875000000007</v>
      </c>
      <c r="E48" s="13">
        <f t="shared" si="5"/>
        <v>6.2595653504744497E-2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2.3899999999999988</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row>
    <row r="49" spans="1:107" x14ac:dyDescent="0.2">
      <c r="A49" s="8">
        <f t="shared" si="6"/>
        <v>33</v>
      </c>
      <c r="B49" s="8">
        <f>B48+(B51-B41)/(A51-A41)</f>
        <v>73.520000000000024</v>
      </c>
      <c r="C49" s="8">
        <f>C48+(C51-C41)/(A51-A41)</f>
        <v>36.939999999999991</v>
      </c>
      <c r="D49" s="1">
        <f t="shared" si="4"/>
        <v>2.2278787878787885</v>
      </c>
      <c r="E49" s="13">
        <f t="shared" si="5"/>
        <v>5.8908252916606729E-2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2.3599999999999985</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row>
    <row r="50" spans="1:107" x14ac:dyDescent="0.2">
      <c r="A50" s="8">
        <f t="shared" si="6"/>
        <v>34</v>
      </c>
      <c r="B50" s="8">
        <f>B49+(B51-B41)/(A51-A41)</f>
        <v>77.610000000000028</v>
      </c>
      <c r="C50" s="8">
        <f>C49+(C51-C41)/(A51-A41)</f>
        <v>38.519999999999989</v>
      </c>
      <c r="D50" s="1">
        <f t="shared" si="4"/>
        <v>2.2826470588235304</v>
      </c>
      <c r="E50" s="13">
        <f t="shared" si="5"/>
        <v>5.5631120783460331E-2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2.3299999999999983</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row>
    <row r="51" spans="1:107" x14ac:dyDescent="0.2">
      <c r="A51" s="9">
        <v>35</v>
      </c>
      <c r="B51" s="9">
        <f>VLOOKUP(CONCATENATE($A$1,A51),'Smith et al 2006'!$A$2:$S$780,8,FALSE)</f>
        <v>81.7</v>
      </c>
      <c r="C51" s="9">
        <f>VLOOKUP(CONCATENATE($A$1,A51),'Smith et al 2006'!$A$2:$S$780,9,FALSE)</f>
        <v>40.1</v>
      </c>
      <c r="D51" s="1">
        <f t="shared" si="4"/>
        <v>2.3342857142857145</v>
      </c>
      <c r="E51" s="13">
        <f t="shared" si="5"/>
        <v>5.2699394407936806E-2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2.2999999999999998</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row>
    <row r="52" spans="1:107" x14ac:dyDescent="0.2">
      <c r="A52" s="8">
        <f t="shared" ref="A52:A60" si="7">A51+1</f>
        <v>36</v>
      </c>
      <c r="B52" s="8">
        <f>B51+(B61-B51)/(A61-A51)</f>
        <v>85.58</v>
      </c>
      <c r="C52" s="8">
        <f>C51+(C61-C51)/(A61-A51)</f>
        <v>41.49</v>
      </c>
      <c r="D52" s="1">
        <f t="shared" si="4"/>
        <v>2.3772222222222221</v>
      </c>
      <c r="E52" s="13">
        <f t="shared" si="5"/>
        <v>4.749082007343941E-2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2.29</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row>
    <row r="53" spans="1:107" x14ac:dyDescent="0.2">
      <c r="A53" s="8">
        <f t="shared" si="7"/>
        <v>37</v>
      </c>
      <c r="B53" s="8">
        <f>B52+(B61-B51)/(A61-A51)</f>
        <v>89.46</v>
      </c>
      <c r="C53" s="8">
        <f>C52+(C61-C51)/(A61-A51)</f>
        <v>42.88</v>
      </c>
      <c r="D53" s="1">
        <f t="shared" si="4"/>
        <v>2.4178378378378378</v>
      </c>
      <c r="E53" s="13">
        <f t="shared" si="5"/>
        <v>4.533769572329982E-2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2.2800000000000002</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row>
    <row r="54" spans="1:107" x14ac:dyDescent="0.2">
      <c r="A54" s="8">
        <f t="shared" si="7"/>
        <v>38</v>
      </c>
      <c r="B54" s="8">
        <f>B53+(B61-B51)/(A61-A51)</f>
        <v>93.339999999999989</v>
      </c>
      <c r="C54" s="8">
        <f>C53+(C61-C51)/(A61-A51)</f>
        <v>44.27</v>
      </c>
      <c r="D54" s="1">
        <f t="shared" si="4"/>
        <v>2.4563157894736838</v>
      </c>
      <c r="E54" s="13">
        <f t="shared" si="5"/>
        <v>4.3371339145986898E-2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2.2700000000000005</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row>
    <row r="55" spans="1:107" x14ac:dyDescent="0.2">
      <c r="A55" s="8">
        <f t="shared" si="7"/>
        <v>39</v>
      </c>
      <c r="B55" s="8">
        <f>B54+(B61-B51)/(A61-A51)</f>
        <v>97.219999999999985</v>
      </c>
      <c r="C55" s="8">
        <f>C54+(C61-C51)/(A61-A51)</f>
        <v>45.660000000000004</v>
      </c>
      <c r="D55" s="1">
        <f t="shared" si="4"/>
        <v>2.4928205128205123</v>
      </c>
      <c r="E55" s="13">
        <f t="shared" si="5"/>
        <v>4.1568459395757484E-2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2.2600000000000007</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row>
    <row r="56" spans="1:107" x14ac:dyDescent="0.2">
      <c r="A56" s="8">
        <f t="shared" si="7"/>
        <v>40</v>
      </c>
      <c r="B56" s="8">
        <f>B55+(B61-B51)/(A61-A51)</f>
        <v>101.09999999999998</v>
      </c>
      <c r="C56" s="8">
        <f>C55+(C61-C51)/(A61-A51)</f>
        <v>47.050000000000004</v>
      </c>
      <c r="D56" s="1">
        <f t="shared" si="4"/>
        <v>2.5274999999999994</v>
      </c>
      <c r="E56" s="13">
        <f t="shared" si="5"/>
        <v>3.9909483645340416E-2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2.2500000000000009</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row>
    <row r="57" spans="1:107" x14ac:dyDescent="0.2">
      <c r="A57" s="8">
        <f t="shared" si="7"/>
        <v>41</v>
      </c>
      <c r="B57" s="8">
        <f>B56+(B61-B51)/(A61-A51)</f>
        <v>104.97999999999998</v>
      </c>
      <c r="C57" s="8">
        <f>C56+(C61-C51)/(A61-A51)</f>
        <v>48.440000000000005</v>
      </c>
      <c r="D57" s="1">
        <f t="shared" si="4"/>
        <v>2.5604878048780484</v>
      </c>
      <c r="E57" s="13">
        <f t="shared" si="5"/>
        <v>3.8377843719090032E-2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2.2400000000000011</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row>
    <row r="58" spans="1:107" x14ac:dyDescent="0.2">
      <c r="A58" s="8">
        <f t="shared" si="7"/>
        <v>42</v>
      </c>
      <c r="B58" s="8">
        <f>B57+(B61-B51)/(A61-A51)</f>
        <v>108.85999999999997</v>
      </c>
      <c r="C58" s="8">
        <f>C57+(C61-C51)/(A61-A51)</f>
        <v>49.830000000000005</v>
      </c>
      <c r="D58" s="1">
        <f t="shared" si="4"/>
        <v>2.591904761904761</v>
      </c>
      <c r="E58" s="13">
        <f t="shared" si="5"/>
        <v>3.695942084206516E-2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2.2300000000000013</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row>
    <row r="59" spans="1:107" x14ac:dyDescent="0.2">
      <c r="A59" s="8">
        <f t="shared" si="7"/>
        <v>43</v>
      </c>
      <c r="B59" s="8">
        <f>B58+(B61-B51)/(A61-A51)</f>
        <v>112.73999999999997</v>
      </c>
      <c r="C59" s="8">
        <f>C58+(C61-C51)/(A61-A51)</f>
        <v>51.220000000000006</v>
      </c>
      <c r="D59" s="1">
        <f t="shared" si="4"/>
        <v>2.6218604651162782</v>
      </c>
      <c r="E59" s="13">
        <f t="shared" si="5"/>
        <v>3.5642109130993971E-2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2.2200000000000015</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row>
    <row r="60" spans="1:107" x14ac:dyDescent="0.2">
      <c r="A60" s="8">
        <f t="shared" si="7"/>
        <v>44</v>
      </c>
      <c r="B60" s="8">
        <f>B59+(B61-B51)/(A61-A51)</f>
        <v>116.61999999999996</v>
      </c>
      <c r="C60" s="8">
        <f>C59+(C61-C51)/(A61-A51)</f>
        <v>52.610000000000007</v>
      </c>
      <c r="D60" s="1">
        <f t="shared" si="4"/>
        <v>2.6504545454545445</v>
      </c>
      <c r="E60" s="13">
        <f t="shared" si="5"/>
        <v>3.4415469221216854E-2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2.2100000000000017</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row>
    <row r="61" spans="1:107" x14ac:dyDescent="0.2">
      <c r="A61" s="9">
        <v>45</v>
      </c>
      <c r="B61" s="9">
        <f>VLOOKUP(CONCATENATE($A$1,A61),'Smith et al 2006'!$A$2:$S$780,8,FALSE)</f>
        <v>120.5</v>
      </c>
      <c r="C61" s="9">
        <f>VLOOKUP(CONCATENATE($A$1,A61),'Smith et al 2006'!$A$2:$S$780,9,FALSE)</f>
        <v>54</v>
      </c>
      <c r="D61" s="1">
        <f t="shared" si="4"/>
        <v>2.6777777777777776</v>
      </c>
      <c r="E61" s="13">
        <f t="shared" si="5"/>
        <v>3.3270451037558324E-2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2.2000000000000002</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row>
    <row r="62" spans="1:107" x14ac:dyDescent="0.2">
      <c r="A62" s="8">
        <f t="shared" ref="A62:A70" si="8">A61+1</f>
        <v>46</v>
      </c>
      <c r="B62" s="8">
        <f>B61+(B71-B61)/(A71-A61)</f>
        <v>124.08</v>
      </c>
      <c r="C62" s="8">
        <f>C61+(C71-C61)/(A71-A61)</f>
        <v>55.05</v>
      </c>
      <c r="D62" s="1">
        <f t="shared" si="4"/>
        <v>2.6973913043478261</v>
      </c>
      <c r="E62" s="13">
        <f t="shared" si="5"/>
        <v>2.9709543568464669E-2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2.1900000000000004</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row>
    <row r="63" spans="1:107" x14ac:dyDescent="0.2">
      <c r="A63" s="8">
        <f t="shared" si="8"/>
        <v>47</v>
      </c>
      <c r="B63" s="8">
        <f>B62+(B71-B61)/(A71-A61)</f>
        <v>127.66</v>
      </c>
      <c r="C63" s="8">
        <f>C62+(C71-C61)/(A71-A61)</f>
        <v>56.099999999999994</v>
      </c>
      <c r="D63" s="1">
        <f t="shared" si="4"/>
        <v>2.7161702127659573</v>
      </c>
      <c r="E63" s="13">
        <f t="shared" si="5"/>
        <v>2.885235332043834E-2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2.1800000000000006</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row>
    <row r="64" spans="1:107" x14ac:dyDescent="0.2">
      <c r="A64" s="8">
        <f t="shared" si="8"/>
        <v>48</v>
      </c>
      <c r="B64" s="8">
        <f>B63+(B71-B61)/(A71-A61)</f>
        <v>131.24</v>
      </c>
      <c r="C64" s="8">
        <f>C63+(C71-C61)/(A71-A61)</f>
        <v>57.149999999999991</v>
      </c>
      <c r="D64" s="1">
        <f t="shared" si="4"/>
        <v>2.7341666666666669</v>
      </c>
      <c r="E64" s="13">
        <f t="shared" si="5"/>
        <v>2.8043239855867208E-2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2.1700000000000008</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row>
    <row r="65" spans="1:107" x14ac:dyDescent="0.2">
      <c r="A65" s="8">
        <f t="shared" si="8"/>
        <v>49</v>
      </c>
      <c r="B65" s="8">
        <f>B64+(B71-B61)/(A71-A61)</f>
        <v>134.82000000000002</v>
      </c>
      <c r="C65" s="8">
        <f>C64+(C71-C61)/(A71-A61)</f>
        <v>58.199999999999989</v>
      </c>
      <c r="D65" s="1">
        <f t="shared" si="4"/>
        <v>2.7514285714285718</v>
      </c>
      <c r="E65" s="13">
        <f t="shared" si="5"/>
        <v>2.7278268820481566E-2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2.160000000000001</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row>
    <row r="66" spans="1:107" x14ac:dyDescent="0.2">
      <c r="A66" s="8">
        <f t="shared" si="8"/>
        <v>50</v>
      </c>
      <c r="B66" s="8">
        <f>B65+(B71-B61)/(A71-A61)</f>
        <v>138.40000000000003</v>
      </c>
      <c r="C66" s="8">
        <f>C65+(C71-C61)/(A71-A61)</f>
        <v>59.249999999999986</v>
      </c>
      <c r="D66" s="1">
        <f t="shared" si="4"/>
        <v>2.7680000000000007</v>
      </c>
      <c r="E66" s="13">
        <f t="shared" si="5"/>
        <v>2.6553923750185504E-2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2.1500000000000012</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row>
    <row r="67" spans="1:107" x14ac:dyDescent="0.2">
      <c r="A67" s="8">
        <f t="shared" si="8"/>
        <v>51</v>
      </c>
      <c r="B67" s="8">
        <f>B66+(B71-B61)/(A71-A61)</f>
        <v>141.98000000000005</v>
      </c>
      <c r="C67" s="8">
        <f>C66+(C71-C61)/(A71-A61)</f>
        <v>60.299999999999983</v>
      </c>
      <c r="D67" s="1">
        <f t="shared" si="4"/>
        <v>2.7839215686274521</v>
      </c>
      <c r="E67" s="13">
        <f t="shared" si="5"/>
        <v>2.5867052023121451E-2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2.1400000000000015</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row>
    <row r="68" spans="1:107" x14ac:dyDescent="0.2">
      <c r="A68" s="8">
        <f t="shared" si="8"/>
        <v>52</v>
      </c>
      <c r="B68" s="8">
        <f>B67+(B71-B61)/(A71-A61)</f>
        <v>145.56000000000006</v>
      </c>
      <c r="C68" s="8">
        <f>C67+(C71-C61)/(A71-A61)</f>
        <v>61.34999999999998</v>
      </c>
      <c r="D68" s="1">
        <f t="shared" si="4"/>
        <v>2.7992307692307703</v>
      </c>
      <c r="E68" s="13">
        <f t="shared" si="5"/>
        <v>2.5214818988590126E-2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2.1300000000000017</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row>
    <row r="69" spans="1:107" x14ac:dyDescent="0.2">
      <c r="A69" s="8">
        <f t="shared" si="8"/>
        <v>53</v>
      </c>
      <c r="B69" s="8">
        <f>B68+(B71-B61)/(A71-A61)</f>
        <v>149.14000000000007</v>
      </c>
      <c r="C69" s="8">
        <f>C68+(C71-C61)/(A71-A61)</f>
        <v>62.399999999999977</v>
      </c>
      <c r="D69" s="1">
        <f t="shared" si="4"/>
        <v>2.8139622641509447</v>
      </c>
      <c r="E69" s="13">
        <f t="shared" si="5"/>
        <v>2.4594668865072888E-2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2.1200000000000019</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row>
    <row r="70" spans="1:107" x14ac:dyDescent="0.2">
      <c r="A70" s="8">
        <f t="shared" si="8"/>
        <v>54</v>
      </c>
      <c r="B70" s="8">
        <f>B69+(B71-B61)/(A71-A61)</f>
        <v>152.72000000000008</v>
      </c>
      <c r="C70" s="8">
        <f>C69+(C71-C61)/(A71-A61)</f>
        <v>63.449999999999974</v>
      </c>
      <c r="D70" s="1">
        <f t="shared" si="4"/>
        <v>2.8281481481481499</v>
      </c>
      <c r="E70" s="13">
        <f t="shared" si="5"/>
        <v>2.4004291269947853E-2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2.1100000000000021</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row>
    <row r="71" spans="1:107" x14ac:dyDescent="0.2">
      <c r="A71" s="9">
        <v>55</v>
      </c>
      <c r="B71" s="9">
        <f>VLOOKUP(CONCATENATE($A$1,A71),'Smith et al 2006'!$A$2:$S$780,8,FALSE)</f>
        <v>156.30000000000001</v>
      </c>
      <c r="C71" s="9">
        <f>VLOOKUP(CONCATENATE($A$1,A71),'Smith et al 2006'!$A$2:$S$780,9,FALSE)</f>
        <v>64.5</v>
      </c>
      <c r="D71" s="1">
        <f t="shared" si="4"/>
        <v>2.8418181818181822</v>
      </c>
      <c r="E71" s="13">
        <f t="shared" si="5"/>
        <v>2.3441592456783233E-2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2.1</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row>
    <row r="72" spans="1:107" x14ac:dyDescent="0.2">
      <c r="A72" s="8">
        <f t="shared" ref="A72:A80" si="10">A71+1</f>
        <v>56</v>
      </c>
      <c r="B72" s="8">
        <f>B71+(B81-B71)/(A81-A71)</f>
        <v>159.60000000000002</v>
      </c>
      <c r="C72" s="8">
        <f>C71+(C81-C71)/(A81-A71)</f>
        <v>65.41</v>
      </c>
      <c r="D72" s="1">
        <f t="shared" si="4"/>
        <v>2.8500000000000005</v>
      </c>
      <c r="E72" s="13">
        <f t="shared" si="5"/>
        <v>2.1113243761996303E-2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2.09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row>
    <row r="73" spans="1:107" x14ac:dyDescent="0.2">
      <c r="A73" s="8">
        <f t="shared" si="10"/>
        <v>57</v>
      </c>
      <c r="B73" s="8">
        <f>B72+(B81-B71)/(A81-A71)</f>
        <v>162.90000000000003</v>
      </c>
      <c r="C73" s="8">
        <f>C72+(C81-C71)/(A81-A71)</f>
        <v>66.319999999999993</v>
      </c>
      <c r="D73" s="1">
        <f t="shared" si="4"/>
        <v>2.8578947368421059</v>
      </c>
      <c r="E73" s="13">
        <f t="shared" si="5"/>
        <v>2.0676691729323293E-2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2.08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row>
    <row r="74" spans="1:107" x14ac:dyDescent="0.2">
      <c r="A74" s="8">
        <f t="shared" si="10"/>
        <v>58</v>
      </c>
      <c r="B74" s="8">
        <f>B73+(B81-B71)/(A81-A71)</f>
        <v>166.20000000000005</v>
      </c>
      <c r="C74" s="8">
        <f>C73+(C81-C71)/(A81-A71)</f>
        <v>67.22999999999999</v>
      </c>
      <c r="D74" s="1">
        <f t="shared" si="4"/>
        <v>2.8655172413793113</v>
      </c>
      <c r="E74" s="13">
        <f t="shared" si="5"/>
        <v>2.0257826887661201E-2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2.0700000000000003</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row>
    <row r="75" spans="1:107" x14ac:dyDescent="0.2">
      <c r="A75" s="8">
        <f t="shared" si="10"/>
        <v>59</v>
      </c>
      <c r="B75" s="8">
        <f>B74+(B81-B71)/(A81-A71)</f>
        <v>169.50000000000006</v>
      </c>
      <c r="C75" s="8">
        <f>C74+(C81-C71)/(A81-A71)</f>
        <v>68.139999999999986</v>
      </c>
      <c r="D75" s="1">
        <f t="shared" si="4"/>
        <v>2.8728813559322042</v>
      </c>
      <c r="E75" s="13">
        <f t="shared" si="5"/>
        <v>1.9855595667870096E-2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2.0600000000000005</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row>
    <row r="76" spans="1:107" x14ac:dyDescent="0.2">
      <c r="A76" s="8">
        <f t="shared" si="10"/>
        <v>60</v>
      </c>
      <c r="B76" s="8">
        <f>B75+(B81-B71)/(A81-A71)</f>
        <v>172.80000000000007</v>
      </c>
      <c r="C76" s="8">
        <f>C75+(C81-C71)/(A81-A71)</f>
        <v>69.049999999999983</v>
      </c>
      <c r="D76" s="1">
        <f t="shared" si="4"/>
        <v>2.8800000000000012</v>
      </c>
      <c r="E76" s="13">
        <f t="shared" si="5"/>
        <v>1.9469026548672552E-2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2.0500000000000007</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row>
    <row r="77" spans="1:107" x14ac:dyDescent="0.2">
      <c r="A77" s="8">
        <f t="shared" si="10"/>
        <v>61</v>
      </c>
      <c r="B77" s="8">
        <f>B76+(B81-B71)/(A81-A71)</f>
        <v>176.10000000000008</v>
      </c>
      <c r="C77" s="8">
        <f>C76+(C81-C71)/(A81-A71)</f>
        <v>69.95999999999998</v>
      </c>
      <c r="D77" s="1">
        <f t="shared" si="4"/>
        <v>2.8868852459016408</v>
      </c>
      <c r="E77" s="13">
        <f t="shared" si="5"/>
        <v>1.9097222222222321E-2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2.0400000000000009</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row>
    <row r="78" spans="1:107" x14ac:dyDescent="0.2">
      <c r="A78" s="8">
        <f t="shared" si="10"/>
        <v>62</v>
      </c>
      <c r="B78" s="8">
        <f>B77+(B81-B71)/(A81-A71)</f>
        <v>179.40000000000009</v>
      </c>
      <c r="C78" s="8">
        <f>C77+(C81-C71)/(A81-A71)</f>
        <v>70.869999999999976</v>
      </c>
      <c r="D78" s="1">
        <f t="shared" si="4"/>
        <v>2.8935483870967755</v>
      </c>
      <c r="E78" s="13">
        <f t="shared" si="5"/>
        <v>1.873935264054527E-2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2.0300000000000011</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row>
    <row r="79" spans="1:107" x14ac:dyDescent="0.2">
      <c r="A79" s="8">
        <f t="shared" si="10"/>
        <v>63</v>
      </c>
      <c r="B79" s="8">
        <f>B78+(B81-B71)/(A81-A71)</f>
        <v>182.7000000000001</v>
      </c>
      <c r="C79" s="8">
        <f>C78+(C81-C71)/(A81-A71)</f>
        <v>71.779999999999973</v>
      </c>
      <c r="D79" s="1">
        <f t="shared" si="4"/>
        <v>2.9000000000000017</v>
      </c>
      <c r="E79" s="13">
        <f t="shared" si="5"/>
        <v>1.8394648829431537E-2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2.0200000000000014</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row>
    <row r="80" spans="1:107" x14ac:dyDescent="0.2">
      <c r="A80" s="8">
        <f t="shared" si="10"/>
        <v>64</v>
      </c>
      <c r="B80" s="8">
        <f>B79+(B81-B71)/(A81-A71)</f>
        <v>186.00000000000011</v>
      </c>
      <c r="C80" s="8">
        <f>C79+(C81-C71)/(A81-A71)</f>
        <v>72.689999999999969</v>
      </c>
      <c r="D80" s="1">
        <f t="shared" si="4"/>
        <v>2.9062500000000018</v>
      </c>
      <c r="E80" s="13">
        <f t="shared" si="5"/>
        <v>1.8062397372742289E-2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2.0100000000000016</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row>
    <row r="81" spans="1:107" x14ac:dyDescent="0.2">
      <c r="A81" s="9">
        <v>65</v>
      </c>
      <c r="B81" s="9">
        <f>VLOOKUP(CONCATENATE($A$1,A81),'Smith et al 2006'!$A$2:$S$780,8,FALSE)</f>
        <v>189.3</v>
      </c>
      <c r="C81" s="9">
        <f>VLOOKUP(CONCATENATE($A$1,A81),'Smith et al 2006'!$A$2:$S$780,9,FALSE)</f>
        <v>73.599999999999994</v>
      </c>
      <c r="D81" s="1">
        <f t="shared" si="4"/>
        <v>2.9123076923076923</v>
      </c>
      <c r="E81" s="13">
        <f t="shared" si="5"/>
        <v>1.7741935483870375E-2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row>
    <row r="82" spans="1:107" x14ac:dyDescent="0.2">
      <c r="A82" s="8">
        <f t="shared" ref="A82:A90" si="11">A81+1</f>
        <v>66</v>
      </c>
      <c r="B82" s="8">
        <f>B81+(B91-B81)/(A91-A81)</f>
        <v>192.36</v>
      </c>
      <c r="C82" s="8">
        <f>C81+(C91-C81)/(A91-A81)</f>
        <v>74.41</v>
      </c>
      <c r="D82" s="1">
        <f t="shared" si="4"/>
        <v>2.9145454545454546</v>
      </c>
      <c r="E82" s="13">
        <f t="shared" si="5"/>
        <v>1.6164817749603877E-2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1.99</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row>
    <row r="83" spans="1:107" x14ac:dyDescent="0.2">
      <c r="A83" s="8">
        <f t="shared" si="11"/>
        <v>67</v>
      </c>
      <c r="B83" s="8">
        <f>B82+(B91-B81)/(A91-A81)</f>
        <v>195.42000000000002</v>
      </c>
      <c r="C83" s="8">
        <f>C82+(C91-C81)/(A91-A81)</f>
        <v>75.22</v>
      </c>
      <c r="D83" s="1">
        <f t="shared" si="4"/>
        <v>2.9167164179104481</v>
      </c>
      <c r="E83" s="13">
        <f t="shared" si="5"/>
        <v>1.5907673112913301E-2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1.98</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c r="BW83"/>
      <c r="BX83"/>
      <c r="BY83"/>
      <c r="BZ83"/>
      <c r="CA83"/>
      <c r="CB83"/>
      <c r="CC83"/>
      <c r="CD83"/>
      <c r="CE83"/>
      <c r="CF83"/>
      <c r="CG83"/>
      <c r="CH83"/>
      <c r="CI83"/>
      <c r="CJ83"/>
      <c r="CK83"/>
      <c r="CL83"/>
      <c r="CM83"/>
      <c r="CN83"/>
      <c r="CO83"/>
      <c r="CP83"/>
      <c r="CQ83"/>
      <c r="CR83"/>
      <c r="CS83"/>
      <c r="CT83"/>
      <c r="CU83"/>
      <c r="CV83"/>
      <c r="CW83"/>
      <c r="CX83"/>
      <c r="CY83"/>
      <c r="CZ83"/>
      <c r="DA83"/>
      <c r="DB83"/>
      <c r="DC83"/>
    </row>
    <row r="84" spans="1:107" x14ac:dyDescent="0.2">
      <c r="A84" s="8">
        <f t="shared" si="11"/>
        <v>68</v>
      </c>
      <c r="B84" s="8">
        <f>B83+(B91-B81)/(A91-A81)</f>
        <v>198.48000000000002</v>
      </c>
      <c r="C84" s="8">
        <f>C83+(C91-C81)/(A91-A81)</f>
        <v>76.03</v>
      </c>
      <c r="D84" s="1">
        <f t="shared" si="4"/>
        <v>2.9188235294117648</v>
      </c>
      <c r="E84" s="13">
        <f t="shared" si="5"/>
        <v>1.5658581516733161E-2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1.97</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c r="BX84"/>
      <c r="BY84"/>
      <c r="BZ84"/>
      <c r="CA84"/>
      <c r="CB84"/>
      <c r="CC84"/>
      <c r="CD84"/>
      <c r="CE84"/>
      <c r="CF84"/>
      <c r="CG84"/>
      <c r="CH84"/>
      <c r="CI84"/>
      <c r="CJ84"/>
      <c r="CK84"/>
      <c r="CL84"/>
      <c r="CM84"/>
      <c r="CN84"/>
      <c r="CO84"/>
      <c r="CP84"/>
      <c r="CQ84"/>
      <c r="CR84"/>
      <c r="CS84"/>
      <c r="CT84"/>
      <c r="CU84"/>
      <c r="CV84"/>
      <c r="CW84"/>
      <c r="CX84"/>
      <c r="CY84"/>
      <c r="CZ84"/>
      <c r="DA84"/>
      <c r="DB84"/>
      <c r="DC84"/>
    </row>
    <row r="85" spans="1:107" x14ac:dyDescent="0.2">
      <c r="A85" s="8">
        <f t="shared" si="11"/>
        <v>69</v>
      </c>
      <c r="B85" s="8">
        <f>B84+(B91-B81)/(A91-A81)</f>
        <v>201.54000000000002</v>
      </c>
      <c r="C85" s="8">
        <f>C84+(C91-C81)/(A91-A81)</f>
        <v>76.84</v>
      </c>
      <c r="D85" s="1">
        <f t="shared" si="4"/>
        <v>2.9208695652173917</v>
      </c>
      <c r="E85" s="13">
        <f t="shared" si="5"/>
        <v>1.541717049576774E-2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1.96</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c r="BY85"/>
      <c r="BZ85"/>
      <c r="CA85"/>
      <c r="CB85"/>
      <c r="CC85"/>
      <c r="CD85"/>
      <c r="CE85"/>
      <c r="CF85"/>
      <c r="CG85"/>
      <c r="CH85"/>
      <c r="CI85"/>
      <c r="CJ85"/>
      <c r="CK85"/>
      <c r="CL85"/>
      <c r="CM85"/>
      <c r="CN85"/>
      <c r="CO85"/>
      <c r="CP85"/>
      <c r="CQ85"/>
      <c r="CR85"/>
      <c r="CS85"/>
      <c r="CT85"/>
      <c r="CU85"/>
      <c r="CV85"/>
      <c r="CW85"/>
      <c r="CX85"/>
      <c r="CY85"/>
      <c r="CZ85"/>
      <c r="DA85"/>
      <c r="DB85"/>
      <c r="DC85"/>
    </row>
    <row r="86" spans="1:107" x14ac:dyDescent="0.2">
      <c r="A86" s="8">
        <f t="shared" si="11"/>
        <v>70</v>
      </c>
      <c r="B86" s="8">
        <f>B85+(B91-B81)/(A91-A81)</f>
        <v>204.60000000000002</v>
      </c>
      <c r="C86" s="8">
        <f>C85+(C91-C81)/(A91-A81)</f>
        <v>77.650000000000006</v>
      </c>
      <c r="D86" s="1">
        <f t="shared" si="4"/>
        <v>2.922857142857143</v>
      </c>
      <c r="E86" s="13">
        <f t="shared" si="5"/>
        <v>1.5183090205418193E-2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1.95</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c r="BZ86"/>
      <c r="CA86"/>
      <c r="CB86"/>
      <c r="CC86"/>
      <c r="CD86"/>
      <c r="CE86"/>
      <c r="CF86"/>
      <c r="CG86"/>
      <c r="CH86"/>
      <c r="CI86"/>
      <c r="CJ86"/>
      <c r="CK86"/>
      <c r="CL86"/>
      <c r="CM86"/>
      <c r="CN86"/>
      <c r="CO86"/>
      <c r="CP86"/>
      <c r="CQ86"/>
      <c r="CR86"/>
      <c r="CS86"/>
      <c r="CT86"/>
      <c r="CU86"/>
      <c r="CV86"/>
      <c r="CW86"/>
      <c r="CX86"/>
      <c r="CY86"/>
      <c r="CZ86"/>
      <c r="DA86"/>
      <c r="DB86"/>
      <c r="DC86"/>
    </row>
    <row r="87" spans="1:107" x14ac:dyDescent="0.2">
      <c r="A87" s="8">
        <f t="shared" si="11"/>
        <v>71</v>
      </c>
      <c r="B87" s="8">
        <f>B86+(B91-B81)/(A91-A81)</f>
        <v>207.66000000000003</v>
      </c>
      <c r="C87" s="8">
        <f>C86+(C91-C81)/(A91-A81)</f>
        <v>78.460000000000008</v>
      </c>
      <c r="D87" s="1">
        <f t="shared" si="4"/>
        <v>2.9247887323943664</v>
      </c>
      <c r="E87" s="13">
        <f t="shared" si="5"/>
        <v>1.4956011730205221E-2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1.94</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c r="CA87"/>
      <c r="CB87"/>
      <c r="CC87"/>
      <c r="CD87"/>
      <c r="CE87"/>
      <c r="CF87"/>
      <c r="CG87"/>
      <c r="CH87"/>
      <c r="CI87"/>
      <c r="CJ87"/>
      <c r="CK87"/>
      <c r="CL87"/>
      <c r="CM87"/>
      <c r="CN87"/>
      <c r="CO87"/>
      <c r="CP87"/>
      <c r="CQ87"/>
      <c r="CR87"/>
      <c r="CS87"/>
      <c r="CT87"/>
      <c r="CU87"/>
      <c r="CV87"/>
      <c r="CW87"/>
      <c r="CX87"/>
      <c r="CY87"/>
      <c r="CZ87"/>
      <c r="DA87"/>
      <c r="DB87"/>
      <c r="DC87"/>
    </row>
    <row r="88" spans="1:107" x14ac:dyDescent="0.2">
      <c r="A88" s="8">
        <f t="shared" si="11"/>
        <v>72</v>
      </c>
      <c r="B88" s="8">
        <f>B87+(B91-B81)/(A91-A81)</f>
        <v>210.72000000000003</v>
      </c>
      <c r="C88" s="8">
        <f>C87+(C91-C81)/(A91-A81)</f>
        <v>79.27000000000001</v>
      </c>
      <c r="D88" s="1">
        <f t="shared" si="4"/>
        <v>2.9266666666666672</v>
      </c>
      <c r="E88" s="13">
        <f t="shared" si="5"/>
        <v>1.4735625541751007E-2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1.93</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c r="CB88"/>
      <c r="CC88"/>
      <c r="CD88"/>
      <c r="CE88"/>
      <c r="CF88"/>
      <c r="CG88"/>
      <c r="CH88"/>
      <c r="CI88"/>
      <c r="CJ88"/>
      <c r="CK88"/>
      <c r="CL88"/>
      <c r="CM88"/>
      <c r="CN88"/>
      <c r="CO88"/>
      <c r="CP88"/>
      <c r="CQ88"/>
      <c r="CR88"/>
      <c r="CS88"/>
      <c r="CT88"/>
      <c r="CU88"/>
      <c r="CV88"/>
      <c r="CW88"/>
      <c r="CX88"/>
      <c r="CY88"/>
      <c r="CZ88"/>
      <c r="DA88"/>
      <c r="DB88"/>
      <c r="DC88"/>
    </row>
    <row r="89" spans="1:107" x14ac:dyDescent="0.2">
      <c r="A89" s="8">
        <f t="shared" si="11"/>
        <v>73</v>
      </c>
      <c r="B89" s="8">
        <f>B88+(B91-B81)/(A91-A81)</f>
        <v>213.78000000000003</v>
      </c>
      <c r="C89" s="8">
        <f>C88+(C91-C81)/(A91-A81)</f>
        <v>80.080000000000013</v>
      </c>
      <c r="D89" s="1">
        <f t="shared" si="4"/>
        <v>2.9284931506849321</v>
      </c>
      <c r="E89" s="13">
        <f t="shared" si="5"/>
        <v>1.4521640091116117E-2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1.92</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c r="CC89"/>
      <c r="CD89"/>
      <c r="CE89"/>
      <c r="CF89"/>
      <c r="CG89"/>
      <c r="CH89"/>
      <c r="CI89"/>
      <c r="CJ89"/>
      <c r="CK89"/>
      <c r="CL89"/>
      <c r="CM89"/>
      <c r="CN89"/>
      <c r="CO89"/>
      <c r="CP89"/>
      <c r="CQ89"/>
      <c r="CR89"/>
      <c r="CS89"/>
      <c r="CT89"/>
      <c r="CU89"/>
      <c r="CV89"/>
      <c r="CW89"/>
      <c r="CX89"/>
      <c r="CY89"/>
      <c r="CZ89"/>
      <c r="DA89"/>
      <c r="DB89"/>
      <c r="DC89"/>
    </row>
    <row r="90" spans="1:107" x14ac:dyDescent="0.2">
      <c r="A90" s="8">
        <f t="shared" si="11"/>
        <v>74</v>
      </c>
      <c r="B90" s="8">
        <f>B89+(B91-B81)/(A91-A81)</f>
        <v>216.84000000000003</v>
      </c>
      <c r="C90" s="8">
        <f>C89+(C91-C81)/(A91-A81)</f>
        <v>80.890000000000015</v>
      </c>
      <c r="D90" s="1">
        <f t="shared" si="4"/>
        <v>2.9302702702702708</v>
      </c>
      <c r="E90" s="13">
        <f t="shared" si="5"/>
        <v>1.4313780522031916E-2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1.91</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c r="CD90"/>
      <c r="CE90"/>
      <c r="CF90"/>
      <c r="CG90"/>
      <c r="CH90"/>
      <c r="CI90"/>
      <c r="CJ90"/>
      <c r="CK90"/>
      <c r="CL90"/>
      <c r="CM90"/>
      <c r="CN90"/>
      <c r="CO90"/>
      <c r="CP90"/>
      <c r="CQ90"/>
      <c r="CR90"/>
      <c r="CS90"/>
      <c r="CT90"/>
      <c r="CU90"/>
      <c r="CV90"/>
      <c r="CW90"/>
      <c r="CX90"/>
      <c r="CY90"/>
      <c r="CZ90"/>
      <c r="DA90"/>
      <c r="DB90"/>
      <c r="DC90"/>
    </row>
    <row r="91" spans="1:107" x14ac:dyDescent="0.2">
      <c r="A91" s="9">
        <v>75</v>
      </c>
      <c r="B91" s="9">
        <f>VLOOKUP(CONCATENATE($A$1,A91),'Smith et al 2006'!$A$2:$S$780,8,FALSE)</f>
        <v>219.9</v>
      </c>
      <c r="C91" s="9">
        <f>VLOOKUP(CONCATENATE($A$1,A91),'Smith et al 2006'!$A$2:$S$780,9,FALSE)</f>
        <v>81.7</v>
      </c>
      <c r="D91" s="1">
        <f t="shared" si="4"/>
        <v>2.9319999999999999</v>
      </c>
      <c r="E91" s="13">
        <f t="shared" si="5"/>
        <v>1.4111787493082284E-2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1.9</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c r="CE91"/>
      <c r="CF91"/>
      <c r="CG91"/>
      <c r="CH91"/>
      <c r="CI91"/>
      <c r="CJ91"/>
      <c r="CK91"/>
      <c r="CL91"/>
      <c r="CM91"/>
      <c r="CN91"/>
      <c r="CO91"/>
      <c r="CP91"/>
      <c r="CQ91"/>
      <c r="CR91"/>
      <c r="CS91"/>
      <c r="CT91"/>
      <c r="CU91"/>
      <c r="CV91"/>
      <c r="CW91"/>
      <c r="CX91"/>
      <c r="CY91"/>
      <c r="CZ91"/>
      <c r="DA91"/>
      <c r="DB91"/>
      <c r="DC91"/>
    </row>
    <row r="92" spans="1:107" x14ac:dyDescent="0.2">
      <c r="A92" s="8">
        <f t="shared" ref="A92:A100" si="12">A91+1</f>
        <v>76</v>
      </c>
      <c r="B92" s="8">
        <f>B91+(B101-B91)/(A101-A91)</f>
        <v>222.71</v>
      </c>
      <c r="C92" s="8">
        <f>C91+(C101-C91)/(A101-A91)</f>
        <v>82.42</v>
      </c>
      <c r="D92" s="1">
        <f t="shared" si="4"/>
        <v>2.9303947368421053</v>
      </c>
      <c r="E92" s="13">
        <f t="shared" si="5"/>
        <v>1.2778535698044546E-2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c r="CF92"/>
      <c r="CG92"/>
      <c r="CH92"/>
      <c r="CI92"/>
      <c r="CJ92"/>
      <c r="CK92"/>
      <c r="CL92"/>
      <c r="CM92"/>
      <c r="CN92"/>
      <c r="CO92"/>
      <c r="CP92"/>
      <c r="CQ92"/>
      <c r="CR92"/>
      <c r="CS92"/>
      <c r="CT92"/>
      <c r="CU92"/>
      <c r="CV92"/>
      <c r="CW92"/>
      <c r="CX92"/>
      <c r="CY92"/>
      <c r="CZ92"/>
      <c r="DA92"/>
      <c r="DB92"/>
      <c r="DC92"/>
    </row>
    <row r="93" spans="1:107" x14ac:dyDescent="0.2">
      <c r="A93" s="8">
        <f t="shared" si="12"/>
        <v>77</v>
      </c>
      <c r="B93" s="8">
        <f>B92+(B101-B91)/(A101-A91)</f>
        <v>225.52</v>
      </c>
      <c r="C93" s="8">
        <f>C92+(C101-C91)/(A101-A91)</f>
        <v>83.14</v>
      </c>
      <c r="D93" s="1">
        <f t="shared" si="4"/>
        <v>2.9288311688311688</v>
      </c>
      <c r="E93" s="13">
        <f t="shared" si="5"/>
        <v>1.2617305015490965E-2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1.9</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c r="CG93"/>
      <c r="CH93"/>
      <c r="CI93"/>
      <c r="CJ93"/>
      <c r="CK93"/>
      <c r="CL93"/>
      <c r="CM93"/>
      <c r="CN93"/>
      <c r="CO93"/>
      <c r="CP93"/>
      <c r="CQ93"/>
      <c r="CR93"/>
      <c r="CS93"/>
      <c r="CT93"/>
      <c r="CU93"/>
      <c r="CV93"/>
      <c r="CW93"/>
      <c r="CX93"/>
      <c r="CY93"/>
      <c r="CZ93"/>
      <c r="DA93"/>
      <c r="DB93"/>
      <c r="DC93"/>
    </row>
    <row r="94" spans="1:107" x14ac:dyDescent="0.2">
      <c r="A94" s="8">
        <f t="shared" si="12"/>
        <v>78</v>
      </c>
      <c r="B94" s="8">
        <f>B93+(B101-B91)/(A101-A91)</f>
        <v>228.33</v>
      </c>
      <c r="C94" s="8">
        <f>C93+(C101-C91)/(A101-A91)</f>
        <v>83.86</v>
      </c>
      <c r="D94" s="1">
        <f t="shared" si="4"/>
        <v>2.9273076923076924</v>
      </c>
      <c r="E94" s="13">
        <f t="shared" si="5"/>
        <v>1.2460092231287634E-2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1.9</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c r="CH94"/>
      <c r="CI94"/>
      <c r="CJ94"/>
      <c r="CK94"/>
      <c r="CL94"/>
      <c r="CM94"/>
      <c r="CN94"/>
      <c r="CO94"/>
      <c r="CP94"/>
      <c r="CQ94"/>
      <c r="CR94"/>
      <c r="CS94"/>
      <c r="CT94"/>
      <c r="CU94"/>
      <c r="CV94"/>
      <c r="CW94"/>
      <c r="CX94"/>
      <c r="CY94"/>
      <c r="CZ94"/>
      <c r="DA94"/>
      <c r="DB94"/>
      <c r="DC94"/>
    </row>
    <row r="95" spans="1:107" x14ac:dyDescent="0.2">
      <c r="A95" s="8">
        <f t="shared" si="12"/>
        <v>79</v>
      </c>
      <c r="B95" s="8">
        <f>B94+(B101-B91)/(A101-A91)</f>
        <v>231.14000000000001</v>
      </c>
      <c r="C95" s="8">
        <f>C94+(C101-C91)/(A101-A91)</f>
        <v>84.58</v>
      </c>
      <c r="D95" s="1">
        <f t="shared" si="4"/>
        <v>2.9258227848101268</v>
      </c>
      <c r="E95" s="13">
        <f t="shared" si="5"/>
        <v>1.2306749003635042E-2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1.9</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c r="CI95"/>
      <c r="CJ95"/>
      <c r="CK95"/>
      <c r="CL95"/>
      <c r="CM95"/>
      <c r="CN95"/>
      <c r="CO95"/>
      <c r="CP95"/>
      <c r="CQ95"/>
      <c r="CR95"/>
      <c r="CS95"/>
      <c r="CT95"/>
      <c r="CU95"/>
      <c r="CV95"/>
      <c r="CW95"/>
      <c r="CX95"/>
      <c r="CY95"/>
      <c r="CZ95"/>
      <c r="DA95"/>
      <c r="DB95"/>
      <c r="DC95"/>
    </row>
    <row r="96" spans="1:107" x14ac:dyDescent="0.2">
      <c r="A96" s="8">
        <f t="shared" si="12"/>
        <v>80</v>
      </c>
      <c r="B96" s="8">
        <f>B95+(B101-B91)/(A101-A91)</f>
        <v>233.95000000000002</v>
      </c>
      <c r="C96" s="8">
        <f>C95+(C101-C91)/(A101-A91)</f>
        <v>85.3</v>
      </c>
      <c r="D96" s="1">
        <f t="shared" si="4"/>
        <v>2.9243750000000004</v>
      </c>
      <c r="E96" s="13">
        <f t="shared" si="5"/>
        <v>1.215713420437825E-2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1.9</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c r="CJ96"/>
      <c r="CK96"/>
      <c r="CL96"/>
      <c r="CM96"/>
      <c r="CN96"/>
      <c r="CO96"/>
      <c r="CP96"/>
      <c r="CQ96"/>
      <c r="CR96"/>
      <c r="CS96"/>
      <c r="CT96"/>
      <c r="CU96"/>
      <c r="CV96"/>
      <c r="CW96"/>
      <c r="CX96"/>
      <c r="CY96"/>
      <c r="CZ96"/>
      <c r="DA96"/>
      <c r="DB96"/>
      <c r="DC96"/>
    </row>
    <row r="97" spans="1:107" x14ac:dyDescent="0.2">
      <c r="A97" s="8">
        <f t="shared" si="12"/>
        <v>81</v>
      </c>
      <c r="B97" s="8">
        <f>B96+(B101-B91)/(A101-A91)</f>
        <v>236.76000000000002</v>
      </c>
      <c r="C97" s="8">
        <f>C96+(C101-C91)/(A101-A91)</f>
        <v>86.02</v>
      </c>
      <c r="D97" s="1">
        <f t="shared" si="4"/>
        <v>2.9229629629629632</v>
      </c>
      <c r="E97" s="13">
        <f t="shared" si="5"/>
        <v>1.201111348578765E-2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1.9</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c r="CK97"/>
      <c r="CL97"/>
      <c r="CM97"/>
      <c r="CN97"/>
      <c r="CO97"/>
      <c r="CP97"/>
      <c r="CQ97"/>
      <c r="CR97"/>
      <c r="CS97"/>
      <c r="CT97"/>
      <c r="CU97"/>
      <c r="CV97"/>
      <c r="CW97"/>
      <c r="CX97"/>
      <c r="CY97"/>
      <c r="CZ97"/>
      <c r="DA97"/>
      <c r="DB97"/>
      <c r="DC97"/>
    </row>
    <row r="98" spans="1:107" x14ac:dyDescent="0.2">
      <c r="A98" s="8">
        <f t="shared" si="12"/>
        <v>82</v>
      </c>
      <c r="B98" s="8">
        <f>B97+(B101-B91)/(A101-A91)</f>
        <v>239.57000000000002</v>
      </c>
      <c r="C98" s="8">
        <f>C97+(C101-C91)/(A101-A91)</f>
        <v>86.74</v>
      </c>
      <c r="D98" s="1">
        <f t="shared" si="4"/>
        <v>2.9215853658536588</v>
      </c>
      <c r="E98" s="13">
        <f t="shared" si="5"/>
        <v>1.1868558878188828E-2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1.9</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c r="CL98"/>
      <c r="CM98"/>
      <c r="CN98"/>
      <c r="CO98"/>
      <c r="CP98"/>
      <c r="CQ98"/>
      <c r="CR98"/>
      <c r="CS98"/>
      <c r="CT98"/>
      <c r="CU98"/>
      <c r="CV98"/>
      <c r="CW98"/>
      <c r="CX98"/>
      <c r="CY98"/>
      <c r="CZ98"/>
      <c r="DA98"/>
      <c r="DB98"/>
      <c r="DC98"/>
    </row>
    <row r="99" spans="1:107" x14ac:dyDescent="0.2">
      <c r="A99" s="8">
        <f t="shared" si="12"/>
        <v>83</v>
      </c>
      <c r="B99" s="8">
        <f>B98+(B101-B91)/(A101-A91)</f>
        <v>242.38000000000002</v>
      </c>
      <c r="C99" s="8">
        <f>C98+(C101-C91)/(A101-A91)</f>
        <v>87.46</v>
      </c>
      <c r="D99" s="1">
        <f t="shared" si="4"/>
        <v>2.9202409638554219</v>
      </c>
      <c r="E99" s="13">
        <f t="shared" si="5"/>
        <v>1.1729348415911778E-2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1.9</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c r="CM99"/>
      <c r="CN99"/>
      <c r="CO99"/>
      <c r="CP99"/>
      <c r="CQ99"/>
      <c r="CR99"/>
      <c r="CS99"/>
      <c r="CT99"/>
      <c r="CU99"/>
      <c r="CV99"/>
      <c r="CW99"/>
      <c r="CX99"/>
      <c r="CY99"/>
      <c r="CZ99"/>
      <c r="DA99"/>
      <c r="DB99"/>
      <c r="DC99"/>
    </row>
    <row r="100" spans="1:107" x14ac:dyDescent="0.2">
      <c r="A100" s="8">
        <f t="shared" si="12"/>
        <v>84</v>
      </c>
      <c r="B100" s="8">
        <f>B99+(B101-B91)/(A101-A91)</f>
        <v>245.19000000000003</v>
      </c>
      <c r="C100" s="8">
        <f>C99+(C101-C91)/(A101-A91)</f>
        <v>88.179999999999993</v>
      </c>
      <c r="D100" s="1">
        <f t="shared" si="4"/>
        <v>2.9189285714285718</v>
      </c>
      <c r="E100" s="13">
        <f t="shared" si="5"/>
        <v>1.1593365789256627E-2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1.9</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c r="CN100"/>
      <c r="CO100"/>
      <c r="CP100"/>
      <c r="CQ100"/>
      <c r="CR100"/>
      <c r="CS100"/>
      <c r="CT100"/>
      <c r="CU100"/>
      <c r="CV100"/>
      <c r="CW100"/>
      <c r="CX100"/>
      <c r="CY100"/>
      <c r="CZ100"/>
      <c r="DA100"/>
      <c r="DB100"/>
      <c r="DC100"/>
    </row>
    <row r="101" spans="1:107" x14ac:dyDescent="0.2">
      <c r="A101" s="9">
        <v>85</v>
      </c>
      <c r="B101" s="9">
        <f>VLOOKUP(CONCATENATE($A$1,A101),'Smith et al 2006'!$A$2:$S$780,8,FALSE)</f>
        <v>248</v>
      </c>
      <c r="C101" s="9">
        <f>VLOOKUP(CONCATENATE($A$1,A101),'Smith et al 2006'!$A$2:$S$780,9,FALSE)</f>
        <v>88.9</v>
      </c>
      <c r="D101" s="1">
        <f t="shared" si="4"/>
        <v>2.9176470588235293</v>
      </c>
      <c r="E101" s="13">
        <f t="shared" si="5"/>
        <v>1.1460500020392228E-2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1.9</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c r="CO101"/>
      <c r="CP101"/>
      <c r="CQ101"/>
      <c r="CR101"/>
      <c r="CS101"/>
      <c r="CT101"/>
      <c r="CU101"/>
      <c r="CV101"/>
      <c r="CW101"/>
      <c r="CX101"/>
      <c r="CY101"/>
      <c r="CZ101"/>
      <c r="DA101"/>
      <c r="DB101"/>
      <c r="DC101"/>
    </row>
    <row r="102" spans="1:107" x14ac:dyDescent="0.2">
      <c r="A102" s="8">
        <f t="shared" ref="A102:A110" si="13">A101+1</f>
        <v>86</v>
      </c>
      <c r="B102" s="8">
        <f>B101+(B111-B101)/(A111-A101)</f>
        <v>250.6</v>
      </c>
      <c r="C102" s="8">
        <f>C101+(C111-C101)/(A111-A101)</f>
        <v>89.550000000000011</v>
      </c>
      <c r="D102" s="1">
        <f t="shared" si="4"/>
        <v>2.9139534883720928</v>
      </c>
      <c r="E102" s="13">
        <f t="shared" si="5"/>
        <v>1.0483870967741948E-2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c r="CP102"/>
      <c r="CQ102"/>
      <c r="CR102"/>
      <c r="CS102"/>
      <c r="CT102"/>
      <c r="CU102"/>
      <c r="CV102"/>
      <c r="CW102"/>
      <c r="CX102"/>
      <c r="CY102"/>
      <c r="CZ102"/>
      <c r="DA102"/>
      <c r="DB102"/>
      <c r="DC102"/>
    </row>
    <row r="103" spans="1:107" x14ac:dyDescent="0.2">
      <c r="A103" s="8">
        <f t="shared" si="13"/>
        <v>87</v>
      </c>
      <c r="B103" s="8">
        <f>B102+(B111-B101)/(A111-A101)</f>
        <v>253.2</v>
      </c>
      <c r="C103" s="8">
        <f>C102+(C111-C101)/(A111-A101)</f>
        <v>90.200000000000017</v>
      </c>
      <c r="D103" s="1">
        <f t="shared" si="4"/>
        <v>2.9103448275862069</v>
      </c>
      <c r="E103" s="13">
        <f t="shared" si="5"/>
        <v>1.0375099760574491E-2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1.9</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c r="CQ103"/>
      <c r="CR103"/>
      <c r="CS103"/>
      <c r="CT103"/>
      <c r="CU103"/>
      <c r="CV103"/>
      <c r="CW103"/>
      <c r="CX103"/>
      <c r="CY103"/>
      <c r="CZ103"/>
      <c r="DA103"/>
      <c r="DB103"/>
      <c r="DC103"/>
    </row>
    <row r="104" spans="1:107" x14ac:dyDescent="0.2">
      <c r="A104" s="8">
        <f t="shared" si="13"/>
        <v>88</v>
      </c>
      <c r="B104" s="8">
        <f>B103+(B111-B101)/(A111-A101)</f>
        <v>255.79999999999998</v>
      </c>
      <c r="C104" s="8">
        <f>C103+(C111-C101)/(A111-A101)</f>
        <v>90.850000000000023</v>
      </c>
      <c r="D104" s="1">
        <f t="shared" si="4"/>
        <v>2.9068181818181817</v>
      </c>
      <c r="E104" s="13">
        <f t="shared" si="5"/>
        <v>1.0268562401263726E-2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1.9</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c r="CR104"/>
      <c r="CS104"/>
      <c r="CT104"/>
      <c r="CU104"/>
      <c r="CV104"/>
      <c r="CW104"/>
      <c r="CX104"/>
      <c r="CY104"/>
      <c r="CZ104"/>
      <c r="DA104"/>
      <c r="DB104"/>
      <c r="DC104"/>
    </row>
    <row r="105" spans="1:107" x14ac:dyDescent="0.2">
      <c r="A105" s="8">
        <f t="shared" si="13"/>
        <v>89</v>
      </c>
      <c r="B105" s="8">
        <f>B104+(B111-B101)/(A111-A101)</f>
        <v>258.39999999999998</v>
      </c>
      <c r="C105" s="8">
        <f>C104+(C111-C101)/(A111-A101)</f>
        <v>91.500000000000028</v>
      </c>
      <c r="D105" s="1">
        <f t="shared" ref="D105:D141" si="14">B105/A105</f>
        <v>2.9033707865168537</v>
      </c>
      <c r="E105" s="13">
        <f t="shared" ref="E105:E141" si="15">(B105/B104)-1</f>
        <v>1.0164190774042181E-2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1.9</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c r="CS105"/>
      <c r="CT105"/>
      <c r="CU105"/>
      <c r="CV105"/>
      <c r="CW105"/>
      <c r="CX105"/>
      <c r="CY105"/>
      <c r="CZ105"/>
      <c r="DA105"/>
      <c r="DB105"/>
      <c r="DC105"/>
    </row>
    <row r="106" spans="1:107" x14ac:dyDescent="0.2">
      <c r="A106" s="8">
        <f t="shared" si="13"/>
        <v>90</v>
      </c>
      <c r="B106" s="8">
        <f>B105+(B111-B101)/(A111-A101)</f>
        <v>261</v>
      </c>
      <c r="C106" s="8">
        <f>C105+(C111-C101)/(A111-A101)</f>
        <v>92.150000000000034</v>
      </c>
      <c r="D106" s="1">
        <f t="shared" si="14"/>
        <v>2.9</v>
      </c>
      <c r="E106" s="13">
        <f t="shared" si="15"/>
        <v>1.0061919504644079E-2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1.9</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c r="CT106"/>
      <c r="CU106"/>
      <c r="CV106"/>
      <c r="CW106"/>
      <c r="CX106"/>
      <c r="CY106"/>
      <c r="CZ106"/>
      <c r="DA106"/>
      <c r="DB106"/>
      <c r="DC106"/>
    </row>
    <row r="107" spans="1:107" x14ac:dyDescent="0.2">
      <c r="A107" s="8">
        <f t="shared" si="13"/>
        <v>91</v>
      </c>
      <c r="B107" s="8">
        <f>B106+(B111-B101)/(A111-A101)</f>
        <v>263.60000000000002</v>
      </c>
      <c r="C107" s="8">
        <f>C106+(C111-C101)/(A111-A101)</f>
        <v>92.80000000000004</v>
      </c>
      <c r="D107" s="1">
        <f t="shared" si="14"/>
        <v>2.8967032967032971</v>
      </c>
      <c r="E107" s="13">
        <f t="shared" si="15"/>
        <v>9.9616858237547845E-3</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1.9</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c r="CU107"/>
      <c r="CV107"/>
      <c r="CW107"/>
      <c r="CX107"/>
      <c r="CY107"/>
      <c r="CZ107"/>
      <c r="DA107"/>
      <c r="DB107"/>
      <c r="DC107"/>
    </row>
    <row r="108" spans="1:107" x14ac:dyDescent="0.2">
      <c r="A108" s="8">
        <f t="shared" si="13"/>
        <v>92</v>
      </c>
      <c r="B108" s="8">
        <f>B107+(B111-B101)/(A111-A101)</f>
        <v>266.20000000000005</v>
      </c>
      <c r="C108" s="8">
        <f>C107+(C111-C101)/(A111-A101)</f>
        <v>93.450000000000045</v>
      </c>
      <c r="D108" s="1">
        <f t="shared" si="14"/>
        <v>2.8934782608695655</v>
      </c>
      <c r="E108" s="13">
        <f t="shared" si="15"/>
        <v>9.8634294385433474E-3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1.9</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c r="CV108"/>
      <c r="CW108"/>
      <c r="CX108"/>
      <c r="CY108"/>
      <c r="CZ108"/>
      <c r="DA108"/>
      <c r="DB108"/>
      <c r="DC108"/>
    </row>
    <row r="109" spans="1:107" x14ac:dyDescent="0.2">
      <c r="A109" s="8">
        <f t="shared" si="13"/>
        <v>93</v>
      </c>
      <c r="B109" s="8">
        <f>B108+(B111-B101)/(A111-A101)</f>
        <v>268.80000000000007</v>
      </c>
      <c r="C109" s="8">
        <f>C108+(C111-C101)/(A111-A101)</f>
        <v>94.100000000000051</v>
      </c>
      <c r="D109" s="1">
        <f t="shared" si="14"/>
        <v>2.890322580645162</v>
      </c>
      <c r="E109" s="13">
        <f t="shared" si="15"/>
        <v>9.7670924117205793E-3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1.9</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c r="CW109"/>
      <c r="CX109"/>
      <c r="CY109"/>
      <c r="CZ109"/>
      <c r="DA109"/>
      <c r="DB109"/>
      <c r="DC109"/>
    </row>
    <row r="110" spans="1:107" x14ac:dyDescent="0.2">
      <c r="A110" s="8">
        <f t="shared" si="13"/>
        <v>94</v>
      </c>
      <c r="B110" s="8">
        <f>B109+(B111-B101)/(A111-A101)</f>
        <v>271.40000000000009</v>
      </c>
      <c r="C110" s="8">
        <f>C109+(C111-C101)/(A111-A101)</f>
        <v>94.750000000000057</v>
      </c>
      <c r="D110" s="1">
        <f t="shared" si="14"/>
        <v>2.8872340425531924</v>
      </c>
      <c r="E110" s="13">
        <f t="shared" si="15"/>
        <v>9.6726190476190688E-3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1.9</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c r="CX110"/>
      <c r="CY110"/>
      <c r="CZ110"/>
      <c r="DA110"/>
      <c r="DB110"/>
      <c r="DC110"/>
    </row>
    <row r="111" spans="1:107" x14ac:dyDescent="0.2">
      <c r="A111" s="9">
        <v>95</v>
      </c>
      <c r="B111" s="9">
        <f>VLOOKUP(CONCATENATE($A$1,A111),'Smith et al 2006'!$A$2:$S$780,8,FALSE)</f>
        <v>274</v>
      </c>
      <c r="C111" s="9">
        <f>VLOOKUP(CONCATENATE($A$1,A111),'Smith et al 2006'!$A$2:$S$780,9,FALSE)</f>
        <v>95.4</v>
      </c>
      <c r="D111" s="1">
        <f t="shared" si="14"/>
        <v>2.8842105263157896</v>
      </c>
      <c r="E111" s="13">
        <f t="shared" si="15"/>
        <v>9.579955784819072E-3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1.9</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c r="CY111"/>
      <c r="CZ111"/>
      <c r="DA111"/>
      <c r="DB111"/>
      <c r="DC111"/>
    </row>
    <row r="112" spans="1:107" x14ac:dyDescent="0.2">
      <c r="A112" s="8">
        <f t="shared" ref="A112:A120" si="16">A111+1</f>
        <v>96</v>
      </c>
      <c r="B112" s="8">
        <f>B111+(B121-B111)/(A121-A111)</f>
        <v>276.42</v>
      </c>
      <c r="C112" s="8">
        <f>C111+(C121-C111)/(A121-A111)</f>
        <v>95.98</v>
      </c>
      <c r="D112" s="1">
        <f t="shared" si="14"/>
        <v>2.879375</v>
      </c>
      <c r="E112" s="13">
        <f t="shared" si="15"/>
        <v>8.8321167883211871E-3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1.89</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c r="CZ112"/>
      <c r="DA112"/>
      <c r="DB112"/>
      <c r="DC112"/>
    </row>
    <row r="113" spans="1:107" x14ac:dyDescent="0.2">
      <c r="A113" s="8">
        <f t="shared" si="16"/>
        <v>97</v>
      </c>
      <c r="B113" s="8">
        <f>B112+(B121-B111)/(A121-A111)</f>
        <v>278.84000000000003</v>
      </c>
      <c r="C113" s="8">
        <f>C112+(C121-C111)/(A121-A111)</f>
        <v>96.56</v>
      </c>
      <c r="D113" s="1">
        <f t="shared" si="14"/>
        <v>2.8746391752577325</v>
      </c>
      <c r="E113" s="13">
        <f t="shared" si="15"/>
        <v>8.7547934302873998E-3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1.88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c r="DA113"/>
      <c r="DB113"/>
      <c r="DC113"/>
    </row>
    <row r="114" spans="1:107" x14ac:dyDescent="0.2">
      <c r="A114" s="8">
        <f t="shared" si="16"/>
        <v>98</v>
      </c>
      <c r="B114" s="8">
        <f>B113+(B121-B111)/(A121-A111)</f>
        <v>281.26000000000005</v>
      </c>
      <c r="C114" s="8">
        <f>C113+(C121-C111)/(A121-A111)</f>
        <v>97.14</v>
      </c>
      <c r="D114" s="1">
        <f t="shared" si="14"/>
        <v>2.8700000000000006</v>
      </c>
      <c r="E114" s="13">
        <f t="shared" si="15"/>
        <v>8.6788122220629038E-3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1.8699999999999999</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c r="DB114"/>
      <c r="DC114"/>
    </row>
    <row r="115" spans="1:107" x14ac:dyDescent="0.2">
      <c r="A115" s="8">
        <f t="shared" si="16"/>
        <v>99</v>
      </c>
      <c r="B115" s="8">
        <f>B114+(B121-B111)/(A121-A111)</f>
        <v>283.68000000000006</v>
      </c>
      <c r="C115" s="8">
        <f>C114+(C121-C111)/(A121-A111)</f>
        <v>97.72</v>
      </c>
      <c r="D115" s="1">
        <f t="shared" si="14"/>
        <v>2.8654545454545461</v>
      </c>
      <c r="E115" s="13">
        <f t="shared" si="15"/>
        <v>8.6041385195194664E-3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1.8599999999999999</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c r="DC115"/>
    </row>
    <row r="116" spans="1:107" x14ac:dyDescent="0.2">
      <c r="A116" s="8">
        <f t="shared" si="16"/>
        <v>100</v>
      </c>
      <c r="B116" s="8">
        <f>B115+(B121-B111)/(A121-A111)</f>
        <v>286.10000000000008</v>
      </c>
      <c r="C116" s="8">
        <f>C115+(C121-C111)/(A121-A111)</f>
        <v>98.3</v>
      </c>
      <c r="D116" s="1">
        <f t="shared" si="14"/>
        <v>2.8610000000000007</v>
      </c>
      <c r="E116" s="13">
        <f t="shared" si="15"/>
        <v>8.530738860688114E-3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1.8499999999999999</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row>
    <row r="117" spans="1:107" x14ac:dyDescent="0.2">
      <c r="A117" s="8">
        <f t="shared" si="16"/>
        <v>101</v>
      </c>
      <c r="B117" s="8">
        <f>B116+(B121-B111)/(A121-A111)</f>
        <v>288.5200000000001</v>
      </c>
      <c r="C117" s="8">
        <f>C116+(C121-C111)/(A121-A111)</f>
        <v>98.88</v>
      </c>
      <c r="D117" s="1">
        <f t="shared" si="14"/>
        <v>2.8566336633663374</v>
      </c>
      <c r="E117" s="13">
        <f t="shared" si="15"/>
        <v>8.4585809157637915E-3</v>
      </c>
      <c r="F117" s="20"/>
      <c r="G117" s="20"/>
      <c r="H117" s="8">
        <f>H116+(H121-H111)/($A121-$A111)</f>
        <v>1.8399999999999999</v>
      </c>
    </row>
    <row r="118" spans="1:107" x14ac:dyDescent="0.2">
      <c r="A118" s="8">
        <f t="shared" si="16"/>
        <v>102</v>
      </c>
      <c r="B118" s="8">
        <f>B117+(B121-B111)/(A121-A111)</f>
        <v>290.94000000000011</v>
      </c>
      <c r="C118" s="8">
        <f>C117+(C121-C111)/(A121-A111)</f>
        <v>99.46</v>
      </c>
      <c r="D118" s="1">
        <f t="shared" si="14"/>
        <v>2.8523529411764716</v>
      </c>
      <c r="E118" s="13">
        <f t="shared" si="15"/>
        <v>8.3876334396228991E-3</v>
      </c>
      <c r="F118" s="20"/>
      <c r="G118" s="20"/>
      <c r="H118" s="8">
        <f>H117+(H121-H111)/($A121-$A111)</f>
        <v>1.8299999999999998</v>
      </c>
    </row>
    <row r="119" spans="1:107" x14ac:dyDescent="0.2">
      <c r="A119" s="8">
        <f t="shared" si="16"/>
        <v>103</v>
      </c>
      <c r="B119" s="8">
        <f>B118+(B121-B111)/(A121-A111)</f>
        <v>293.36000000000013</v>
      </c>
      <c r="C119" s="8">
        <f>C118+(C121-C111)/(A121-A111)</f>
        <v>100.03999999999999</v>
      </c>
      <c r="D119" s="1">
        <f t="shared" si="14"/>
        <v>2.8481553398058264</v>
      </c>
      <c r="E119" s="13">
        <f t="shared" si="15"/>
        <v>8.3178662267133774E-3</v>
      </c>
      <c r="F119" s="20"/>
      <c r="G119" s="20"/>
      <c r="H119" s="8">
        <f>H118+(H121-H111)/($A121-$A111)</f>
        <v>1.8199999999999998</v>
      </c>
    </row>
    <row r="120" spans="1:107" x14ac:dyDescent="0.2">
      <c r="A120" s="8">
        <f t="shared" si="16"/>
        <v>104</v>
      </c>
      <c r="B120" s="8">
        <f>B119+(B121-B111)/(A121-A111)</f>
        <v>295.78000000000014</v>
      </c>
      <c r="C120" s="8">
        <f>C119+(C121-C111)/(A121-A111)</f>
        <v>100.61999999999999</v>
      </c>
      <c r="D120" s="1">
        <f t="shared" si="14"/>
        <v>2.8440384615384628</v>
      </c>
      <c r="E120" s="13">
        <f t="shared" si="15"/>
        <v>8.2492500681756731E-3</v>
      </c>
      <c r="F120" s="20"/>
      <c r="G120" s="20"/>
      <c r="H120" s="8">
        <f>H119+(H121-H111)/($A121-$A111)</f>
        <v>1.8099999999999998</v>
      </c>
    </row>
    <row r="121" spans="1:107" x14ac:dyDescent="0.2">
      <c r="A121" s="9">
        <v>105</v>
      </c>
      <c r="B121" s="9">
        <f>VLOOKUP(CONCATENATE($A$1,A121),'Smith et al 2006'!$A$2:$S$780,8,FALSE)</f>
        <v>298.2</v>
      </c>
      <c r="C121" s="9">
        <f>VLOOKUP(CONCATENATE($A$1,A121),'Smith et al 2006'!$A$2:$S$780,9,FALSE)</f>
        <v>101.2</v>
      </c>
      <c r="D121" s="1">
        <f t="shared" si="14"/>
        <v>2.84</v>
      </c>
      <c r="E121" s="13">
        <f t="shared" si="15"/>
        <v>8.1817567110684664E-3</v>
      </c>
      <c r="F121" s="20"/>
      <c r="G121" s="20"/>
      <c r="H121" s="9">
        <f>VLOOKUP(CONCATENATE($A$1,$A121),'Smith et al 2006'!$A$2:$S$780,11,FALSE)</f>
        <v>1.8</v>
      </c>
    </row>
    <row r="122" spans="1:107" x14ac:dyDescent="0.2">
      <c r="A122" s="8">
        <f t="shared" ref="A122:A130" si="17">A121+1</f>
        <v>106</v>
      </c>
      <c r="B122" s="8">
        <f>B121+(B131-B121)/(A131-A121)</f>
        <v>300.43</v>
      </c>
      <c r="C122" s="8">
        <f>C121+(C131-C121)/(A131-A121)</f>
        <v>101.73</v>
      </c>
      <c r="D122" s="1">
        <f t="shared" si="14"/>
        <v>2.834245283018868</v>
      </c>
      <c r="E122" s="13">
        <f t="shared" si="15"/>
        <v>7.4782025486250792E-3</v>
      </c>
      <c r="F122" s="20"/>
      <c r="G122" s="20"/>
      <c r="H122" s="8">
        <f>H121+(H131-H121)/($A131-$A121)</f>
        <v>1.8</v>
      </c>
    </row>
    <row r="123" spans="1:107" x14ac:dyDescent="0.2">
      <c r="A123" s="8">
        <f t="shared" si="17"/>
        <v>107</v>
      </c>
      <c r="B123" s="8">
        <f>B122+(B131-B121)/(A131-A121)</f>
        <v>302.66000000000003</v>
      </c>
      <c r="C123" s="8">
        <f>C122+(C131-C121)/(A131-A121)</f>
        <v>102.26</v>
      </c>
      <c r="D123" s="1">
        <f t="shared" si="14"/>
        <v>2.8285981308411219</v>
      </c>
      <c r="E123" s="13">
        <f t="shared" si="15"/>
        <v>7.4226941384016865E-3</v>
      </c>
      <c r="F123" s="20"/>
      <c r="G123" s="20"/>
      <c r="H123" s="8">
        <f>H122+(H131-H121)/($A131-$A121)</f>
        <v>1.8</v>
      </c>
    </row>
    <row r="124" spans="1:107" x14ac:dyDescent="0.2">
      <c r="A124" s="8">
        <f t="shared" si="17"/>
        <v>108</v>
      </c>
      <c r="B124" s="8">
        <f>B123+(B131-B121)/(A131-A121)</f>
        <v>304.89000000000004</v>
      </c>
      <c r="C124" s="8">
        <f>C123+(C131-C121)/(A131-A121)</f>
        <v>102.79</v>
      </c>
      <c r="D124" s="1">
        <f t="shared" si="14"/>
        <v>2.8230555555555559</v>
      </c>
      <c r="E124" s="13">
        <f t="shared" si="15"/>
        <v>7.3680037005221521E-3</v>
      </c>
      <c r="F124" s="20"/>
      <c r="G124" s="20"/>
      <c r="H124" s="8">
        <f>H123+(H131-H121)/($A131-$A121)</f>
        <v>1.8</v>
      </c>
    </row>
    <row r="125" spans="1:107" x14ac:dyDescent="0.2">
      <c r="A125" s="8">
        <f t="shared" si="17"/>
        <v>109</v>
      </c>
      <c r="B125" s="8">
        <f>B124+(B131-B121)/(A131-A121)</f>
        <v>307.12000000000006</v>
      </c>
      <c r="C125" s="8">
        <f>C124+(C131-C121)/(A131-A121)</f>
        <v>103.32000000000001</v>
      </c>
      <c r="D125" s="1">
        <f t="shared" si="14"/>
        <v>2.817614678899083</v>
      </c>
      <c r="E125" s="13">
        <f t="shared" si="15"/>
        <v>7.3141132867591274E-3</v>
      </c>
      <c r="F125" s="20"/>
      <c r="G125" s="20"/>
      <c r="H125" s="8">
        <f>H124+(H131-H121)/($A131-$A121)</f>
        <v>1.8</v>
      </c>
    </row>
    <row r="126" spans="1:107" x14ac:dyDescent="0.2">
      <c r="A126" s="8">
        <f t="shared" si="17"/>
        <v>110</v>
      </c>
      <c r="B126" s="8">
        <f>B125+(B131-B121)/(A131-A121)</f>
        <v>309.35000000000008</v>
      </c>
      <c r="C126" s="8">
        <f>C125+(C131-C121)/(A131-A121)</f>
        <v>103.85000000000001</v>
      </c>
      <c r="D126" s="1">
        <f t="shared" si="14"/>
        <v>2.8122727272727279</v>
      </c>
      <c r="E126" s="13">
        <f t="shared" si="15"/>
        <v>7.2610054701744975E-3</v>
      </c>
      <c r="F126" s="20"/>
      <c r="G126" s="20"/>
      <c r="H126" s="8">
        <f>H125+(H131-H121)/($A131-$A121)</f>
        <v>1.8</v>
      </c>
    </row>
    <row r="127" spans="1:107" x14ac:dyDescent="0.2">
      <c r="A127" s="8">
        <f t="shared" si="17"/>
        <v>111</v>
      </c>
      <c r="B127" s="8">
        <f>B126+(B131-B121)/(A131-A121)</f>
        <v>311.5800000000001</v>
      </c>
      <c r="C127" s="8">
        <f>C126+(C131-C121)/(A131-A121)</f>
        <v>104.38000000000001</v>
      </c>
      <c r="D127" s="1">
        <f t="shared" si="14"/>
        <v>2.8070270270270279</v>
      </c>
      <c r="E127" s="13">
        <f t="shared" si="15"/>
        <v>7.208663326329523E-3</v>
      </c>
      <c r="F127" s="20"/>
      <c r="G127" s="20"/>
      <c r="H127" s="8">
        <f>H126+(H131-H121)/($A131-$A121)</f>
        <v>1.8</v>
      </c>
    </row>
    <row r="128" spans="1:107" x14ac:dyDescent="0.2">
      <c r="A128" s="8">
        <f t="shared" si="17"/>
        <v>112</v>
      </c>
      <c r="B128" s="8">
        <f>B127+(B131-B121)/(A131-A121)</f>
        <v>313.81000000000012</v>
      </c>
      <c r="C128" s="8">
        <f>C127+(C131-C121)/(A131-A121)</f>
        <v>104.91000000000001</v>
      </c>
      <c r="D128" s="1">
        <f t="shared" si="14"/>
        <v>2.8018750000000012</v>
      </c>
      <c r="E128" s="13">
        <f t="shared" si="15"/>
        <v>7.1570704153027798E-3</v>
      </c>
      <c r="F128" s="20"/>
      <c r="G128" s="20"/>
      <c r="H128" s="8">
        <f>H127+(H131-H121)/($A131-$A121)</f>
        <v>1.8</v>
      </c>
    </row>
    <row r="129" spans="1:8" x14ac:dyDescent="0.2">
      <c r="A129" s="8">
        <f t="shared" si="17"/>
        <v>113</v>
      </c>
      <c r="B129" s="8">
        <f>B128+(B131-B121)/(A131-A121)</f>
        <v>316.04000000000013</v>
      </c>
      <c r="C129" s="8">
        <f>C128+(C131-C121)/(A131-A121)</f>
        <v>105.44000000000001</v>
      </c>
      <c r="D129" s="1">
        <f t="shared" si="14"/>
        <v>2.7968141592920368</v>
      </c>
      <c r="E129" s="13">
        <f t="shared" si="15"/>
        <v>7.1062107644754846E-3</v>
      </c>
      <c r="F129" s="20"/>
      <c r="G129" s="20"/>
      <c r="H129" s="8">
        <f>H128+(H131-H121)/($A131-$A121)</f>
        <v>1.8</v>
      </c>
    </row>
    <row r="130" spans="1:8" x14ac:dyDescent="0.2">
      <c r="A130" s="8">
        <f t="shared" si="17"/>
        <v>114</v>
      </c>
      <c r="B130" s="8">
        <f>B129+(B131-B121)/(A131-A121)</f>
        <v>318.27000000000015</v>
      </c>
      <c r="C130" s="8">
        <f>C129+(C131-C121)/(A131-A121)</f>
        <v>105.97000000000001</v>
      </c>
      <c r="D130" s="1">
        <f t="shared" si="14"/>
        <v>2.791842105263159</v>
      </c>
      <c r="E130" s="13">
        <f t="shared" si="15"/>
        <v>7.0560688520440173E-3</v>
      </c>
      <c r="F130" s="20"/>
      <c r="G130" s="20"/>
      <c r="H130" s="8">
        <f>H129+(H131-H121)/($A131-$A121)</f>
        <v>1.8</v>
      </c>
    </row>
    <row r="131" spans="1:8" x14ac:dyDescent="0.2">
      <c r="A131" s="9">
        <v>115</v>
      </c>
      <c r="B131" s="9">
        <f>VLOOKUP(CONCATENATE($A$1,A131),'Smith et al 2006'!$A$2:$S$780,8,FALSE)</f>
        <v>320.5</v>
      </c>
      <c r="C131" s="9">
        <f>VLOOKUP(CONCATENATE($A$1,A131),'Smith et al 2006'!$A$2:$S$780,9,FALSE)</f>
        <v>106.5</v>
      </c>
      <c r="D131" s="1">
        <f t="shared" si="14"/>
        <v>2.7869565217391306</v>
      </c>
      <c r="E131" s="13">
        <f t="shared" si="15"/>
        <v>7.0066295912269982E-3</v>
      </c>
      <c r="F131" s="20"/>
      <c r="G131" s="20"/>
      <c r="H131" s="9">
        <f>VLOOKUP(CONCATENATE($A$1,$A131),'Smith et al 2006'!$A$2:$S$780,11,FALSE)</f>
        <v>1.8</v>
      </c>
    </row>
    <row r="132" spans="1:8" x14ac:dyDescent="0.2">
      <c r="A132" s="8">
        <f t="shared" ref="A132:A140" si="18">A131+1</f>
        <v>116</v>
      </c>
      <c r="B132" s="8">
        <f>B131+(B141-B131)/(A141-A131)</f>
        <v>322.57</v>
      </c>
      <c r="C132" s="8">
        <f>C131+(C141-C131)/(A141-A131)</f>
        <v>106.99</v>
      </c>
      <c r="D132" s="1">
        <f t="shared" si="14"/>
        <v>2.7807758620689653</v>
      </c>
      <c r="E132" s="13">
        <f t="shared" si="15"/>
        <v>6.4586583463337455E-3</v>
      </c>
      <c r="F132" s="20"/>
      <c r="G132" s="20"/>
      <c r="H132" s="8">
        <f>H131+(H141-H131)/($A141-$A131)</f>
        <v>1.8</v>
      </c>
    </row>
    <row r="133" spans="1:8" x14ac:dyDescent="0.2">
      <c r="A133" s="8">
        <f t="shared" si="18"/>
        <v>117</v>
      </c>
      <c r="B133" s="8">
        <f>B132+(B141-B131)/(A141-A131)</f>
        <v>324.64</v>
      </c>
      <c r="C133" s="8">
        <f>C132+(C141-C131)/(A141-A131)</f>
        <v>107.47999999999999</v>
      </c>
      <c r="D133" s="1">
        <f t="shared" si="14"/>
        <v>2.7747008547008547</v>
      </c>
      <c r="E133" s="13">
        <f t="shared" si="15"/>
        <v>6.4172117679883733E-3</v>
      </c>
      <c r="F133" s="20"/>
      <c r="G133" s="20"/>
      <c r="H133" s="8">
        <f>H132+(H141-H131)/($A141-$A131)</f>
        <v>1.8</v>
      </c>
    </row>
    <row r="134" spans="1:8" x14ac:dyDescent="0.2">
      <c r="A134" s="8">
        <f t="shared" si="18"/>
        <v>118</v>
      </c>
      <c r="B134" s="8">
        <f>B133+(B141-B131)/(A141-A131)</f>
        <v>326.70999999999998</v>
      </c>
      <c r="C134" s="8">
        <f>C133+(C141-C131)/(A141-A131)</f>
        <v>107.96999999999998</v>
      </c>
      <c r="D134" s="1">
        <f t="shared" si="14"/>
        <v>2.768728813559322</v>
      </c>
      <c r="E134" s="13">
        <f t="shared" si="15"/>
        <v>6.376293740758987E-3</v>
      </c>
      <c r="F134" s="20"/>
      <c r="G134" s="20"/>
      <c r="H134" s="8">
        <f>H133+(H141-H131)/($A141-$A131)</f>
        <v>1.8</v>
      </c>
    </row>
    <row r="135" spans="1:8" x14ac:dyDescent="0.2">
      <c r="A135" s="8">
        <f t="shared" si="18"/>
        <v>119</v>
      </c>
      <c r="B135" s="8">
        <f>B134+(B141-B131)/(A141-A131)</f>
        <v>328.78</v>
      </c>
      <c r="C135" s="8">
        <f>C134+(C141-C131)/(A141-A131)</f>
        <v>108.45999999999998</v>
      </c>
      <c r="D135" s="1">
        <f t="shared" si="14"/>
        <v>2.7628571428571425</v>
      </c>
      <c r="E135" s="13">
        <f t="shared" si="15"/>
        <v>6.3358942181139799E-3</v>
      </c>
      <c r="F135" s="20"/>
      <c r="G135" s="20"/>
      <c r="H135" s="8">
        <f>H134+(H141-H131)/($A141-$A131)</f>
        <v>1.8</v>
      </c>
    </row>
    <row r="136" spans="1:8" x14ac:dyDescent="0.2">
      <c r="A136" s="8">
        <f t="shared" si="18"/>
        <v>120</v>
      </c>
      <c r="B136" s="8">
        <f>B135+(B141-B131)/(A141-A131)</f>
        <v>330.84999999999997</v>
      </c>
      <c r="C136" s="8">
        <f>C135+(C141-C131)/(A141-A131)</f>
        <v>108.94999999999997</v>
      </c>
      <c r="D136" s="1">
        <f t="shared" si="14"/>
        <v>2.7570833333333331</v>
      </c>
      <c r="E136" s="13">
        <f t="shared" si="15"/>
        <v>6.2960034065331349E-3</v>
      </c>
      <c r="F136" s="20"/>
      <c r="G136" s="20"/>
      <c r="H136" s="8">
        <f>H135+(H141-H131)/($A141-$A131)</f>
        <v>1.8</v>
      </c>
    </row>
    <row r="137" spans="1:8" x14ac:dyDescent="0.2">
      <c r="A137" s="8">
        <f t="shared" si="18"/>
        <v>121</v>
      </c>
      <c r="B137" s="8">
        <f>B136+(B141-B131)/(A141-A131)</f>
        <v>332.91999999999996</v>
      </c>
      <c r="C137" s="8">
        <f>C136+(C141-C131)/(A141-A131)</f>
        <v>109.43999999999997</v>
      </c>
      <c r="D137" s="1">
        <f t="shared" si="14"/>
        <v>2.7514049586776856</v>
      </c>
      <c r="E137" s="13">
        <f t="shared" si="15"/>
        <v>6.256611757593955E-3</v>
      </c>
      <c r="F137" s="20"/>
      <c r="G137" s="20"/>
      <c r="H137" s="8">
        <f>H136+(H141-H131)/($A141-$A131)</f>
        <v>1.8</v>
      </c>
    </row>
    <row r="138" spans="1:8" x14ac:dyDescent="0.2">
      <c r="A138" s="8">
        <f t="shared" si="18"/>
        <v>122</v>
      </c>
      <c r="B138" s="8">
        <f>B137+(B141-B131)/(A141-A131)</f>
        <v>334.98999999999995</v>
      </c>
      <c r="C138" s="8">
        <f>C137+(C141-C131)/(A141-A131)</f>
        <v>109.92999999999996</v>
      </c>
      <c r="D138" s="1">
        <f t="shared" si="14"/>
        <v>2.7458196721311472</v>
      </c>
      <c r="E138" s="13">
        <f t="shared" si="15"/>
        <v>6.2177099603508701E-3</v>
      </c>
      <c r="F138" s="20"/>
      <c r="G138" s="20"/>
      <c r="H138" s="8">
        <f>H137+(H141-H131)/($A141-$A131)</f>
        <v>1.8</v>
      </c>
    </row>
    <row r="139" spans="1:8" x14ac:dyDescent="0.2">
      <c r="A139" s="8">
        <f t="shared" si="18"/>
        <v>123</v>
      </c>
      <c r="B139" s="8">
        <f>B138+(B141-B131)/(A141-A131)</f>
        <v>337.05999999999995</v>
      </c>
      <c r="C139" s="8">
        <f>C138+(C141-C131)/(A141-A131)</f>
        <v>110.41999999999996</v>
      </c>
      <c r="D139" s="1">
        <f t="shared" si="14"/>
        <v>2.740325203252032</v>
      </c>
      <c r="E139" s="13">
        <f t="shared" si="15"/>
        <v>6.1792889339979951E-3</v>
      </c>
      <c r="F139" s="20"/>
      <c r="G139" s="20"/>
      <c r="H139" s="8">
        <f>H138+(H141-H131)/($A141-$A131)</f>
        <v>1.8</v>
      </c>
    </row>
    <row r="140" spans="1:8" x14ac:dyDescent="0.2">
      <c r="A140" s="8">
        <f t="shared" si="18"/>
        <v>124</v>
      </c>
      <c r="B140" s="8">
        <f>B139+(B141-B131)/(A141-A131)</f>
        <v>339.12999999999994</v>
      </c>
      <c r="C140" s="8">
        <f>C139+(C141-C131)/(A141-A131)</f>
        <v>110.90999999999995</v>
      </c>
      <c r="D140" s="1">
        <f t="shared" si="14"/>
        <v>2.7349193548387092</v>
      </c>
      <c r="E140" s="13">
        <f t="shared" si="15"/>
        <v>6.1413398208034486E-3</v>
      </c>
      <c r="F140" s="20"/>
      <c r="G140" s="20"/>
      <c r="H140" s="8">
        <f>H139+(H141-H131)/($A141-$A131)</f>
        <v>1.8</v>
      </c>
    </row>
    <row r="141" spans="1:8" x14ac:dyDescent="0.2">
      <c r="A141" s="9">
        <v>125</v>
      </c>
      <c r="B141" s="9">
        <f>VLOOKUP(CONCATENATE($A$1,A141),'Smith et al 2006'!$A$2:$S$780,8,FALSE)</f>
        <v>341.2</v>
      </c>
      <c r="C141" s="9">
        <f>VLOOKUP(CONCATENATE($A$1,A141),'Smith et al 2006'!$A$2:$S$780,9,FALSE)</f>
        <v>111.4</v>
      </c>
      <c r="D141" s="1">
        <f t="shared" si="14"/>
        <v>2.7296</v>
      </c>
      <c r="E141" s="13">
        <f t="shared" si="15"/>
        <v>6.1038539793001334E-3</v>
      </c>
      <c r="F141" s="20"/>
      <c r="G141" s="20"/>
      <c r="H141" s="9">
        <f>VLOOKUP(CONCATENATE($A$1,$A141),'Smith et al 2006'!$A$2:$S$780,11,FALSE)</f>
        <v>1.8</v>
      </c>
    </row>
    <row r="142" spans="1:8" x14ac:dyDescent="0.2">
      <c r="A142" s="5"/>
      <c r="H142" s="11"/>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iNhKo3bmPG6mMqx4c/n3XsYT/JIyC9BH/d7xFnRUYPUDIWt4ZD5TABuxs7YQJDbxWgsm/s4JYhAQrf9zH+AOEQ==" saltValue="8x6OX6x6NlDzOVafm6d2mw==" spinCount="100000" sheet="1" objects="1" scenarios="1"/>
  <mergeCells count="3">
    <mergeCell ref="D14:E14"/>
    <mergeCell ref="F13:K13"/>
    <mergeCell ref="I14:K14"/>
  </mergeCells>
  <conditionalFormatting sqref="D17:D141">
    <cfRule type="top10" dxfId="27" priority="1" stopIfTrue="1" rank="1"/>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148</v>
      </c>
    </row>
    <row r="2" spans="1:108" x14ac:dyDescent="0.2">
      <c r="A2" s="1" t="s">
        <v>206</v>
      </c>
      <c r="B2" s="1" t="s">
        <v>207</v>
      </c>
    </row>
    <row r="3" spans="1:108" x14ac:dyDescent="0.2">
      <c r="A3" s="1" t="s">
        <v>114</v>
      </c>
      <c r="B3" s="1">
        <f>_xlfn.MAXIFS(A16:A141,D16:D141,B4)</f>
        <v>95</v>
      </c>
    </row>
    <row r="4" spans="1:108" x14ac:dyDescent="0.2">
      <c r="A4" s="1" t="s">
        <v>208</v>
      </c>
      <c r="B4" s="1">
        <f>MAX(D17:D141)</f>
        <v>3.108421052631579</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0.38</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0.76</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1.92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1.1400000000000001</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2.88</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1.52</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3.84</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1.9</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4.8</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0.02</v>
      </c>
      <c r="C22" s="8">
        <f>C21+(C31-C21)/(A31-A21)</f>
        <v>2.12</v>
      </c>
      <c r="D22" s="1">
        <f t="shared" si="0"/>
        <v>3.3333333333333335E-3</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4.8</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0.04</v>
      </c>
      <c r="C23" s="8">
        <f>C22+(C31-C21)/(A31-A21)</f>
        <v>2.34</v>
      </c>
      <c r="D23" s="1">
        <f t="shared" si="0"/>
        <v>5.7142857142857143E-3</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4.8</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0.06</v>
      </c>
      <c r="C24" s="8">
        <f>C23+(C31-C21)/(A31-A21)</f>
        <v>2.5599999999999996</v>
      </c>
      <c r="D24" s="1">
        <f t="shared" si="0"/>
        <v>7.4999999999999997E-3</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4.8</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0.08</v>
      </c>
      <c r="C25" s="8">
        <f>C24+(C31-C21)/(A31-A21)</f>
        <v>2.7799999999999994</v>
      </c>
      <c r="D25" s="1">
        <f t="shared" si="0"/>
        <v>8.8888888888888889E-3</v>
      </c>
      <c r="E25" s="13">
        <f t="shared" si="1"/>
        <v>0.33333333333333348</v>
      </c>
      <c r="F25" s="21">
        <f>IF('Inputs and Results'!$C$20="Conservation Easement (Perpetual)",(C25-C24),IF(AND('Inputs and Results'!$C$20="Government (Secured)",A25&lt;=$B$6),C25-C24,IF(A25&lt;=$B$6,(C25-C24)*0.01*($B$6-A25+1),0)))</f>
        <v>0</v>
      </c>
      <c r="G25" s="22">
        <f>IF(A25&lt;='Inputs and Results'!$C$12,(C25-C24)*0.01*('Inputs and Results'!$C$12-A25+1),0)</f>
        <v>0</v>
      </c>
      <c r="H25" s="8">
        <f>H24+(H31-H21)/($A31-$A21)</f>
        <v>4.8</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0.1</v>
      </c>
      <c r="C26" s="8">
        <f>C25+(C31-C21)/(A31-A21)</f>
        <v>2.9999999999999991</v>
      </c>
      <c r="D26" s="1">
        <f t="shared" si="0"/>
        <v>0.01</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4.8</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0.12000000000000001</v>
      </c>
      <c r="C27" s="8">
        <f>C26+(C31-C21)/(A31-A21)</f>
        <v>3.2199999999999989</v>
      </c>
      <c r="D27" s="1">
        <f t="shared" si="0"/>
        <v>1.090909090909091E-2</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4.8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0.14000000000000001</v>
      </c>
      <c r="C28" s="8">
        <f>C27+(C31-C21)/(A31-A21)</f>
        <v>3.4399999999999986</v>
      </c>
      <c r="D28" s="1">
        <f t="shared" si="0"/>
        <v>1.1666666666666667E-2</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4.8</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0.16</v>
      </c>
      <c r="C29" s="8">
        <f>C28+(C31-C21)/(A31-A21)</f>
        <v>3.6599999999999984</v>
      </c>
      <c r="D29" s="1">
        <f t="shared" si="0"/>
        <v>1.2307692307692308E-2</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4.8</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0.18</v>
      </c>
      <c r="C30" s="8">
        <f>C29+(C31-C21)/(A31-A21)</f>
        <v>3.8799999999999981</v>
      </c>
      <c r="D30" s="1">
        <f t="shared" si="0"/>
        <v>1.2857142857142857E-2</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4.8</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0.2</v>
      </c>
      <c r="C31" s="9">
        <f>VLOOKUP(CONCATENATE($A$1,A31),'Smith et al 2006'!$A$2:$S$780,9,FALSE)</f>
        <v>4.0999999999999996</v>
      </c>
      <c r="D31" s="1">
        <f t="shared" si="0"/>
        <v>1.3333333333333334E-2</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4.8</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1.77</v>
      </c>
      <c r="C32" s="8">
        <f>C31+(C41-C31)/(A41-A31)</f>
        <v>5.1199999999999992</v>
      </c>
      <c r="D32" s="1">
        <f t="shared" si="0"/>
        <v>0.110625</v>
      </c>
      <c r="E32" s="13">
        <f t="shared" si="1"/>
        <v>7.85</v>
      </c>
      <c r="F32" s="21">
        <f>IF('Inputs and Results'!$C$20="Conservation Easement (Perpetual)",(C32-C31),IF(AND('Inputs and Results'!$C$20="Government (Secured)",A32&lt;=$B$6),C32-C31,IF(A32&lt;=$B$6,(C32-C31)*0.01*($B$6-A32+1),0)))</f>
        <v>0</v>
      </c>
      <c r="G32" s="22">
        <f>IF(A32&lt;='Inputs and Results'!$C$12,(C32-C31)*0.01*('Inputs and Results'!$C$12-A32+1),0)</f>
        <v>0</v>
      </c>
      <c r="H32" s="8">
        <f>H31+(H41-H31)/($A41-$A31)</f>
        <v>4.67</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3.34</v>
      </c>
      <c r="C33" s="8">
        <f>C32+(C41-C31)/(A41-A31)</f>
        <v>6.1399999999999988</v>
      </c>
      <c r="D33" s="1">
        <f t="shared" si="0"/>
        <v>0.19647058823529412</v>
      </c>
      <c r="E33" s="13">
        <f t="shared" si="1"/>
        <v>0.88700564971751406</v>
      </c>
      <c r="F33" s="21">
        <f>IF('Inputs and Results'!$C$20="Conservation Easement (Perpetual)",(C33-C32),IF(AND('Inputs and Results'!$C$20="Government (Secured)",A33&lt;=$B$6),C33-C32,IF(A33&lt;=$B$6,(C33-C32)*0.01*($B$6-A33+1),0)))</f>
        <v>0</v>
      </c>
      <c r="G33" s="22">
        <f>IF(A33&lt;='Inputs and Results'!$C$12,(C33-C32)*0.01*('Inputs and Results'!$C$12-A33+1),0)</f>
        <v>0</v>
      </c>
      <c r="H33" s="8">
        <f>H32+(H41-H31)/($A41-$A31)</f>
        <v>4.54</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4.91</v>
      </c>
      <c r="C34" s="8">
        <f>C33+(C41-C31)/(A41-A31)</f>
        <v>7.1599999999999984</v>
      </c>
      <c r="D34" s="1">
        <f t="shared" si="0"/>
        <v>0.27277777777777779</v>
      </c>
      <c r="E34" s="13">
        <f t="shared" si="1"/>
        <v>0.47005988023952106</v>
      </c>
      <c r="F34" s="21">
        <f>IF('Inputs and Results'!$C$20="Conservation Easement (Perpetual)",(C34-C33),IF(AND('Inputs and Results'!$C$20="Government (Secured)",A34&lt;=$B$6),C34-C33,IF(A34&lt;=$B$6,(C34-C33)*0.01*($B$6-A34+1),0)))</f>
        <v>0</v>
      </c>
      <c r="G34" s="22">
        <f>IF(A34&lt;='Inputs and Results'!$C$12,(C34-C33)*0.01*('Inputs and Results'!$C$12-A34+1),0)</f>
        <v>0</v>
      </c>
      <c r="H34" s="8">
        <f>H33+(H41-H31)/($A41-$A31)</f>
        <v>4.41</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6.48</v>
      </c>
      <c r="C35" s="8">
        <f>C34+(C41-C31)/(A41-A31)</f>
        <v>8.1799999999999979</v>
      </c>
      <c r="D35" s="1">
        <f t="shared" si="0"/>
        <v>0.34105263157894739</v>
      </c>
      <c r="E35" s="13">
        <f t="shared" si="1"/>
        <v>0.31975560081466403</v>
      </c>
      <c r="F35" s="21">
        <f>IF('Inputs and Results'!$C$20="Conservation Easement (Perpetual)",(C35-C34),IF(AND('Inputs and Results'!$C$20="Government (Secured)",A35&lt;=$B$6),C35-C34,IF(A35&lt;=$B$6,(C35-C34)*0.01*($B$6-A35+1),0)))</f>
        <v>0</v>
      </c>
      <c r="G35" s="22">
        <f>IF(A35&lt;='Inputs and Results'!$C$12,(C35-C34)*0.01*('Inputs and Results'!$C$12-A35+1),0)</f>
        <v>0</v>
      </c>
      <c r="H35" s="8">
        <f>H34+(H41-H31)/($A41-$A31)</f>
        <v>4.28</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8.0500000000000007</v>
      </c>
      <c r="C36" s="8">
        <f>C35+(C41-C31)/(A41-A31)</f>
        <v>9.1999999999999975</v>
      </c>
      <c r="D36" s="1">
        <f t="shared" si="0"/>
        <v>0.40250000000000002</v>
      </c>
      <c r="E36" s="13">
        <f t="shared" si="1"/>
        <v>0.24228395061728403</v>
      </c>
      <c r="F36" s="21">
        <f>IF('Inputs and Results'!$C$20="Conservation Easement (Perpetual)",(C36-C35),IF(AND('Inputs and Results'!$C$20="Government (Secured)",A36&lt;=$B$6),C36-C35,IF(A36&lt;=$B$6,(C36-C35)*0.01*($B$6-A36+1),0)))</f>
        <v>0</v>
      </c>
      <c r="G36" s="22">
        <f>IF(A36&lt;='Inputs and Results'!$C$12,(C36-C35)*0.01*('Inputs and Results'!$C$12-A36+1),0)</f>
        <v>0</v>
      </c>
      <c r="H36" s="8">
        <f>H35+(H41-H31)/($A41-$A31)</f>
        <v>4.1500000000000004</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9.620000000000001</v>
      </c>
      <c r="C37" s="8">
        <f>C36+(C41-C31)/(A41-A31)</f>
        <v>10.219999999999997</v>
      </c>
      <c r="D37" s="1">
        <f t="shared" si="0"/>
        <v>0.45809523809523817</v>
      </c>
      <c r="E37" s="13">
        <f t="shared" si="1"/>
        <v>0.1950310559006212</v>
      </c>
      <c r="F37" s="21">
        <f>IF('Inputs and Results'!$C$20="Conservation Easement (Perpetual)",(C37-C36),IF(AND('Inputs and Results'!$C$20="Government (Secured)",A37&lt;=$B$6),C37-C36,IF(A37&lt;=$B$6,(C37-C36)*0.01*($B$6-A37+1),0)))</f>
        <v>0</v>
      </c>
      <c r="G37" s="22">
        <f>IF(A37&lt;='Inputs and Results'!$C$12,(C37-C36)*0.01*('Inputs and Results'!$C$12-A37+1),0)</f>
        <v>0</v>
      </c>
      <c r="H37" s="8">
        <f>H36+(H41-H31)/($A41-$A31)</f>
        <v>4.0200000000000005</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11.190000000000001</v>
      </c>
      <c r="C38" s="8">
        <f>C37+(C41-C31)/(A41-A31)</f>
        <v>11.239999999999997</v>
      </c>
      <c r="D38" s="1">
        <f t="shared" si="0"/>
        <v>0.50863636363636366</v>
      </c>
      <c r="E38" s="13">
        <f t="shared" si="1"/>
        <v>0.16320166320166329</v>
      </c>
      <c r="F38" s="21">
        <f>IF('Inputs and Results'!$C$20="Conservation Easement (Perpetual)",(C38-C37),IF(AND('Inputs and Results'!$C$20="Government (Secured)",A38&lt;=$B$6),C38-C37,IF(A38&lt;=$B$6,(C38-C37)*0.01*($B$6-A38+1),0)))</f>
        <v>0</v>
      </c>
      <c r="G38" s="22">
        <f>IF(A38&lt;='Inputs and Results'!$C$12,(C38-C37)*0.01*('Inputs and Results'!$C$12-A38+1),0)</f>
        <v>0</v>
      </c>
      <c r="H38" s="8">
        <f>H37+(H41-H31)/($A41-$A31)</f>
        <v>3.8900000000000006</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12.760000000000002</v>
      </c>
      <c r="C39" s="8">
        <f>C38+(C41-C31)/(A41-A31)</f>
        <v>12.259999999999996</v>
      </c>
      <c r="D39" s="1">
        <f t="shared" si="0"/>
        <v>0.55478260869565221</v>
      </c>
      <c r="E39" s="13">
        <f t="shared" si="1"/>
        <v>0.14030384271671137</v>
      </c>
      <c r="F39" s="21">
        <f>IF('Inputs and Results'!$C$20="Conservation Easement (Perpetual)",(C39-C38),IF(AND('Inputs and Results'!$C$20="Government (Secured)",A39&lt;=$B$6),C39-C38,IF(A39&lt;=$B$6,(C39-C38)*0.01*($B$6-A39+1),0)))</f>
        <v>0</v>
      </c>
      <c r="G39" s="22">
        <f>IF(A39&lt;='Inputs and Results'!$C$12,(C39-C38)*0.01*('Inputs and Results'!$C$12-A39+1),0)</f>
        <v>0</v>
      </c>
      <c r="H39" s="8">
        <f>H38+(H41-H31)/($A41-$A31)</f>
        <v>3.7600000000000007</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14.330000000000002</v>
      </c>
      <c r="C40" s="8">
        <f>C39+(C41-C31)/(A41-A31)</f>
        <v>13.279999999999996</v>
      </c>
      <c r="D40" s="1">
        <f>B40/A40</f>
        <v>0.59708333333333341</v>
      </c>
      <c r="E40" s="13">
        <f>(B40/B39)-1</f>
        <v>0.12304075235109724</v>
      </c>
      <c r="F40" s="21">
        <f>IF('Inputs and Results'!$C$20="Conservation Easement (Perpetual)",(C40-C39),IF(AND('Inputs and Results'!$C$20="Government (Secured)",A40&lt;=$B$6),C40-C39,IF(A40&lt;=$B$6,(C40-C39)*0.01*($B$6-A40+1),0)))</f>
        <v>0</v>
      </c>
      <c r="G40" s="22">
        <f>IF(A40&lt;='Inputs and Results'!$C$12,(C40-C39)*0.01*('Inputs and Results'!$C$12-A40+1),0)</f>
        <v>0</v>
      </c>
      <c r="H40" s="8">
        <f>H39+(H41-H31)/($A41-$A31)</f>
        <v>3.6300000000000008</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15.9</v>
      </c>
      <c r="C41" s="9">
        <f>VLOOKUP(CONCATENATE($A$1,A41),'Smith et al 2006'!$A$2:$S$780,9,FALSE)</f>
        <v>14.3</v>
      </c>
      <c r="D41" s="1">
        <f t="shared" ref="D41:D104" si="4">B41/A41</f>
        <v>0.63600000000000001</v>
      </c>
      <c r="E41" s="13">
        <f t="shared" ref="E41:E104" si="5">(B41/B40)-1</f>
        <v>0.10956036287508719</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3.5</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19.47</v>
      </c>
      <c r="C42" s="8">
        <f>C41+(C51-C41)/(A51-A41)</f>
        <v>15.860000000000001</v>
      </c>
      <c r="D42" s="1">
        <f t="shared" si="4"/>
        <v>0.74884615384615383</v>
      </c>
      <c r="E42" s="13">
        <f t="shared" si="5"/>
        <v>0.22452830188679229</v>
      </c>
      <c r="F42" s="21">
        <f>IF('Inputs and Results'!$C$20="Conservation Easement (Perpetual)",(C42-C41),IF(AND('Inputs and Results'!$C$20="Government (Secured)",A42&lt;=$B$6),C42-C41,IF(A42&lt;=$B$6,(C42-C41)*0.01*($B$6-A42+1),0)))</f>
        <v>0</v>
      </c>
      <c r="G42" s="22">
        <f>IF(A42&lt;='Inputs and Results'!$C$12,(C42-C41)*0.01*('Inputs and Results'!$C$12-A42+1),0)</f>
        <v>0</v>
      </c>
      <c r="H42" s="8">
        <f>H41+(H51-H41)/($A51-$A41)</f>
        <v>3.39</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23.04</v>
      </c>
      <c r="C43" s="8">
        <f>C42+(C51-C41)/(A51-A41)</f>
        <v>17.420000000000002</v>
      </c>
      <c r="D43" s="1">
        <f t="shared" si="4"/>
        <v>0.85333333333333328</v>
      </c>
      <c r="E43" s="13">
        <f t="shared" si="5"/>
        <v>0.18335901386748854</v>
      </c>
      <c r="F43" s="21">
        <f>IF('Inputs and Results'!$C$20="Conservation Easement (Perpetual)",(C43-C42),IF(AND('Inputs and Results'!$C$20="Government (Secured)",A43&lt;=$B$6),C43-C42,IF(A43&lt;=$B$6,(C43-C42)*0.01*($B$6-A43+1),0)))</f>
        <v>0</v>
      </c>
      <c r="G43" s="22">
        <f>IF(A43&lt;='Inputs and Results'!$C$12,(C43-C42)*0.01*('Inputs and Results'!$C$12-A43+1),0)</f>
        <v>0</v>
      </c>
      <c r="H43" s="8">
        <f>H42+(H51-H41)/($A51-$A41)</f>
        <v>3.2800000000000002</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26.61</v>
      </c>
      <c r="C44" s="8">
        <f>C43+(C51-C41)/(A51-A41)</f>
        <v>18.98</v>
      </c>
      <c r="D44" s="1">
        <f t="shared" si="4"/>
        <v>0.95035714285714279</v>
      </c>
      <c r="E44" s="13">
        <f t="shared" si="5"/>
        <v>0.15494791666666674</v>
      </c>
      <c r="F44" s="21">
        <f>IF('Inputs and Results'!$C$20="Conservation Easement (Perpetual)",(C44-C43),IF(AND('Inputs and Results'!$C$20="Government (Secured)",A44&lt;=$B$6),C44-C43,IF(A44&lt;=$B$6,(C44-C43)*0.01*($B$6-A44+1),0)))</f>
        <v>0</v>
      </c>
      <c r="G44" s="22">
        <f>IF(A44&lt;='Inputs and Results'!$C$12,(C44-C43)*0.01*('Inputs and Results'!$C$12-A44+1),0)</f>
        <v>0</v>
      </c>
      <c r="H44" s="8">
        <f>H43+(H51-H41)/($A51-$A41)</f>
        <v>3.1700000000000004</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30.18</v>
      </c>
      <c r="C45" s="8">
        <f>C44+(C51-C41)/(A51-A41)</f>
        <v>20.54</v>
      </c>
      <c r="D45" s="1">
        <f t="shared" si="4"/>
        <v>1.0406896551724139</v>
      </c>
      <c r="E45" s="13">
        <f t="shared" si="5"/>
        <v>0.13416009019165731</v>
      </c>
      <c r="F45" s="21">
        <f>IF('Inputs and Results'!$C$20="Conservation Easement (Perpetual)",(C45-C44),IF(AND('Inputs and Results'!$C$20="Government (Secured)",A45&lt;=$B$6),C45-C44,IF(A45&lt;=$B$6,(C45-C44)*0.01*($B$6-A45+1),0)))</f>
        <v>0</v>
      </c>
      <c r="G45" s="22">
        <f>IF(A45&lt;='Inputs and Results'!$C$12,(C45-C44)*0.01*('Inputs and Results'!$C$12-A45+1),0)</f>
        <v>0</v>
      </c>
      <c r="H45" s="8">
        <f>H44+(H51-H41)/($A51-$A41)</f>
        <v>3.0600000000000005</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33.75</v>
      </c>
      <c r="C46" s="8">
        <f>C45+(C51-C41)/(A51-A41)</f>
        <v>22.099999999999998</v>
      </c>
      <c r="D46" s="1">
        <f t="shared" si="4"/>
        <v>1.125</v>
      </c>
      <c r="E46" s="13">
        <f t="shared" si="5"/>
        <v>0.11829025844930419</v>
      </c>
      <c r="F46" s="21">
        <f>IF('Inputs and Results'!$C$20="Conservation Easement (Perpetual)",(C46-C45),IF(AND('Inputs and Results'!$C$20="Government (Secured)",A46&lt;=$B$6),C46-C45,IF(A46&lt;=$B$6,(C46-C45)*0.01*($B$6-A46+1),0)))</f>
        <v>0</v>
      </c>
      <c r="G46" s="22">
        <f>IF(A46&lt;='Inputs and Results'!$C$12,(C46-C45)*0.01*('Inputs and Results'!$C$12-A46+1),0)</f>
        <v>0</v>
      </c>
      <c r="H46" s="8">
        <f>H45+(H51-H41)/($A51-$A41)</f>
        <v>2.9500000000000006</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37.32</v>
      </c>
      <c r="C47" s="8">
        <f>C46+(C51-C41)/(A51-A41)</f>
        <v>23.659999999999997</v>
      </c>
      <c r="D47" s="1">
        <f t="shared" si="4"/>
        <v>1.2038709677419355</v>
      </c>
      <c r="E47" s="13">
        <f t="shared" si="5"/>
        <v>0.10577777777777775</v>
      </c>
      <c r="F47" s="21">
        <f>IF('Inputs and Results'!$C$20="Conservation Easement (Perpetual)",(C47-C46),IF(AND('Inputs and Results'!$C$20="Government (Secured)",A47&lt;=$B$6),C47-C46,IF(A47&lt;=$B$6,(C47-C46)*0.01*($B$6-A47+1),0)))</f>
        <v>0</v>
      </c>
      <c r="G47" s="22">
        <f>IF(A47&lt;='Inputs and Results'!$C$12,(C47-C46)*0.01*('Inputs and Results'!$C$12-A47+1),0)</f>
        <v>0</v>
      </c>
      <c r="H47" s="8">
        <f>H46+(H51-H41)/($A51-$A41)</f>
        <v>2.8400000000000007</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40.89</v>
      </c>
      <c r="C48" s="8">
        <f>C47+(C51-C41)/(A51-A41)</f>
        <v>25.219999999999995</v>
      </c>
      <c r="D48" s="1">
        <f t="shared" si="4"/>
        <v>1.2778125</v>
      </c>
      <c r="E48" s="13">
        <f t="shared" si="5"/>
        <v>9.5659163987138252E-2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2.7300000000000009</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44.46</v>
      </c>
      <c r="C49" s="8">
        <f>C48+(C51-C41)/(A51-A41)</f>
        <v>26.779999999999994</v>
      </c>
      <c r="D49" s="1">
        <f t="shared" si="4"/>
        <v>1.3472727272727274</v>
      </c>
      <c r="E49" s="13">
        <f t="shared" si="5"/>
        <v>8.7307410124724871E-2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2.620000000000001</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48.03</v>
      </c>
      <c r="C50" s="8">
        <f>C49+(C51-C41)/(A51-A41)</f>
        <v>28.339999999999993</v>
      </c>
      <c r="D50" s="1">
        <f t="shared" si="4"/>
        <v>1.4126470588235294</v>
      </c>
      <c r="E50" s="13">
        <f t="shared" si="5"/>
        <v>8.0296896086369696E-2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2.5100000000000011</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51.6</v>
      </c>
      <c r="C51" s="9">
        <f>VLOOKUP(CONCATENATE($A$1,A51),'Smith et al 2006'!$A$2:$S$780,9,FALSE)</f>
        <v>29.9</v>
      </c>
      <c r="D51" s="1">
        <f t="shared" si="4"/>
        <v>1.4742857142857144</v>
      </c>
      <c r="E51" s="13">
        <f t="shared" si="5"/>
        <v>7.4328544659587825E-2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2.4</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55.870000000000005</v>
      </c>
      <c r="C52" s="8">
        <f>C51+(C61-C51)/(A61-A51)</f>
        <v>31.49</v>
      </c>
      <c r="D52" s="1">
        <f t="shared" si="4"/>
        <v>1.5519444444444446</v>
      </c>
      <c r="E52" s="13">
        <f t="shared" si="5"/>
        <v>8.2751937984496093E-2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2.35</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60.14</v>
      </c>
      <c r="C53" s="8">
        <f>C52+(C61-C51)/(A61-A51)</f>
        <v>33.08</v>
      </c>
      <c r="D53" s="1">
        <f t="shared" si="4"/>
        <v>1.6254054054054055</v>
      </c>
      <c r="E53" s="13">
        <f t="shared" si="5"/>
        <v>7.6427420798281576E-2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2.3000000000000003</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64.41</v>
      </c>
      <c r="C54" s="8">
        <f>C53+(C61-C51)/(A61-A51)</f>
        <v>34.67</v>
      </c>
      <c r="D54" s="1">
        <f t="shared" si="4"/>
        <v>1.6949999999999998</v>
      </c>
      <c r="E54" s="13">
        <f t="shared" si="5"/>
        <v>7.1000997672098443E-2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2.2500000000000004</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68.679999999999993</v>
      </c>
      <c r="C55" s="8">
        <f>C54+(C61-C51)/(A61-A51)</f>
        <v>36.260000000000005</v>
      </c>
      <c r="D55" s="1">
        <f t="shared" si="4"/>
        <v>1.7610256410256409</v>
      </c>
      <c r="E55" s="13">
        <f t="shared" si="5"/>
        <v>6.6294053718366719E-2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2.2000000000000006</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72.949999999999989</v>
      </c>
      <c r="C56" s="8">
        <f>C55+(C61-C51)/(A61-A51)</f>
        <v>37.850000000000009</v>
      </c>
      <c r="D56" s="1">
        <f t="shared" si="4"/>
        <v>1.8237499999999998</v>
      </c>
      <c r="E56" s="13">
        <f t="shared" si="5"/>
        <v>6.2172393709959195E-2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2.1500000000000008</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77.219999999999985</v>
      </c>
      <c r="C57" s="8">
        <f>C56+(C61-C51)/(A61-A51)</f>
        <v>39.440000000000012</v>
      </c>
      <c r="D57" s="1">
        <f t="shared" si="4"/>
        <v>1.8834146341463411</v>
      </c>
      <c r="E57" s="13">
        <f t="shared" si="5"/>
        <v>5.853324194653875E-2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2.100000000000001</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81.489999999999981</v>
      </c>
      <c r="C58" s="8">
        <f>C57+(C61-C51)/(A61-A51)</f>
        <v>41.030000000000015</v>
      </c>
      <c r="D58" s="1">
        <f t="shared" si="4"/>
        <v>1.9402380952380949</v>
      </c>
      <c r="E58" s="13">
        <f t="shared" si="5"/>
        <v>5.5296555296555194E-2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2.0500000000000012</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85.759999999999977</v>
      </c>
      <c r="C59" s="8">
        <f>C58+(C61-C51)/(A61-A51)</f>
        <v>42.620000000000019</v>
      </c>
      <c r="D59" s="1">
        <f t="shared" si="4"/>
        <v>1.9944186046511623</v>
      </c>
      <c r="E59" s="13">
        <f t="shared" si="5"/>
        <v>5.239906737022948E-2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2.0000000000000013</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90.029999999999973</v>
      </c>
      <c r="C60" s="8">
        <f>C59+(C61-C51)/(A61-A51)</f>
        <v>44.210000000000022</v>
      </c>
      <c r="D60" s="1">
        <f t="shared" si="4"/>
        <v>2.046136363636363</v>
      </c>
      <c r="E60" s="13">
        <f t="shared" si="5"/>
        <v>4.9790111940298365E-2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1.9500000000000013</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94.3</v>
      </c>
      <c r="C61" s="9">
        <f>VLOOKUP(CONCATENATE($A$1,A61),'Smith et al 2006'!$A$2:$S$780,9,FALSE)</f>
        <v>45.8</v>
      </c>
      <c r="D61" s="1">
        <f t="shared" si="4"/>
        <v>2.0955555555555554</v>
      </c>
      <c r="E61" s="13">
        <f t="shared" si="5"/>
        <v>4.7428634899478128E-2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1.9</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98.75</v>
      </c>
      <c r="C62" s="8">
        <f>C61+(C71-C61)/(A71-A61)</f>
        <v>47.16</v>
      </c>
      <c r="D62" s="1">
        <f t="shared" si="4"/>
        <v>2.1467391304347827</v>
      </c>
      <c r="E62" s="13">
        <f t="shared" si="5"/>
        <v>4.7189819724284154E-2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1.88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103.2</v>
      </c>
      <c r="C63" s="8">
        <f>C62+(C71-C61)/(A71-A61)</f>
        <v>48.519999999999996</v>
      </c>
      <c r="D63" s="1">
        <f t="shared" si="4"/>
        <v>2.1957446808510639</v>
      </c>
      <c r="E63" s="13">
        <f t="shared" si="5"/>
        <v>4.5063291139240569E-2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1.8599999999999999</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107.65</v>
      </c>
      <c r="C64" s="8">
        <f>C63+(C71-C61)/(A71-A61)</f>
        <v>49.879999999999995</v>
      </c>
      <c r="D64" s="1">
        <f t="shared" si="4"/>
        <v>2.2427083333333333</v>
      </c>
      <c r="E64" s="13">
        <f t="shared" si="5"/>
        <v>4.3120155038759655E-2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1.8399999999999999</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112.10000000000001</v>
      </c>
      <c r="C65" s="8">
        <f>C64+(C71-C61)/(A71-A61)</f>
        <v>51.239999999999995</v>
      </c>
      <c r="D65" s="1">
        <f t="shared" si="4"/>
        <v>2.2877551020408164</v>
      </c>
      <c r="E65" s="13">
        <f t="shared" si="5"/>
        <v>4.133766836971664E-2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1.8199999999999998</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116.55000000000001</v>
      </c>
      <c r="C66" s="8">
        <f>C65+(C71-C61)/(A71-A61)</f>
        <v>52.599999999999994</v>
      </c>
      <c r="D66" s="1">
        <f t="shared" si="4"/>
        <v>2.3310000000000004</v>
      </c>
      <c r="E66" s="13">
        <f t="shared" si="5"/>
        <v>3.9696699375557642E-2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1.7999999999999998</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121.00000000000001</v>
      </c>
      <c r="C67" s="8">
        <f>C66+(C71-C61)/(A71-A61)</f>
        <v>53.959999999999994</v>
      </c>
      <c r="D67" s="1">
        <f t="shared" si="4"/>
        <v>2.3725490196078436</v>
      </c>
      <c r="E67" s="13">
        <f t="shared" si="5"/>
        <v>3.8181038181038129E-2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1.7799999999999998</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125.45000000000002</v>
      </c>
      <c r="C68" s="8">
        <f>C67+(C71-C61)/(A71-A61)</f>
        <v>55.319999999999993</v>
      </c>
      <c r="D68" s="1">
        <f t="shared" si="4"/>
        <v>2.4125000000000005</v>
      </c>
      <c r="E68" s="13">
        <f t="shared" si="5"/>
        <v>3.6776859504132231E-2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1.7599999999999998</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129.9</v>
      </c>
      <c r="C69" s="8">
        <f>C68+(C71-C61)/(A71-A61)</f>
        <v>56.679999999999993</v>
      </c>
      <c r="D69" s="1">
        <f t="shared" si="4"/>
        <v>2.4509433962264153</v>
      </c>
      <c r="E69" s="13">
        <f t="shared" si="5"/>
        <v>3.5472299721004186E-2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1.7399999999999998</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134.35</v>
      </c>
      <c r="C70" s="8">
        <f>C69+(C71-C61)/(A71-A61)</f>
        <v>58.039999999999992</v>
      </c>
      <c r="D70" s="1">
        <f t="shared" si="4"/>
        <v>2.4879629629629627</v>
      </c>
      <c r="E70" s="13">
        <f t="shared" si="5"/>
        <v>3.4257120862201562E-2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1.7199999999999998</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138.80000000000001</v>
      </c>
      <c r="C71" s="9">
        <f>VLOOKUP(CONCATENATE($A$1,A71),'Smith et al 2006'!$A$2:$S$780,9,FALSE)</f>
        <v>59.4</v>
      </c>
      <c r="D71" s="1">
        <f t="shared" si="4"/>
        <v>2.5236363636363639</v>
      </c>
      <c r="E71" s="13">
        <f t="shared" si="5"/>
        <v>3.3122441384443757E-2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1.7</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143.13</v>
      </c>
      <c r="C72" s="8">
        <f>C71+(C81-C71)/(A81-A71)</f>
        <v>60.62</v>
      </c>
      <c r="D72" s="1">
        <f t="shared" si="4"/>
        <v>2.5558928571428572</v>
      </c>
      <c r="E72" s="13">
        <f t="shared" si="5"/>
        <v>3.1195965417867288E-2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1.68</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147.45999999999998</v>
      </c>
      <c r="C73" s="8">
        <f>C72+(C81-C71)/(A81-A71)</f>
        <v>61.839999999999996</v>
      </c>
      <c r="D73" s="1">
        <f t="shared" si="4"/>
        <v>2.5870175438596488</v>
      </c>
      <c r="E73" s="13">
        <f t="shared" si="5"/>
        <v>3.0252218263117303E-2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1.66</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151.78999999999996</v>
      </c>
      <c r="C74" s="8">
        <f>C73+(C81-C71)/(A81-A71)</f>
        <v>63.059999999999995</v>
      </c>
      <c r="D74" s="1">
        <f t="shared" si="4"/>
        <v>2.6170689655172406</v>
      </c>
      <c r="E74" s="13">
        <f t="shared" si="5"/>
        <v>2.9363895293638809E-2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1.64</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156.11999999999995</v>
      </c>
      <c r="C75" s="8">
        <f>C74+(C81-C71)/(A81-A71)</f>
        <v>64.28</v>
      </c>
      <c r="D75" s="1">
        <f t="shared" si="4"/>
        <v>2.6461016949152532</v>
      </c>
      <c r="E75" s="13">
        <f t="shared" si="5"/>
        <v>2.8526253376375266E-2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1.6199999999999999</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160.44999999999993</v>
      </c>
      <c r="C76" s="8">
        <f>C75+(C81-C71)/(A81-A71)</f>
        <v>65.5</v>
      </c>
      <c r="D76" s="1">
        <f t="shared" si="4"/>
        <v>2.6741666666666655</v>
      </c>
      <c r="E76" s="13">
        <f t="shared" si="5"/>
        <v>2.7735075582884905E-2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1.5999999999999999</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164.77999999999992</v>
      </c>
      <c r="C77" s="8">
        <f>C76+(C81-C71)/(A81-A71)</f>
        <v>66.72</v>
      </c>
      <c r="D77" s="1">
        <f t="shared" si="4"/>
        <v>2.7013114754098346</v>
      </c>
      <c r="E77" s="13">
        <f t="shared" si="5"/>
        <v>2.6986600186974075E-2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1.5799999999999998</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169.1099999999999</v>
      </c>
      <c r="C78" s="8">
        <f>C77+(C81-C71)/(A81-A71)</f>
        <v>67.94</v>
      </c>
      <c r="D78" s="1">
        <f t="shared" si="4"/>
        <v>2.7275806451612885</v>
      </c>
      <c r="E78" s="13">
        <f t="shared" si="5"/>
        <v>2.6277460856900081E-2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1.5599999999999998</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173.43999999999988</v>
      </c>
      <c r="C79" s="8">
        <f>C78+(C81-C71)/(A81-A71)</f>
        <v>69.16</v>
      </c>
      <c r="D79" s="1">
        <f t="shared" si="4"/>
        <v>2.7530158730158711</v>
      </c>
      <c r="E79" s="13">
        <f t="shared" si="5"/>
        <v>2.5604636035716277E-2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1.5399999999999998</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177.76999999999987</v>
      </c>
      <c r="C80" s="8">
        <f>C79+(C81-C71)/(A81-A71)</f>
        <v>70.38</v>
      </c>
      <c r="D80" s="1">
        <f t="shared" si="4"/>
        <v>2.7776562499999979</v>
      </c>
      <c r="E80" s="13">
        <f t="shared" si="5"/>
        <v>2.4965405904058935E-2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1.5199999999999998</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182.1</v>
      </c>
      <c r="C81" s="9">
        <f>VLOOKUP(CONCATENATE($A$1,A81),'Smith et al 2006'!$A$2:$S$780,9,FALSE)</f>
        <v>71.599999999999994</v>
      </c>
      <c r="D81" s="1">
        <f t="shared" si="4"/>
        <v>2.8015384615384615</v>
      </c>
      <c r="E81" s="13">
        <f t="shared" si="5"/>
        <v>2.4357315632559606E-2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1.5</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186.2</v>
      </c>
      <c r="C82" s="8">
        <f>C81+(C91-C81)/(A91-A81)</f>
        <v>72.69</v>
      </c>
      <c r="D82" s="1">
        <f t="shared" si="4"/>
        <v>2.8212121212121208</v>
      </c>
      <c r="E82" s="13">
        <f t="shared" si="5"/>
        <v>2.2515101592531561E-2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1.49</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190.29999999999998</v>
      </c>
      <c r="C83" s="8">
        <f>C82+(C91-C81)/(A91-A81)</f>
        <v>73.78</v>
      </c>
      <c r="D83" s="1">
        <f t="shared" si="4"/>
        <v>2.8402985074626863</v>
      </c>
      <c r="E83" s="13">
        <f t="shared" si="5"/>
        <v>2.2019334049409256E-2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1.48</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194.39999999999998</v>
      </c>
      <c r="C84" s="8">
        <f>C83+(C91-C81)/(A91-A81)</f>
        <v>74.87</v>
      </c>
      <c r="D84" s="1">
        <f t="shared" si="4"/>
        <v>2.8588235294117643</v>
      </c>
      <c r="E84" s="13">
        <f t="shared" si="5"/>
        <v>2.154492905937988E-2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1.47</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198.49999999999997</v>
      </c>
      <c r="C85" s="8">
        <f>C84+(C91-C81)/(A91-A81)</f>
        <v>75.960000000000008</v>
      </c>
      <c r="D85" s="1">
        <f t="shared" si="4"/>
        <v>2.876811594202898</v>
      </c>
      <c r="E85" s="13">
        <f t="shared" si="5"/>
        <v>2.1090534979423925E-2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1.46</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202.59999999999997</v>
      </c>
      <c r="C86" s="8">
        <f>C85+(C91-C81)/(A91-A81)</f>
        <v>77.050000000000011</v>
      </c>
      <c r="D86" s="1">
        <f t="shared" si="4"/>
        <v>2.8942857142857137</v>
      </c>
      <c r="E86" s="13">
        <f t="shared" si="5"/>
        <v>2.0654911838790868E-2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1.45</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206.69999999999996</v>
      </c>
      <c r="C87" s="8">
        <f>C86+(C91-C81)/(A91-A81)</f>
        <v>78.140000000000015</v>
      </c>
      <c r="D87" s="1">
        <f t="shared" si="4"/>
        <v>2.9112676056338023</v>
      </c>
      <c r="E87" s="13">
        <f t="shared" si="5"/>
        <v>2.0236920039486739E-2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1.44</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210.79999999999995</v>
      </c>
      <c r="C88" s="8">
        <f>C87+(C91-C81)/(A91-A81)</f>
        <v>79.230000000000018</v>
      </c>
      <c r="D88" s="1">
        <f t="shared" si="4"/>
        <v>2.9277777777777771</v>
      </c>
      <c r="E88" s="13">
        <f t="shared" si="5"/>
        <v>1.9835510401548184E-2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1.43</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214.89999999999995</v>
      </c>
      <c r="C89" s="8">
        <f>C88+(C91-C81)/(A91-A81)</f>
        <v>80.320000000000022</v>
      </c>
      <c r="D89" s="1">
        <f t="shared" si="4"/>
        <v>2.9438356164383555</v>
      </c>
      <c r="E89" s="13">
        <f t="shared" si="5"/>
        <v>1.9449715370019049E-2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1.42</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218.99999999999994</v>
      </c>
      <c r="C90" s="8">
        <f>C89+(C91-C81)/(A91-A81)</f>
        <v>81.410000000000025</v>
      </c>
      <c r="D90" s="1">
        <f t="shared" si="4"/>
        <v>2.9594594594594588</v>
      </c>
      <c r="E90" s="13">
        <f t="shared" si="5"/>
        <v>1.9078641228478244E-2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1.41</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223.1</v>
      </c>
      <c r="C91" s="9">
        <f>VLOOKUP(CONCATENATE($A$1,A91),'Smith et al 2006'!$A$2:$S$780,9,FALSE)</f>
        <v>82.5</v>
      </c>
      <c r="D91" s="1">
        <f t="shared" si="4"/>
        <v>2.9746666666666668</v>
      </c>
      <c r="E91" s="13">
        <f t="shared" si="5"/>
        <v>1.872146118721485E-2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1.4</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226.89</v>
      </c>
      <c r="C92" s="8">
        <f>C91+(C101-C91)/(A101-A91)</f>
        <v>83.46</v>
      </c>
      <c r="D92" s="1">
        <f t="shared" si="4"/>
        <v>2.985394736842105</v>
      </c>
      <c r="E92" s="13">
        <f t="shared" si="5"/>
        <v>1.6987897803675489E-2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1.4</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230.67999999999998</v>
      </c>
      <c r="C93" s="8">
        <f>C92+(C101-C91)/(A101-A91)</f>
        <v>84.419999999999987</v>
      </c>
      <c r="D93" s="1">
        <f t="shared" si="4"/>
        <v>2.9958441558441558</v>
      </c>
      <c r="E93" s="13">
        <f t="shared" si="5"/>
        <v>1.6704129754506525E-2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1.4</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234.46999999999997</v>
      </c>
      <c r="C94" s="8">
        <f>C93+(C101-C91)/(A101-A91)</f>
        <v>85.379999999999981</v>
      </c>
      <c r="D94" s="1">
        <f t="shared" si="4"/>
        <v>3.0060256410256407</v>
      </c>
      <c r="E94" s="13">
        <f t="shared" si="5"/>
        <v>1.6429686145309486E-2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1.4</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238.25999999999996</v>
      </c>
      <c r="C95" s="8">
        <f>C94+(C101-C91)/(A101-A91)</f>
        <v>86.339999999999975</v>
      </c>
      <c r="D95" s="1">
        <f t="shared" si="4"/>
        <v>3.0159493670886071</v>
      </c>
      <c r="E95" s="13">
        <f t="shared" si="5"/>
        <v>1.6164114812129426E-2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1.4</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242.04999999999995</v>
      </c>
      <c r="C96" s="8">
        <f>C95+(C101-C91)/(A101-A91)</f>
        <v>87.299999999999969</v>
      </c>
      <c r="D96" s="1">
        <f t="shared" si="4"/>
        <v>3.0256249999999993</v>
      </c>
      <c r="E96" s="13">
        <f t="shared" si="5"/>
        <v>1.590699236128601E-2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1.4</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245.83999999999995</v>
      </c>
      <c r="C97" s="8">
        <f>C96+(C101-C91)/(A101-A91)</f>
        <v>88.259999999999962</v>
      </c>
      <c r="D97" s="1">
        <f t="shared" si="4"/>
        <v>3.0350617283950609</v>
      </c>
      <c r="E97" s="13">
        <f t="shared" si="5"/>
        <v>1.565792191695925E-2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1.4</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249.62999999999994</v>
      </c>
      <c r="C98" s="8">
        <f>C97+(C101-C91)/(A101-A91)</f>
        <v>89.219999999999956</v>
      </c>
      <c r="D98" s="1">
        <f t="shared" si="4"/>
        <v>3.0442682926829261</v>
      </c>
      <c r="E98" s="13">
        <f t="shared" si="5"/>
        <v>1.5416531077123263E-2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1.4</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253.41999999999993</v>
      </c>
      <c r="C99" s="8">
        <f>C98+(C101-C91)/(A101-A91)</f>
        <v>90.17999999999995</v>
      </c>
      <c r="D99" s="1">
        <f t="shared" si="4"/>
        <v>3.053253012048192</v>
      </c>
      <c r="E99" s="13">
        <f t="shared" si="5"/>
        <v>1.5182470055682407E-2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1.4</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257.20999999999992</v>
      </c>
      <c r="C100" s="8">
        <f>C99+(C101-C91)/(A101-A91)</f>
        <v>91.139999999999944</v>
      </c>
      <c r="D100" s="1">
        <f t="shared" si="4"/>
        <v>3.0620238095238088</v>
      </c>
      <c r="E100" s="13">
        <f t="shared" si="5"/>
        <v>1.4955409991318724E-2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1.4</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261</v>
      </c>
      <c r="C101" s="9">
        <f>VLOOKUP(CONCATENATE($A$1,A101),'Smith et al 2006'!$A$2:$S$780,9,FALSE)</f>
        <v>92.1</v>
      </c>
      <c r="D101" s="1">
        <f t="shared" si="4"/>
        <v>3.0705882352941178</v>
      </c>
      <c r="E101" s="13">
        <f t="shared" si="5"/>
        <v>1.4735041405855354E-2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1.4</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264.43</v>
      </c>
      <c r="C102" s="8">
        <f>C101+(C111-C101)/(A111-A101)</f>
        <v>92.94</v>
      </c>
      <c r="D102" s="1">
        <f t="shared" si="4"/>
        <v>3.0747674418604651</v>
      </c>
      <c r="E102" s="13">
        <f t="shared" si="5"/>
        <v>1.3141762452107297E-2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1.39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267.86</v>
      </c>
      <c r="C103" s="8">
        <f>C102+(C111-C101)/(A111-A101)</f>
        <v>93.78</v>
      </c>
      <c r="D103" s="1">
        <f t="shared" si="4"/>
        <v>3.0788505747126438</v>
      </c>
      <c r="E103" s="13">
        <f t="shared" si="5"/>
        <v>1.2971296751503214E-2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1.38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271.29000000000002</v>
      </c>
      <c r="C104" s="8">
        <f>C103+(C111-C101)/(A111-A101)</f>
        <v>94.62</v>
      </c>
      <c r="D104" s="1">
        <f t="shared" si="4"/>
        <v>3.0828409090909092</v>
      </c>
      <c r="E104" s="13">
        <f t="shared" si="5"/>
        <v>1.2805196744568148E-2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1.3699999999999999</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274.72000000000003</v>
      </c>
      <c r="C105" s="8">
        <f>C104+(C111-C101)/(A111-A101)</f>
        <v>95.460000000000008</v>
      </c>
      <c r="D105" s="1">
        <f t="shared" ref="D105:D141" si="14">B105/A105</f>
        <v>3.086741573033708</v>
      </c>
      <c r="E105" s="13">
        <f t="shared" ref="E105:E141" si="15">(B105/B104)-1</f>
        <v>1.2643296841018836E-2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1.3599999999999999</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278.15000000000003</v>
      </c>
      <c r="C106" s="8">
        <f>C105+(C111-C101)/(A111-A101)</f>
        <v>96.300000000000011</v>
      </c>
      <c r="D106" s="1">
        <f t="shared" si="14"/>
        <v>3.0905555555555559</v>
      </c>
      <c r="E106" s="13">
        <f t="shared" si="15"/>
        <v>1.2485439720442582E-2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1.3499999999999999</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281.58000000000004</v>
      </c>
      <c r="C107" s="8">
        <f>C106+(C111-C101)/(A111-A101)</f>
        <v>97.140000000000015</v>
      </c>
      <c r="D107" s="1">
        <f t="shared" si="14"/>
        <v>3.0942857142857148</v>
      </c>
      <c r="E107" s="13">
        <f t="shared" si="15"/>
        <v>1.2331475822398019E-2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1.3399999999999999</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285.01000000000005</v>
      </c>
      <c r="C108" s="8">
        <f>C107+(C111-C101)/(A111-A101)</f>
        <v>97.980000000000018</v>
      </c>
      <c r="D108" s="1">
        <f t="shared" si="14"/>
        <v>3.097934782608696</v>
      </c>
      <c r="E108" s="13">
        <f t="shared" si="15"/>
        <v>1.2181262873783627E-2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1.3299999999999998</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288.44000000000005</v>
      </c>
      <c r="C109" s="8">
        <f>C108+(C111-C101)/(A111-A101)</f>
        <v>98.820000000000022</v>
      </c>
      <c r="D109" s="1">
        <f t="shared" si="14"/>
        <v>3.1015053763440865</v>
      </c>
      <c r="E109" s="13">
        <f t="shared" si="15"/>
        <v>1.2034665450335158E-2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1.3199999999999998</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291.87000000000006</v>
      </c>
      <c r="C110" s="8">
        <f>C109+(C111-C101)/(A111-A101)</f>
        <v>99.660000000000025</v>
      </c>
      <c r="D110" s="1">
        <f t="shared" si="14"/>
        <v>3.1050000000000009</v>
      </c>
      <c r="E110" s="13">
        <f t="shared" si="15"/>
        <v>1.1891554569407825E-2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1.3099999999999998</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295.3</v>
      </c>
      <c r="C111" s="9">
        <f>VLOOKUP(CONCATENATE($A$1,A111),'Smith et al 2006'!$A$2:$S$780,9,FALSE)</f>
        <v>100.5</v>
      </c>
      <c r="D111" s="1">
        <f t="shared" si="14"/>
        <v>3.108421052631579</v>
      </c>
      <c r="E111" s="13">
        <f t="shared" si="15"/>
        <v>1.1751807311474183E-2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1.3</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298.36</v>
      </c>
      <c r="C112" s="8">
        <f>C111+(C121-C111)/(A121-A111)</f>
        <v>101.23</v>
      </c>
      <c r="D112" s="1">
        <f t="shared" si="14"/>
        <v>3.1079166666666667</v>
      </c>
      <c r="E112" s="13">
        <f t="shared" si="15"/>
        <v>1.0362343379614058E-2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1.3</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301.42</v>
      </c>
      <c r="C113" s="8">
        <f>C112+(C121-C111)/(A121-A111)</f>
        <v>101.96000000000001</v>
      </c>
      <c r="D113" s="1">
        <f t="shared" si="14"/>
        <v>3.1074226804123715</v>
      </c>
      <c r="E113" s="13">
        <f t="shared" si="15"/>
        <v>1.0256066496849403E-2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1.3</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304.48</v>
      </c>
      <c r="C114" s="8">
        <f>C113+(C121-C111)/(A121-A111)</f>
        <v>102.69000000000001</v>
      </c>
      <c r="D114" s="1">
        <f t="shared" si="14"/>
        <v>3.1069387755102045</v>
      </c>
      <c r="E114" s="13">
        <f t="shared" si="15"/>
        <v>1.0151947448742593E-2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1.3</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307.54000000000002</v>
      </c>
      <c r="C115" s="8">
        <f>C114+(C121-C111)/(A121-A111)</f>
        <v>103.42000000000002</v>
      </c>
      <c r="D115" s="1">
        <f t="shared" si="14"/>
        <v>3.1064646464646466</v>
      </c>
      <c r="E115" s="13">
        <f t="shared" si="15"/>
        <v>1.0049921177088805E-2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1.3</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310.60000000000002</v>
      </c>
      <c r="C116" s="8">
        <f>C115+(C121-C111)/(A121-A111)</f>
        <v>104.15000000000002</v>
      </c>
      <c r="D116" s="1">
        <f t="shared" si="14"/>
        <v>3.1060000000000003</v>
      </c>
      <c r="E116" s="13">
        <f t="shared" si="15"/>
        <v>9.9499252129804372E-3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1.3</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313.66000000000003</v>
      </c>
      <c r="C117" s="8">
        <f>C116+(C121-C111)/(A121-A111)</f>
        <v>104.88000000000002</v>
      </c>
      <c r="D117" s="1">
        <f t="shared" si="14"/>
        <v>3.1055445544554456</v>
      </c>
      <c r="E117" s="13">
        <f t="shared" si="15"/>
        <v>9.8518995492595796E-3</v>
      </c>
      <c r="F117" s="20"/>
      <c r="G117" s="20"/>
      <c r="H117" s="8">
        <f>H116+(H121-H111)/($A121-$A111)</f>
        <v>1.3</v>
      </c>
    </row>
    <row r="118" spans="1:108" x14ac:dyDescent="0.2">
      <c r="A118" s="8">
        <f t="shared" si="16"/>
        <v>102</v>
      </c>
      <c r="B118" s="8">
        <f>B117+(B121-B111)/(A121-A111)</f>
        <v>316.72000000000003</v>
      </c>
      <c r="C118" s="8">
        <f>C117+(C121-C111)/(A121-A111)</f>
        <v>105.61000000000003</v>
      </c>
      <c r="D118" s="1">
        <f t="shared" si="14"/>
        <v>3.1050980392156866</v>
      </c>
      <c r="E118" s="13">
        <f t="shared" si="15"/>
        <v>9.7557865204360716E-3</v>
      </c>
      <c r="F118" s="20"/>
      <c r="G118" s="20"/>
      <c r="H118" s="8">
        <f>H117+(H121-H111)/($A121-$A111)</f>
        <v>1.3</v>
      </c>
    </row>
    <row r="119" spans="1:108" x14ac:dyDescent="0.2">
      <c r="A119" s="8">
        <f t="shared" si="16"/>
        <v>103</v>
      </c>
      <c r="B119" s="8">
        <f>B118+(B121-B111)/(A121-A111)</f>
        <v>319.78000000000003</v>
      </c>
      <c r="C119" s="8">
        <f>C118+(C121-C111)/(A121-A111)</f>
        <v>106.34000000000003</v>
      </c>
      <c r="D119" s="1">
        <f t="shared" si="14"/>
        <v>3.1046601941747576</v>
      </c>
      <c r="E119" s="13">
        <f t="shared" si="15"/>
        <v>9.6615306895679876E-3</v>
      </c>
      <c r="F119" s="20"/>
      <c r="G119" s="20"/>
      <c r="H119" s="8">
        <f>H118+(H121-H111)/($A121-$A111)</f>
        <v>1.3</v>
      </c>
    </row>
    <row r="120" spans="1:108" x14ac:dyDescent="0.2">
      <c r="A120" s="8">
        <f t="shared" si="16"/>
        <v>104</v>
      </c>
      <c r="B120" s="8">
        <f>B119+(B121-B111)/(A121-A111)</f>
        <v>322.84000000000003</v>
      </c>
      <c r="C120" s="8">
        <f>C119+(C121-C111)/(A121-A111)</f>
        <v>107.07000000000004</v>
      </c>
      <c r="D120" s="1">
        <f t="shared" si="14"/>
        <v>3.1042307692307696</v>
      </c>
      <c r="E120" s="13">
        <f t="shared" si="15"/>
        <v>9.5690787416349288E-3</v>
      </c>
      <c r="F120" s="20"/>
      <c r="G120" s="20"/>
      <c r="H120" s="8">
        <f>H119+(H121-H111)/($A121-$A111)</f>
        <v>1.3</v>
      </c>
    </row>
    <row r="121" spans="1:108" x14ac:dyDescent="0.2">
      <c r="A121" s="9">
        <v>105</v>
      </c>
      <c r="B121" s="9">
        <f>VLOOKUP(CONCATENATE($A$1,A121),'Smith et al 2006'!$A$2:$S$780,8,FALSE)</f>
        <v>325.89999999999998</v>
      </c>
      <c r="C121" s="9">
        <f>VLOOKUP(CONCATENATE($A$1,A121),'Smith et al 2006'!$A$2:$S$780,9,FALSE)</f>
        <v>107.8</v>
      </c>
      <c r="D121" s="1">
        <f t="shared" si="14"/>
        <v>3.1038095238095238</v>
      </c>
      <c r="E121" s="13">
        <f t="shared" si="15"/>
        <v>9.478379382976021E-3</v>
      </c>
      <c r="F121" s="20"/>
      <c r="G121" s="20"/>
      <c r="H121" s="9">
        <f>VLOOKUP(CONCATENATE($A$1,$A121),'Smith et al 2006'!$A$2:$S$780,11,FALSE)</f>
        <v>1.3</v>
      </c>
    </row>
    <row r="122" spans="1:108" x14ac:dyDescent="0.2">
      <c r="A122" s="8">
        <f t="shared" ref="A122:A130" si="17">A121+1</f>
        <v>106</v>
      </c>
      <c r="B122" s="8">
        <f>B121+(B131-B121)/(A131-A121)</f>
        <v>328.63</v>
      </c>
      <c r="C122" s="8">
        <f>C121+(C131-C121)/(A131-A121)</f>
        <v>108.44</v>
      </c>
      <c r="D122" s="1">
        <f t="shared" si="14"/>
        <v>3.1002830188679247</v>
      </c>
      <c r="E122" s="13">
        <f t="shared" si="15"/>
        <v>8.3768027002149026E-3</v>
      </c>
      <c r="F122" s="20"/>
      <c r="G122" s="20"/>
      <c r="H122" s="8">
        <f>H121+(H131-H121)/($A131-$A121)</f>
        <v>1.29</v>
      </c>
    </row>
    <row r="123" spans="1:108" x14ac:dyDescent="0.2">
      <c r="A123" s="8">
        <f t="shared" si="17"/>
        <v>107</v>
      </c>
      <c r="B123" s="8">
        <f>B122+(B131-B121)/(A131-A121)</f>
        <v>331.36</v>
      </c>
      <c r="C123" s="8">
        <f>C122+(C131-C121)/(A131-A121)</f>
        <v>109.08</v>
      </c>
      <c r="D123" s="1">
        <f t="shared" si="14"/>
        <v>3.0968224299065423</v>
      </c>
      <c r="E123" s="13">
        <f t="shared" si="15"/>
        <v>8.3072148008398461E-3</v>
      </c>
      <c r="F123" s="20"/>
      <c r="G123" s="20"/>
      <c r="H123" s="8">
        <f>H122+(H131-H121)/($A131-$A121)</f>
        <v>1.28</v>
      </c>
    </row>
    <row r="124" spans="1:108" x14ac:dyDescent="0.2">
      <c r="A124" s="8">
        <f t="shared" si="17"/>
        <v>108</v>
      </c>
      <c r="B124" s="8">
        <f>B123+(B131-B121)/(A131-A121)</f>
        <v>334.09000000000003</v>
      </c>
      <c r="C124" s="8">
        <f>C123+(C131-C121)/(A131-A121)</f>
        <v>109.72</v>
      </c>
      <c r="D124" s="1">
        <f t="shared" si="14"/>
        <v>3.093425925925926</v>
      </c>
      <c r="E124" s="13">
        <f t="shared" si="15"/>
        <v>8.2387735393529837E-3</v>
      </c>
      <c r="F124" s="20"/>
      <c r="G124" s="20"/>
      <c r="H124" s="8">
        <f>H123+(H131-H121)/($A131-$A121)</f>
        <v>1.27</v>
      </c>
    </row>
    <row r="125" spans="1:108" x14ac:dyDescent="0.2">
      <c r="A125" s="8">
        <f t="shared" si="17"/>
        <v>109</v>
      </c>
      <c r="B125" s="8">
        <f>B124+(B131-B121)/(A131-A121)</f>
        <v>336.82000000000005</v>
      </c>
      <c r="C125" s="8">
        <f>C124+(C131-C121)/(A131-A121)</f>
        <v>110.36</v>
      </c>
      <c r="D125" s="1">
        <f t="shared" si="14"/>
        <v>3.0900917431192667</v>
      </c>
      <c r="E125" s="13">
        <f t="shared" si="15"/>
        <v>8.1714508066688119E-3</v>
      </c>
      <c r="F125" s="20"/>
      <c r="G125" s="20"/>
      <c r="H125" s="8">
        <f>H124+(H131-H121)/($A131-$A121)</f>
        <v>1.26</v>
      </c>
    </row>
    <row r="126" spans="1:108" x14ac:dyDescent="0.2">
      <c r="A126" s="8">
        <f t="shared" si="17"/>
        <v>110</v>
      </c>
      <c r="B126" s="8">
        <f>B125+(B131-B121)/(A131-A121)</f>
        <v>339.55000000000007</v>
      </c>
      <c r="C126" s="8">
        <f>C125+(C131-C121)/(A131-A121)</f>
        <v>111</v>
      </c>
      <c r="D126" s="1">
        <f t="shared" si="14"/>
        <v>3.0868181818181823</v>
      </c>
      <c r="E126" s="13">
        <f t="shared" si="15"/>
        <v>8.1052194050235116E-3</v>
      </c>
      <c r="F126" s="20"/>
      <c r="G126" s="20"/>
      <c r="H126" s="8">
        <f>H125+(H131-H121)/($A131-$A121)</f>
        <v>1.25</v>
      </c>
    </row>
    <row r="127" spans="1:108" x14ac:dyDescent="0.2">
      <c r="A127" s="8">
        <f t="shared" si="17"/>
        <v>111</v>
      </c>
      <c r="B127" s="8">
        <f>B126+(B131-B121)/(A131-A121)</f>
        <v>342.28000000000009</v>
      </c>
      <c r="C127" s="8">
        <f>C126+(C131-C121)/(A131-A121)</f>
        <v>111.64</v>
      </c>
      <c r="D127" s="1">
        <f t="shared" si="14"/>
        <v>3.0836036036036045</v>
      </c>
      <c r="E127" s="13">
        <f t="shared" si="15"/>
        <v>8.0400530113386992E-3</v>
      </c>
      <c r="F127" s="20"/>
      <c r="G127" s="20"/>
      <c r="H127" s="8">
        <f>H126+(H131-H121)/($A131-$A121)</f>
        <v>1.24</v>
      </c>
    </row>
    <row r="128" spans="1:108" x14ac:dyDescent="0.2">
      <c r="A128" s="8">
        <f t="shared" si="17"/>
        <v>112</v>
      </c>
      <c r="B128" s="8">
        <f>B127+(B131-B121)/(A131-A121)</f>
        <v>345.0100000000001</v>
      </c>
      <c r="C128" s="8">
        <f>C127+(C131-C121)/(A131-A121)</f>
        <v>112.28</v>
      </c>
      <c r="D128" s="1">
        <f t="shared" si="14"/>
        <v>3.0804464285714297</v>
      </c>
      <c r="E128" s="13">
        <f t="shared" si="15"/>
        <v>7.9759261423395511E-3</v>
      </c>
      <c r="F128" s="20"/>
      <c r="G128" s="20"/>
      <c r="H128" s="8">
        <f>H127+(H131-H121)/($A131-$A121)</f>
        <v>1.23</v>
      </c>
    </row>
    <row r="129" spans="1:8" x14ac:dyDescent="0.2">
      <c r="A129" s="8">
        <f t="shared" si="17"/>
        <v>113</v>
      </c>
      <c r="B129" s="8">
        <f>B128+(B131-B121)/(A131-A121)</f>
        <v>347.74000000000012</v>
      </c>
      <c r="C129" s="8">
        <f>C128+(C131-C121)/(A131-A121)</f>
        <v>112.92</v>
      </c>
      <c r="D129" s="1">
        <f t="shared" si="14"/>
        <v>3.0773451327433641</v>
      </c>
      <c r="E129" s="13">
        <f t="shared" si="15"/>
        <v>7.9128141213298253E-3</v>
      </c>
      <c r="F129" s="20"/>
      <c r="G129" s="20"/>
      <c r="H129" s="8">
        <f>H128+(H131-H121)/($A131-$A121)</f>
        <v>1.22</v>
      </c>
    </row>
    <row r="130" spans="1:8" x14ac:dyDescent="0.2">
      <c r="A130" s="8">
        <f t="shared" si="17"/>
        <v>114</v>
      </c>
      <c r="B130" s="8">
        <f>B129+(B131-B121)/(A131-A121)</f>
        <v>350.47000000000014</v>
      </c>
      <c r="C130" s="8">
        <f>C129+(C131-C121)/(A131-A121)</f>
        <v>113.56</v>
      </c>
      <c r="D130" s="1">
        <f t="shared" si="14"/>
        <v>3.0742982456140364</v>
      </c>
      <c r="E130" s="13">
        <f t="shared" si="15"/>
        <v>7.850693046528967E-3</v>
      </c>
      <c r="F130" s="20"/>
      <c r="G130" s="20"/>
      <c r="H130" s="8">
        <f>H129+(H131-H121)/($A131-$A121)</f>
        <v>1.21</v>
      </c>
    </row>
    <row r="131" spans="1:8" x14ac:dyDescent="0.2">
      <c r="A131" s="9">
        <v>115</v>
      </c>
      <c r="B131" s="9">
        <f>VLOOKUP(CONCATENATE($A$1,A131),'Smith et al 2006'!$A$2:$S$780,8,FALSE)</f>
        <v>353.2</v>
      </c>
      <c r="C131" s="9">
        <f>VLOOKUP(CONCATENATE($A$1,A131),'Smith et al 2006'!$A$2:$S$780,9,FALSE)</f>
        <v>114.2</v>
      </c>
      <c r="D131" s="1">
        <f t="shared" si="14"/>
        <v>3.0713043478260871</v>
      </c>
      <c r="E131" s="13">
        <f t="shared" si="15"/>
        <v>7.789539760892028E-3</v>
      </c>
      <c r="F131" s="20"/>
      <c r="G131" s="20"/>
      <c r="H131" s="9">
        <f>VLOOKUP(CONCATENATE($A$1,$A131),'Smith et al 2006'!$A$2:$S$780,11,FALSE)</f>
        <v>1.2</v>
      </c>
    </row>
    <row r="132" spans="1:8" x14ac:dyDescent="0.2">
      <c r="A132" s="8">
        <f t="shared" ref="A132:A140" si="18">A131+1</f>
        <v>116</v>
      </c>
      <c r="B132" s="8">
        <f>B131+(B141-B131)/(A141-A131)</f>
        <v>355.61</v>
      </c>
      <c r="C132" s="8">
        <f>C131+(C141-C131)/(A141-A131)</f>
        <v>114.75</v>
      </c>
      <c r="D132" s="1">
        <f t="shared" si="14"/>
        <v>3.0656034482758621</v>
      </c>
      <c r="E132" s="13">
        <f t="shared" si="15"/>
        <v>6.8233295583239872E-3</v>
      </c>
      <c r="F132" s="20"/>
      <c r="G132" s="20"/>
      <c r="H132" s="8">
        <f>H131+(H141-H131)/($A141-$A131)</f>
        <v>1.2</v>
      </c>
    </row>
    <row r="133" spans="1:8" x14ac:dyDescent="0.2">
      <c r="A133" s="8">
        <f t="shared" si="18"/>
        <v>117</v>
      </c>
      <c r="B133" s="8">
        <f>B132+(B141-B131)/(A141-A131)</f>
        <v>358.02000000000004</v>
      </c>
      <c r="C133" s="8">
        <f>C132+(C141-C131)/(A141-A131)</f>
        <v>115.3</v>
      </c>
      <c r="D133" s="1">
        <f t="shared" si="14"/>
        <v>3.0600000000000005</v>
      </c>
      <c r="E133" s="13">
        <f t="shared" si="15"/>
        <v>6.7770872585135589E-3</v>
      </c>
      <c r="F133" s="20"/>
      <c r="G133" s="20"/>
      <c r="H133" s="8">
        <f>H132+(H141-H131)/($A141-$A131)</f>
        <v>1.2</v>
      </c>
    </row>
    <row r="134" spans="1:8" x14ac:dyDescent="0.2">
      <c r="A134" s="8">
        <f t="shared" si="18"/>
        <v>118</v>
      </c>
      <c r="B134" s="8">
        <f>B133+(B141-B131)/(A141-A131)</f>
        <v>360.43000000000006</v>
      </c>
      <c r="C134" s="8">
        <f>C133+(C141-C131)/(A141-A131)</f>
        <v>115.85</v>
      </c>
      <c r="D134" s="1">
        <f t="shared" si="14"/>
        <v>3.0544915254237295</v>
      </c>
      <c r="E134" s="13">
        <f t="shared" si="15"/>
        <v>6.731467515781242E-3</v>
      </c>
      <c r="F134" s="20"/>
      <c r="G134" s="20"/>
      <c r="H134" s="8">
        <f>H133+(H141-H131)/($A141-$A131)</f>
        <v>1.2</v>
      </c>
    </row>
    <row r="135" spans="1:8" x14ac:dyDescent="0.2">
      <c r="A135" s="8">
        <f t="shared" si="18"/>
        <v>119</v>
      </c>
      <c r="B135" s="8">
        <f>B134+(B141-B131)/(A141-A131)</f>
        <v>362.84000000000009</v>
      </c>
      <c r="C135" s="8">
        <f>C134+(C141-C131)/(A141-A131)</f>
        <v>116.39999999999999</v>
      </c>
      <c r="D135" s="1">
        <f t="shared" si="14"/>
        <v>3.0490756302521014</v>
      </c>
      <c r="E135" s="13">
        <f t="shared" si="15"/>
        <v>6.6864578420220422E-3</v>
      </c>
      <c r="F135" s="20"/>
      <c r="G135" s="20"/>
      <c r="H135" s="8">
        <f>H134+(H141-H131)/($A141-$A131)</f>
        <v>1.2</v>
      </c>
    </row>
    <row r="136" spans="1:8" x14ac:dyDescent="0.2">
      <c r="A136" s="8">
        <f t="shared" si="18"/>
        <v>120</v>
      </c>
      <c r="B136" s="8">
        <f>B135+(B141-B131)/(A141-A131)</f>
        <v>365.25000000000011</v>
      </c>
      <c r="C136" s="8">
        <f>C135+(C141-C131)/(A141-A131)</f>
        <v>116.94999999999999</v>
      </c>
      <c r="D136" s="1">
        <f t="shared" si="14"/>
        <v>3.0437500000000011</v>
      </c>
      <c r="E136" s="13">
        <f t="shared" si="15"/>
        <v>6.6420460809173409E-3</v>
      </c>
      <c r="F136" s="20"/>
      <c r="G136" s="20"/>
      <c r="H136" s="8">
        <f>H135+(H141-H131)/($A141-$A131)</f>
        <v>1.2</v>
      </c>
    </row>
    <row r="137" spans="1:8" x14ac:dyDescent="0.2">
      <c r="A137" s="8">
        <f t="shared" si="18"/>
        <v>121</v>
      </c>
      <c r="B137" s="8">
        <f>B136+(B141-B131)/(A141-A131)</f>
        <v>367.66000000000014</v>
      </c>
      <c r="C137" s="8">
        <f>C136+(C141-C131)/(A141-A131)</f>
        <v>117.49999999999999</v>
      </c>
      <c r="D137" s="1">
        <f t="shared" si="14"/>
        <v>3.038512396694216</v>
      </c>
      <c r="E137" s="13">
        <f t="shared" si="15"/>
        <v>6.5982203969885411E-3</v>
      </c>
      <c r="F137" s="20"/>
      <c r="G137" s="20"/>
      <c r="H137" s="8">
        <f>H136+(H141-H131)/($A141-$A131)</f>
        <v>1.2</v>
      </c>
    </row>
    <row r="138" spans="1:8" x14ac:dyDescent="0.2">
      <c r="A138" s="8">
        <f t="shared" si="18"/>
        <v>122</v>
      </c>
      <c r="B138" s="8">
        <f>B137+(B141-B131)/(A141-A131)</f>
        <v>370.07000000000016</v>
      </c>
      <c r="C138" s="8">
        <f>C137+(C141-C131)/(A141-A131)</f>
        <v>118.04999999999998</v>
      </c>
      <c r="D138" s="1">
        <f t="shared" si="14"/>
        <v>3.0333606557377064</v>
      </c>
      <c r="E138" s="13">
        <f t="shared" si="15"/>
        <v>6.5549692650819225E-3</v>
      </c>
      <c r="F138" s="20"/>
      <c r="G138" s="20"/>
      <c r="H138" s="8">
        <f>H137+(H141-H131)/($A141-$A131)</f>
        <v>1.2</v>
      </c>
    </row>
    <row r="139" spans="1:8" x14ac:dyDescent="0.2">
      <c r="A139" s="8">
        <f t="shared" si="18"/>
        <v>123</v>
      </c>
      <c r="B139" s="8">
        <f>B138+(B141-B131)/(A141-A131)</f>
        <v>372.48000000000019</v>
      </c>
      <c r="C139" s="8">
        <f>C138+(C141-C131)/(A141-A131)</f>
        <v>118.59999999999998</v>
      </c>
      <c r="D139" s="1">
        <f t="shared" si="14"/>
        <v>3.0282926829268306</v>
      </c>
      <c r="E139" s="13">
        <f t="shared" si="15"/>
        <v>6.5122814602642798E-3</v>
      </c>
      <c r="F139" s="20"/>
      <c r="G139" s="20"/>
      <c r="H139" s="8">
        <f>H138+(H141-H131)/($A141-$A131)</f>
        <v>1.2</v>
      </c>
    </row>
    <row r="140" spans="1:8" x14ac:dyDescent="0.2">
      <c r="A140" s="8">
        <f t="shared" si="18"/>
        <v>124</v>
      </c>
      <c r="B140" s="8">
        <f>B139+(B141-B131)/(A141-A131)</f>
        <v>374.89000000000021</v>
      </c>
      <c r="C140" s="8">
        <f>C139+(C141-C131)/(A141-A131)</f>
        <v>119.14999999999998</v>
      </c>
      <c r="D140" s="1">
        <f t="shared" si="14"/>
        <v>3.0233064516129051</v>
      </c>
      <c r="E140" s="13">
        <f t="shared" si="15"/>
        <v>6.4701460481100259E-3</v>
      </c>
      <c r="F140" s="20"/>
      <c r="G140" s="20"/>
      <c r="H140" s="8">
        <f>H139+(H141-H131)/($A141-$A131)</f>
        <v>1.2</v>
      </c>
    </row>
    <row r="141" spans="1:8" x14ac:dyDescent="0.2">
      <c r="A141" s="9">
        <v>125</v>
      </c>
      <c r="B141" s="9">
        <f>VLOOKUP(CONCATENATE($A$1,A141),'Smith et al 2006'!$A$2:$S$780,8,FALSE)</f>
        <v>377.3</v>
      </c>
      <c r="C141" s="9">
        <f>VLOOKUP(CONCATENATE($A$1,A141),'Smith et al 2006'!$A$2:$S$780,9,FALSE)</f>
        <v>119.7</v>
      </c>
      <c r="D141" s="1">
        <f t="shared" si="14"/>
        <v>3.0184000000000002</v>
      </c>
      <c r="E141" s="13">
        <f t="shared" si="15"/>
        <v>6.4285523753628837E-3</v>
      </c>
      <c r="F141" s="20"/>
      <c r="G141" s="20"/>
      <c r="H141" s="9">
        <f>VLOOKUP(CONCATENATE($A$1,$A141),'Smith et al 2006'!$A$2:$S$780,11,FALSE)</f>
        <v>1.2</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4JoXhAS2czJpcAVcMlDkBM9vrxffvSylW2P5RFAJv9uK3B3ByxuTlBoNUe6r79JQiVYvQDqk0QRg2hTSD0Ycpw==" saltValue="UNM2faPb4ucSIeLGf3v6UQ==" spinCount="100000" sheet="1" objects="1" scenarios="1"/>
  <mergeCells count="3">
    <mergeCell ref="D14:E14"/>
    <mergeCell ref="F13:K13"/>
    <mergeCell ref="I14:K14"/>
  </mergeCells>
  <conditionalFormatting sqref="D17:D141">
    <cfRule type="top10" dxfId="26" priority="1" stopIfTrue="1" rank="1"/>
  </conditionalFormatting>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149</v>
      </c>
    </row>
    <row r="2" spans="1:108" x14ac:dyDescent="0.2">
      <c r="A2" s="1" t="s">
        <v>206</v>
      </c>
      <c r="B2" s="1" t="s">
        <v>207</v>
      </c>
    </row>
    <row r="3" spans="1:108" x14ac:dyDescent="0.2">
      <c r="A3" s="1" t="s">
        <v>114</v>
      </c>
      <c r="B3" s="1">
        <f>_xlfn.MAXIFS(A16:A141,D16:D141,B4)</f>
        <v>125</v>
      </c>
    </row>
    <row r="4" spans="1:108" x14ac:dyDescent="0.2">
      <c r="A4" s="1" t="s">
        <v>208</v>
      </c>
      <c r="B4" s="1">
        <f>MAX(D17:D141)</f>
        <v>1.6328</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0.42000000000000004</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0.84000000000000008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1.92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1.2600000000000002</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2.88</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1.6800000000000002</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3.84</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2.1</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4.8</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0</v>
      </c>
      <c r="C22" s="8">
        <f>C21+(C31-C21)/(A31-A21)</f>
        <v>2.3200000000000003</v>
      </c>
      <c r="D22" s="1">
        <f t="shared" si="0"/>
        <v>0</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4.8</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0</v>
      </c>
      <c r="C23" s="8">
        <f>C22+(C31-C21)/(A31-A21)</f>
        <v>2.54</v>
      </c>
      <c r="D23" s="1">
        <f t="shared" si="0"/>
        <v>0</v>
      </c>
      <c r="E23" s="13" t="e">
        <f t="shared" si="1"/>
        <v>#DIV/0!</v>
      </c>
      <c r="F23" s="21">
        <f>IF('Inputs and Results'!$C$20="Conservation Easement (Perpetual)",(C23-C22),IF(AND('Inputs and Results'!$C$20="Government (Secured)",A23&lt;=$B$6),C23-C22,IF(A23&lt;=$B$6,(C23-C22)*0.01*($B$6-A23+1),0)))</f>
        <v>0</v>
      </c>
      <c r="G23" s="22">
        <f>IF(A23&lt;='Inputs and Results'!$C$12,(C23-C22)*0.01*('Inputs and Results'!$C$12-A23+1),0)</f>
        <v>0</v>
      </c>
      <c r="H23" s="8">
        <f>H22+(H31-H21)/($A31-$A21)</f>
        <v>4.8</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0</v>
      </c>
      <c r="C24" s="8">
        <f>C23+(C31-C21)/(A31-A21)</f>
        <v>2.76</v>
      </c>
      <c r="D24" s="1">
        <f t="shared" si="0"/>
        <v>0</v>
      </c>
      <c r="E24" s="13" t="e">
        <f t="shared" si="1"/>
        <v>#DIV/0!</v>
      </c>
      <c r="F24" s="21">
        <f>IF('Inputs and Results'!$C$20="Conservation Easement (Perpetual)",(C24-C23),IF(AND('Inputs and Results'!$C$20="Government (Secured)",A24&lt;=$B$6),C24-C23,IF(A24&lt;=$B$6,(C24-C23)*0.01*($B$6-A24+1),0)))</f>
        <v>0</v>
      </c>
      <c r="G24" s="22">
        <f>IF(A24&lt;='Inputs and Results'!$C$12,(C24-C23)*0.01*('Inputs and Results'!$C$12-A24+1),0)</f>
        <v>0</v>
      </c>
      <c r="H24" s="8">
        <f>H23+(H31-H21)/($A31-$A21)</f>
        <v>4.8</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0</v>
      </c>
      <c r="C25" s="8">
        <f>C24+(C31-C21)/(A31-A21)</f>
        <v>2.9799999999999995</v>
      </c>
      <c r="D25" s="1">
        <f t="shared" si="0"/>
        <v>0</v>
      </c>
      <c r="E25" s="13" t="e">
        <f t="shared" si="1"/>
        <v>#DIV/0!</v>
      </c>
      <c r="F25" s="21">
        <f>IF('Inputs and Results'!$C$20="Conservation Easement (Perpetual)",(C25-C24),IF(AND('Inputs and Results'!$C$20="Government (Secured)",A25&lt;=$B$6),C25-C24,IF(A25&lt;=$B$6,(C25-C24)*0.01*($B$6-A25+1),0)))</f>
        <v>0</v>
      </c>
      <c r="G25" s="22">
        <f>IF(A25&lt;='Inputs and Results'!$C$12,(C25-C24)*0.01*('Inputs and Results'!$C$12-A25+1),0)</f>
        <v>0</v>
      </c>
      <c r="H25" s="8">
        <f>H24+(H31-H21)/($A31-$A21)</f>
        <v>4.8</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0</v>
      </c>
      <c r="C26" s="8">
        <f>C25+(C31-C21)/(A31-A21)</f>
        <v>3.1999999999999993</v>
      </c>
      <c r="D26" s="1">
        <f t="shared" si="0"/>
        <v>0</v>
      </c>
      <c r="E26" s="13" t="e">
        <f t="shared" si="1"/>
        <v>#DIV/0!</v>
      </c>
      <c r="F26" s="21">
        <f>IF('Inputs and Results'!$C$20="Conservation Easement (Perpetual)",(C26-C25),IF(AND('Inputs and Results'!$C$20="Government (Secured)",A26&lt;=$B$6),C26-C25,IF(A26&lt;=$B$6,(C26-C25)*0.01*($B$6-A26+1),0)))</f>
        <v>0</v>
      </c>
      <c r="G26" s="22">
        <f>IF(A26&lt;='Inputs and Results'!$C$12,(C26-C25)*0.01*('Inputs and Results'!$C$12-A26+1),0)</f>
        <v>0</v>
      </c>
      <c r="H26" s="8">
        <f>H25+(H31-H21)/($A31-$A21)</f>
        <v>4.8</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0</v>
      </c>
      <c r="C27" s="8">
        <f>C26+(C31-C21)/(A31-A21)</f>
        <v>3.419999999999999</v>
      </c>
      <c r="D27" s="1">
        <f t="shared" si="0"/>
        <v>0</v>
      </c>
      <c r="E27" s="13" t="e">
        <f t="shared" si="1"/>
        <v>#DIV/0!</v>
      </c>
      <c r="F27" s="21">
        <f>IF('Inputs and Results'!$C$20="Conservation Easement (Perpetual)",(C27-C26),IF(AND('Inputs and Results'!$C$20="Government (Secured)",A27&lt;=$B$6),C27-C26,IF(A27&lt;=$B$6,(C27-C26)*0.01*($B$6-A27+1),0)))</f>
        <v>0</v>
      </c>
      <c r="G27" s="22">
        <f>IF(A27&lt;='Inputs and Results'!$C$12,(C27-C26)*0.01*('Inputs and Results'!$C$12-A27+1),0)</f>
        <v>0</v>
      </c>
      <c r="H27" s="8">
        <f>H26+(H31-H21)/($A31-$A21)</f>
        <v>4.8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0</v>
      </c>
      <c r="C28" s="8">
        <f>C27+(C31-C21)/(A31-A21)</f>
        <v>3.6399999999999988</v>
      </c>
      <c r="D28" s="1">
        <f t="shared" si="0"/>
        <v>0</v>
      </c>
      <c r="E28" s="13" t="e">
        <f t="shared" si="1"/>
        <v>#DIV/0!</v>
      </c>
      <c r="F28" s="21">
        <f>IF('Inputs and Results'!$C$20="Conservation Easement (Perpetual)",(C28-C27),IF(AND('Inputs and Results'!$C$20="Government (Secured)",A28&lt;=$B$6),C28-C27,IF(A28&lt;=$B$6,(C28-C27)*0.01*($B$6-A28+1),0)))</f>
        <v>0</v>
      </c>
      <c r="G28" s="22">
        <f>IF(A28&lt;='Inputs and Results'!$C$12,(C28-C27)*0.01*('Inputs and Results'!$C$12-A28+1),0)</f>
        <v>0</v>
      </c>
      <c r="H28" s="8">
        <f>H27+(H31-H21)/($A31-$A21)</f>
        <v>4.8</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0</v>
      </c>
      <c r="C29" s="8">
        <f>C28+(C31-C21)/(A31-A21)</f>
        <v>3.8599999999999985</v>
      </c>
      <c r="D29" s="1">
        <f t="shared" si="0"/>
        <v>0</v>
      </c>
      <c r="E29" s="13" t="e">
        <f t="shared" si="1"/>
        <v>#DIV/0!</v>
      </c>
      <c r="F29" s="21">
        <f>IF('Inputs and Results'!$C$20="Conservation Easement (Perpetual)",(C29-C28),IF(AND('Inputs and Results'!$C$20="Government (Secured)",A29&lt;=$B$6),C29-C28,IF(A29&lt;=$B$6,(C29-C28)*0.01*($B$6-A29+1),0)))</f>
        <v>0</v>
      </c>
      <c r="G29" s="22">
        <f>IF(A29&lt;='Inputs and Results'!$C$12,(C29-C28)*0.01*('Inputs and Results'!$C$12-A29+1),0)</f>
        <v>0</v>
      </c>
      <c r="H29" s="8">
        <f>H28+(H31-H21)/($A31-$A21)</f>
        <v>4.8</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0</v>
      </c>
      <c r="C30" s="8">
        <f>C29+(C31-C21)/(A31-A21)</f>
        <v>4.0799999999999983</v>
      </c>
      <c r="D30" s="1">
        <f t="shared" si="0"/>
        <v>0</v>
      </c>
      <c r="E30" s="13" t="e">
        <f t="shared" si="1"/>
        <v>#DIV/0!</v>
      </c>
      <c r="F30" s="21">
        <f>IF('Inputs and Results'!$C$20="Conservation Easement (Perpetual)",(C30-C29),IF(AND('Inputs and Results'!$C$20="Government (Secured)",A30&lt;=$B$6),C30-C29,IF(A30&lt;=$B$6,(C30-C29)*0.01*($B$6-A30+1),0)))</f>
        <v>0</v>
      </c>
      <c r="G30" s="22">
        <f>IF(A30&lt;='Inputs and Results'!$C$12,(C30-C29)*0.01*('Inputs and Results'!$C$12-A30+1),0)</f>
        <v>0</v>
      </c>
      <c r="H30" s="8">
        <f>H29+(H31-H21)/($A31-$A21)</f>
        <v>4.8</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0</v>
      </c>
      <c r="C31" s="9">
        <f>VLOOKUP(CONCATENATE($A$1,A31),'Smith et al 2006'!$A$2:$S$780,9,FALSE)</f>
        <v>4.3</v>
      </c>
      <c r="D31" s="1">
        <f t="shared" si="0"/>
        <v>0</v>
      </c>
      <c r="E31" s="13" t="e">
        <f t="shared" si="1"/>
        <v>#DIV/0!</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4.8</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0.5</v>
      </c>
      <c r="C32" s="8">
        <f>C31+(C41-C31)/(A41-A31)</f>
        <v>4.79</v>
      </c>
      <c r="D32" s="1">
        <f t="shared" si="0"/>
        <v>3.125E-2</v>
      </c>
      <c r="E32" s="13" t="e">
        <f t="shared" si="1"/>
        <v>#DIV/0!</v>
      </c>
      <c r="F32" s="21">
        <f>IF('Inputs and Results'!$C$20="Conservation Easement (Perpetual)",(C32-C31),IF(AND('Inputs and Results'!$C$20="Government (Secured)",A32&lt;=$B$6),C32-C31,IF(A32&lt;=$B$6,(C32-C31)*0.01*($B$6-A32+1),0)))</f>
        <v>0</v>
      </c>
      <c r="G32" s="22">
        <f>IF(A32&lt;='Inputs and Results'!$C$12,(C32-C31)*0.01*('Inputs and Results'!$C$12-A32+1),0)</f>
        <v>0</v>
      </c>
      <c r="H32" s="8">
        <f>H31+(H41-H31)/($A41-$A31)</f>
        <v>4.8</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1</v>
      </c>
      <c r="C33" s="8">
        <f>C32+(C41-C31)/(A41-A31)</f>
        <v>5.28</v>
      </c>
      <c r="D33" s="1">
        <f t="shared" si="0"/>
        <v>5.8823529411764705E-2</v>
      </c>
      <c r="E33" s="13">
        <f t="shared" si="1"/>
        <v>1</v>
      </c>
      <c r="F33" s="21">
        <f>IF('Inputs and Results'!$C$20="Conservation Easement (Perpetual)",(C33-C32),IF(AND('Inputs and Results'!$C$20="Government (Secured)",A33&lt;=$B$6),C33-C32,IF(A33&lt;=$B$6,(C33-C32)*0.01*($B$6-A33+1),0)))</f>
        <v>0</v>
      </c>
      <c r="G33" s="22">
        <f>IF(A33&lt;='Inputs and Results'!$C$12,(C33-C32)*0.01*('Inputs and Results'!$C$12-A33+1),0)</f>
        <v>0</v>
      </c>
      <c r="H33" s="8">
        <f>H32+(H41-H31)/($A41-$A31)</f>
        <v>4.8</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1.5</v>
      </c>
      <c r="C34" s="8">
        <f>C33+(C41-C31)/(A41-A31)</f>
        <v>5.7700000000000005</v>
      </c>
      <c r="D34" s="1">
        <f t="shared" si="0"/>
        <v>8.3333333333333329E-2</v>
      </c>
      <c r="E34" s="13">
        <f t="shared" si="1"/>
        <v>0.5</v>
      </c>
      <c r="F34" s="21">
        <f>IF('Inputs and Results'!$C$20="Conservation Easement (Perpetual)",(C34-C33),IF(AND('Inputs and Results'!$C$20="Government (Secured)",A34&lt;=$B$6),C34-C33,IF(A34&lt;=$B$6,(C34-C33)*0.01*($B$6-A34+1),0)))</f>
        <v>0</v>
      </c>
      <c r="G34" s="22">
        <f>IF(A34&lt;='Inputs and Results'!$C$12,(C34-C33)*0.01*('Inputs and Results'!$C$12-A34+1),0)</f>
        <v>0</v>
      </c>
      <c r="H34" s="8">
        <f>H33+(H41-H31)/($A41-$A31)</f>
        <v>4.8</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2</v>
      </c>
      <c r="C35" s="8">
        <f>C34+(C41-C31)/(A41-A31)</f>
        <v>6.2600000000000007</v>
      </c>
      <c r="D35" s="1">
        <f t="shared" si="0"/>
        <v>0.10526315789473684</v>
      </c>
      <c r="E35" s="13">
        <f t="shared" si="1"/>
        <v>0.33333333333333326</v>
      </c>
      <c r="F35" s="21">
        <f>IF('Inputs and Results'!$C$20="Conservation Easement (Perpetual)",(C35-C34),IF(AND('Inputs and Results'!$C$20="Government (Secured)",A35&lt;=$B$6),C35-C34,IF(A35&lt;=$B$6,(C35-C34)*0.01*($B$6-A35+1),0)))</f>
        <v>0</v>
      </c>
      <c r="G35" s="22">
        <f>IF(A35&lt;='Inputs and Results'!$C$12,(C35-C34)*0.01*('Inputs and Results'!$C$12-A35+1),0)</f>
        <v>0</v>
      </c>
      <c r="H35" s="8">
        <f>H34+(H41-H31)/($A41-$A31)</f>
        <v>4.8</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2.5</v>
      </c>
      <c r="C36" s="8">
        <f>C35+(C41-C31)/(A41-A31)</f>
        <v>6.7500000000000009</v>
      </c>
      <c r="D36" s="1">
        <f t="shared" si="0"/>
        <v>0.125</v>
      </c>
      <c r="E36" s="13">
        <f t="shared" si="1"/>
        <v>0.25</v>
      </c>
      <c r="F36" s="21">
        <f>IF('Inputs and Results'!$C$20="Conservation Easement (Perpetual)",(C36-C35),IF(AND('Inputs and Results'!$C$20="Government (Secured)",A36&lt;=$B$6),C36-C35,IF(A36&lt;=$B$6,(C36-C35)*0.01*($B$6-A36+1),0)))</f>
        <v>0</v>
      </c>
      <c r="G36" s="22">
        <f>IF(A36&lt;='Inputs and Results'!$C$12,(C36-C35)*0.01*('Inputs and Results'!$C$12-A36+1),0)</f>
        <v>0</v>
      </c>
      <c r="H36" s="8">
        <f>H35+(H41-H31)/($A41-$A31)</f>
        <v>4.8</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3</v>
      </c>
      <c r="C37" s="8">
        <f>C36+(C41-C31)/(A41-A31)</f>
        <v>7.2400000000000011</v>
      </c>
      <c r="D37" s="1">
        <f t="shared" si="0"/>
        <v>0.14285714285714285</v>
      </c>
      <c r="E37" s="13">
        <f t="shared" si="1"/>
        <v>0.19999999999999996</v>
      </c>
      <c r="F37" s="21">
        <f>IF('Inputs and Results'!$C$20="Conservation Easement (Perpetual)",(C37-C36),IF(AND('Inputs and Results'!$C$20="Government (Secured)",A37&lt;=$B$6),C37-C36,IF(A37&lt;=$B$6,(C37-C36)*0.01*($B$6-A37+1),0)))</f>
        <v>0</v>
      </c>
      <c r="G37" s="22">
        <f>IF(A37&lt;='Inputs and Results'!$C$12,(C37-C36)*0.01*('Inputs and Results'!$C$12-A37+1),0)</f>
        <v>0</v>
      </c>
      <c r="H37" s="8">
        <f>H36+(H41-H31)/($A41-$A31)</f>
        <v>4.8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3.5</v>
      </c>
      <c r="C38" s="8">
        <f>C37+(C41-C31)/(A41-A31)</f>
        <v>7.7300000000000013</v>
      </c>
      <c r="D38" s="1">
        <f t="shared" si="0"/>
        <v>0.15909090909090909</v>
      </c>
      <c r="E38" s="13">
        <f t="shared" si="1"/>
        <v>0.16666666666666674</v>
      </c>
      <c r="F38" s="21">
        <f>IF('Inputs and Results'!$C$20="Conservation Easement (Perpetual)",(C38-C37),IF(AND('Inputs and Results'!$C$20="Government (Secured)",A38&lt;=$B$6),C38-C37,IF(A38&lt;=$B$6,(C38-C37)*0.01*($B$6-A38+1),0)))</f>
        <v>0</v>
      </c>
      <c r="G38" s="22">
        <f>IF(A38&lt;='Inputs and Results'!$C$12,(C38-C37)*0.01*('Inputs and Results'!$C$12-A38+1),0)</f>
        <v>0</v>
      </c>
      <c r="H38" s="8">
        <f>H37+(H41-H31)/($A41-$A31)</f>
        <v>4.8</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4</v>
      </c>
      <c r="C39" s="8">
        <f>C38+(C41-C31)/(A41-A31)</f>
        <v>8.2200000000000006</v>
      </c>
      <c r="D39" s="1">
        <f t="shared" si="0"/>
        <v>0.17391304347826086</v>
      </c>
      <c r="E39" s="13">
        <f t="shared" si="1"/>
        <v>0.14285714285714279</v>
      </c>
      <c r="F39" s="21">
        <f>IF('Inputs and Results'!$C$20="Conservation Easement (Perpetual)",(C39-C38),IF(AND('Inputs and Results'!$C$20="Government (Secured)",A39&lt;=$B$6),C39-C38,IF(A39&lt;=$B$6,(C39-C38)*0.01*($B$6-A39+1),0)))</f>
        <v>0</v>
      </c>
      <c r="G39" s="22">
        <f>IF(A39&lt;='Inputs and Results'!$C$12,(C39-C38)*0.01*('Inputs and Results'!$C$12-A39+1),0)</f>
        <v>0</v>
      </c>
      <c r="H39" s="8">
        <f>H38+(H41-H31)/($A41-$A31)</f>
        <v>4.8</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4.5</v>
      </c>
      <c r="C40" s="8">
        <f>C39+(C41-C31)/(A41-A31)</f>
        <v>8.7100000000000009</v>
      </c>
      <c r="D40" s="1">
        <f>B40/A40</f>
        <v>0.1875</v>
      </c>
      <c r="E40" s="13">
        <f>(B40/B39)-1</f>
        <v>0.125</v>
      </c>
      <c r="F40" s="21">
        <f>IF('Inputs and Results'!$C$20="Conservation Easement (Perpetual)",(C40-C39),IF(AND('Inputs and Results'!$C$20="Government (Secured)",A40&lt;=$B$6),C40-C39,IF(A40&lt;=$B$6,(C40-C39)*0.01*($B$6-A40+1),0)))</f>
        <v>0</v>
      </c>
      <c r="G40" s="22">
        <f>IF(A40&lt;='Inputs and Results'!$C$12,(C40-C39)*0.01*('Inputs and Results'!$C$12-A40+1),0)</f>
        <v>0</v>
      </c>
      <c r="H40" s="8">
        <f>H39+(H41-H31)/($A41-$A31)</f>
        <v>4.8</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5</v>
      </c>
      <c r="C41" s="9">
        <f>VLOOKUP(CONCATENATE($A$1,A41),'Smith et al 2006'!$A$2:$S$780,9,FALSE)</f>
        <v>9.1999999999999993</v>
      </c>
      <c r="D41" s="1">
        <f t="shared" ref="D41:D104" si="4">B41/A41</f>
        <v>0.2</v>
      </c>
      <c r="E41" s="13">
        <f t="shared" ref="E41:E104" si="5">(B41/B40)-1</f>
        <v>0.11111111111111116</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4.8</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6.33</v>
      </c>
      <c r="C42" s="8">
        <f>C41+(C51-C41)/(A51-A41)</f>
        <v>9.9699999999999989</v>
      </c>
      <c r="D42" s="1">
        <f t="shared" si="4"/>
        <v>0.24346153846153845</v>
      </c>
      <c r="E42" s="13">
        <f t="shared" si="5"/>
        <v>0.26600000000000001</v>
      </c>
      <c r="F42" s="21">
        <f>IF('Inputs and Results'!$C$20="Conservation Easement (Perpetual)",(C42-C41),IF(AND('Inputs and Results'!$C$20="Government (Secured)",A42&lt;=$B$6),C42-C41,IF(A42&lt;=$B$6,(C42-C41)*0.01*($B$6-A42+1),0)))</f>
        <v>0</v>
      </c>
      <c r="G42" s="22">
        <f>IF(A42&lt;='Inputs and Results'!$C$12,(C42-C41)*0.01*('Inputs and Results'!$C$12-A42+1),0)</f>
        <v>0</v>
      </c>
      <c r="H42" s="8">
        <f>H41+(H51-H41)/($A51-$A41)</f>
        <v>4.66</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7.66</v>
      </c>
      <c r="C43" s="8">
        <f>C42+(C51-C41)/(A51-A41)</f>
        <v>10.739999999999998</v>
      </c>
      <c r="D43" s="1">
        <f t="shared" si="4"/>
        <v>0.28370370370370374</v>
      </c>
      <c r="E43" s="13">
        <f t="shared" si="5"/>
        <v>0.21011058451816744</v>
      </c>
      <c r="F43" s="21">
        <f>IF('Inputs and Results'!$C$20="Conservation Easement (Perpetual)",(C43-C42),IF(AND('Inputs and Results'!$C$20="Government (Secured)",A43&lt;=$B$6),C43-C42,IF(A43&lt;=$B$6,(C43-C42)*0.01*($B$6-A43+1),0)))</f>
        <v>0</v>
      </c>
      <c r="G43" s="22">
        <f>IF(A43&lt;='Inputs and Results'!$C$12,(C43-C42)*0.01*('Inputs and Results'!$C$12-A43+1),0)</f>
        <v>0</v>
      </c>
      <c r="H43" s="8">
        <f>H42+(H51-H41)/($A51-$A41)</f>
        <v>4.5200000000000005</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8.99</v>
      </c>
      <c r="C44" s="8">
        <f>C43+(C51-C41)/(A51-A41)</f>
        <v>11.509999999999998</v>
      </c>
      <c r="D44" s="1">
        <f t="shared" si="4"/>
        <v>0.32107142857142856</v>
      </c>
      <c r="E44" s="13">
        <f t="shared" si="5"/>
        <v>0.17362924281984338</v>
      </c>
      <c r="F44" s="21">
        <f>IF('Inputs and Results'!$C$20="Conservation Easement (Perpetual)",(C44-C43),IF(AND('Inputs and Results'!$C$20="Government (Secured)",A44&lt;=$B$6),C44-C43,IF(A44&lt;=$B$6,(C44-C43)*0.01*($B$6-A44+1),0)))</f>
        <v>0</v>
      </c>
      <c r="G44" s="22">
        <f>IF(A44&lt;='Inputs and Results'!$C$12,(C44-C43)*0.01*('Inputs and Results'!$C$12-A44+1),0)</f>
        <v>0</v>
      </c>
      <c r="H44" s="8">
        <f>H43+(H51-H41)/($A51-$A41)</f>
        <v>4.3800000000000008</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10.32</v>
      </c>
      <c r="C45" s="8">
        <f>C44+(C51-C41)/(A51-A41)</f>
        <v>12.279999999999998</v>
      </c>
      <c r="D45" s="1">
        <f t="shared" si="4"/>
        <v>0.35586206896551725</v>
      </c>
      <c r="E45" s="13">
        <f t="shared" si="5"/>
        <v>0.14794215795328136</v>
      </c>
      <c r="F45" s="21">
        <f>IF('Inputs and Results'!$C$20="Conservation Easement (Perpetual)",(C45-C44),IF(AND('Inputs and Results'!$C$20="Government (Secured)",A45&lt;=$B$6),C45-C44,IF(A45&lt;=$B$6,(C45-C44)*0.01*($B$6-A45+1),0)))</f>
        <v>0</v>
      </c>
      <c r="G45" s="22">
        <f>IF(A45&lt;='Inputs and Results'!$C$12,(C45-C44)*0.01*('Inputs and Results'!$C$12-A45+1),0)</f>
        <v>0</v>
      </c>
      <c r="H45" s="8">
        <f>H44+(H51-H41)/($A51-$A41)</f>
        <v>4.2400000000000011</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11.65</v>
      </c>
      <c r="C46" s="8">
        <f>C45+(C51-C41)/(A51-A41)</f>
        <v>13.049999999999997</v>
      </c>
      <c r="D46" s="1">
        <f t="shared" si="4"/>
        <v>0.38833333333333336</v>
      </c>
      <c r="E46" s="13">
        <f t="shared" si="5"/>
        <v>0.12887596899224807</v>
      </c>
      <c r="F46" s="21">
        <f>IF('Inputs and Results'!$C$20="Conservation Easement (Perpetual)",(C46-C45),IF(AND('Inputs and Results'!$C$20="Government (Secured)",A46&lt;=$B$6),C46-C45,IF(A46&lt;=$B$6,(C46-C45)*0.01*($B$6-A46+1),0)))</f>
        <v>0</v>
      </c>
      <c r="G46" s="22">
        <f>IF(A46&lt;='Inputs and Results'!$C$12,(C46-C45)*0.01*('Inputs and Results'!$C$12-A46+1),0)</f>
        <v>0</v>
      </c>
      <c r="H46" s="8">
        <f>H45+(H51-H41)/($A51-$A41)</f>
        <v>4.1000000000000014</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12.98</v>
      </c>
      <c r="C47" s="8">
        <f>C46+(C51-C41)/(A51-A41)</f>
        <v>13.819999999999997</v>
      </c>
      <c r="D47" s="1">
        <f t="shared" si="4"/>
        <v>0.41870967741935483</v>
      </c>
      <c r="E47" s="13">
        <f t="shared" si="5"/>
        <v>0.11416309012875536</v>
      </c>
      <c r="F47" s="21">
        <f>IF('Inputs and Results'!$C$20="Conservation Easement (Perpetual)",(C47-C46),IF(AND('Inputs and Results'!$C$20="Government (Secured)",A47&lt;=$B$6),C47-C46,IF(A47&lt;=$B$6,(C47-C46)*0.01*($B$6-A47+1),0)))</f>
        <v>0</v>
      </c>
      <c r="G47" s="22">
        <f>IF(A47&lt;='Inputs and Results'!$C$12,(C47-C46)*0.01*('Inputs and Results'!$C$12-A47+1),0)</f>
        <v>0</v>
      </c>
      <c r="H47" s="8">
        <f>H46+(H51-H41)/($A51-$A41)</f>
        <v>3.9600000000000013</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14.31</v>
      </c>
      <c r="C48" s="8">
        <f>C47+(C51-C41)/(A51-A41)</f>
        <v>14.589999999999996</v>
      </c>
      <c r="D48" s="1">
        <f t="shared" si="4"/>
        <v>0.44718750000000002</v>
      </c>
      <c r="E48" s="13">
        <f t="shared" si="5"/>
        <v>0.10246533127889057</v>
      </c>
      <c r="F48" s="21">
        <f>IF('Inputs and Results'!$C$20="Conservation Easement (Perpetual)",(C48-C47),IF(AND('Inputs and Results'!$C$20="Government (Secured)",A48&lt;=$B$6),C48-C47,IF(A48&lt;=$B$6,(C48-C47)*0.01*($B$6-A48+1),0)))</f>
        <v>0</v>
      </c>
      <c r="G48" s="22">
        <f>IF(A48&lt;='Inputs and Results'!$C$12,(C48-C47)*0.01*('Inputs and Results'!$C$12-A48+1),0)</f>
        <v>0</v>
      </c>
      <c r="H48" s="8">
        <f>H47+(H51-H41)/($A51-$A41)</f>
        <v>3.8200000000000012</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15.64</v>
      </c>
      <c r="C49" s="8">
        <f>C48+(C51-C41)/(A51-A41)</f>
        <v>15.359999999999996</v>
      </c>
      <c r="D49" s="1">
        <f t="shared" si="4"/>
        <v>0.47393939393939394</v>
      </c>
      <c r="E49" s="13">
        <f t="shared" si="5"/>
        <v>9.2941998602376064E-2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3.680000000000001</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16.97</v>
      </c>
      <c r="C50" s="8">
        <f>C49+(C51-C41)/(A51-A41)</f>
        <v>16.129999999999995</v>
      </c>
      <c r="D50" s="1">
        <f t="shared" si="4"/>
        <v>0.4991176470588235</v>
      </c>
      <c r="E50" s="13">
        <f t="shared" si="5"/>
        <v>8.503836317135538E-2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3.5400000000000009</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18.3</v>
      </c>
      <c r="C51" s="9">
        <f>VLOOKUP(CONCATENATE($A$1,A51),'Smith et al 2006'!$A$2:$S$780,9,FALSE)</f>
        <v>16.899999999999999</v>
      </c>
      <c r="D51" s="1">
        <f t="shared" si="4"/>
        <v>0.52285714285714291</v>
      </c>
      <c r="E51" s="13">
        <f t="shared" si="5"/>
        <v>7.8373600471420168E-2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3.4</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20.170000000000002</v>
      </c>
      <c r="C52" s="8">
        <f>C51+(C61-C51)/(A61-A51)</f>
        <v>17.799999999999997</v>
      </c>
      <c r="D52" s="1">
        <f t="shared" si="4"/>
        <v>0.56027777777777787</v>
      </c>
      <c r="E52" s="13">
        <f t="shared" si="5"/>
        <v>0.10218579234972691</v>
      </c>
      <c r="F52" s="21">
        <f>IF('Inputs and Results'!$C$20="Conservation Easement (Perpetual)",(C52-C51),IF(AND('Inputs and Results'!$C$20="Government (Secured)",A52&lt;=$B$6),C52-C51,IF(A52&lt;=$B$6,(C52-C51)*0.01*($B$6-A52+1),0)))</f>
        <v>0</v>
      </c>
      <c r="G52" s="22">
        <f>IF(A52&lt;='Inputs and Results'!$C$12,(C52-C51)*0.01*('Inputs and Results'!$C$12-A52+1),0)</f>
        <v>0</v>
      </c>
      <c r="H52" s="8">
        <f>H51+(H61-H51)/($A61-$A51)</f>
        <v>3.31</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22.040000000000003</v>
      </c>
      <c r="C53" s="8">
        <f>C52+(C61-C51)/(A61-A51)</f>
        <v>18.699999999999996</v>
      </c>
      <c r="D53" s="1">
        <f t="shared" si="4"/>
        <v>0.5956756756756757</v>
      </c>
      <c r="E53" s="13">
        <f t="shared" si="5"/>
        <v>9.2711948438274794E-2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3.22</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23.910000000000004</v>
      </c>
      <c r="C54" s="8">
        <f>C53+(C61-C51)/(A61-A51)</f>
        <v>19.599999999999994</v>
      </c>
      <c r="D54" s="1">
        <f t="shared" si="4"/>
        <v>0.62921052631578955</v>
      </c>
      <c r="E54" s="13">
        <f t="shared" si="5"/>
        <v>8.4845735027223368E-2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3.1300000000000003</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25.780000000000005</v>
      </c>
      <c r="C55" s="8">
        <f>C54+(C61-C51)/(A61-A51)</f>
        <v>20.499999999999993</v>
      </c>
      <c r="D55" s="1">
        <f t="shared" si="4"/>
        <v>0.6610256410256411</v>
      </c>
      <c r="E55" s="13">
        <f t="shared" si="5"/>
        <v>7.8209953994144765E-2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3.0400000000000005</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27.650000000000006</v>
      </c>
      <c r="C56" s="8">
        <f>C55+(C61-C51)/(A61-A51)</f>
        <v>21.399999999999991</v>
      </c>
      <c r="D56" s="1">
        <f t="shared" si="4"/>
        <v>0.69125000000000014</v>
      </c>
      <c r="E56" s="13">
        <f t="shared" si="5"/>
        <v>7.2536850271528452E-2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2.9500000000000006</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29.520000000000007</v>
      </c>
      <c r="C57" s="8">
        <f>C56+(C61-C51)/(A61-A51)</f>
        <v>22.29999999999999</v>
      </c>
      <c r="D57" s="1">
        <f t="shared" si="4"/>
        <v>0.7200000000000002</v>
      </c>
      <c r="E57" s="13">
        <f t="shared" si="5"/>
        <v>6.7631103074140997E-2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2.8600000000000008</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31.390000000000008</v>
      </c>
      <c r="C58" s="8">
        <f>C57+(C61-C51)/(A61-A51)</f>
        <v>23.199999999999989</v>
      </c>
      <c r="D58" s="1">
        <f t="shared" si="4"/>
        <v>0.74738095238095259</v>
      </c>
      <c r="E58" s="13">
        <f t="shared" si="5"/>
        <v>6.3346883468834658E-2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2.7700000000000009</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33.260000000000005</v>
      </c>
      <c r="C59" s="8">
        <f>C58+(C61-C51)/(A61-A51)</f>
        <v>24.099999999999987</v>
      </c>
      <c r="D59" s="1">
        <f t="shared" si="4"/>
        <v>0.77348837209302335</v>
      </c>
      <c r="E59" s="13">
        <f t="shared" si="5"/>
        <v>5.9573112456196231E-2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2.680000000000001</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35.130000000000003</v>
      </c>
      <c r="C60" s="8">
        <f>C59+(C61-C51)/(A61-A51)</f>
        <v>24.999999999999986</v>
      </c>
      <c r="D60" s="1">
        <f t="shared" si="4"/>
        <v>0.79840909090909096</v>
      </c>
      <c r="E60" s="13">
        <f t="shared" si="5"/>
        <v>5.6223692122669755E-2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2.5900000000000012</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37</v>
      </c>
      <c r="C61" s="9">
        <f>VLOOKUP(CONCATENATE($A$1,A61),'Smith et al 2006'!$A$2:$S$780,9,FALSE)</f>
        <v>25.9</v>
      </c>
      <c r="D61" s="1">
        <f t="shared" si="4"/>
        <v>0.82222222222222219</v>
      </c>
      <c r="E61" s="13">
        <f t="shared" si="5"/>
        <v>5.3230856817534811E-2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2.5</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39.15</v>
      </c>
      <c r="C62" s="8">
        <f>C61+(C71-C61)/(A71-A61)</f>
        <v>26.72</v>
      </c>
      <c r="D62" s="1">
        <f t="shared" si="4"/>
        <v>0.85108695652173905</v>
      </c>
      <c r="E62" s="13">
        <f t="shared" si="5"/>
        <v>5.810810810810807E-2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2.4500000000000002</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41.3</v>
      </c>
      <c r="C63" s="8">
        <f>C62+(C71-C61)/(A71-A61)</f>
        <v>27.54</v>
      </c>
      <c r="D63" s="1">
        <f t="shared" si="4"/>
        <v>0.87872340425531914</v>
      </c>
      <c r="E63" s="13">
        <f t="shared" si="5"/>
        <v>5.4916985951468655E-2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2.4000000000000004</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43.449999999999996</v>
      </c>
      <c r="C64" s="8">
        <f>C63+(C71-C61)/(A71-A61)</f>
        <v>28.36</v>
      </c>
      <c r="D64" s="1">
        <f t="shared" si="4"/>
        <v>0.90520833333333328</v>
      </c>
      <c r="E64" s="13">
        <f t="shared" si="5"/>
        <v>5.2058111380145267E-2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2.3500000000000005</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45.599999999999994</v>
      </c>
      <c r="C65" s="8">
        <f>C64+(C71-C61)/(A71-A61)</f>
        <v>29.18</v>
      </c>
      <c r="D65" s="1">
        <f t="shared" si="4"/>
        <v>0.93061224489795902</v>
      </c>
      <c r="E65" s="13">
        <f t="shared" si="5"/>
        <v>4.9482163406213919E-2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2.3000000000000007</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47.749999999999993</v>
      </c>
      <c r="C66" s="8">
        <f>C65+(C71-C61)/(A71-A61)</f>
        <v>30</v>
      </c>
      <c r="D66" s="1">
        <f t="shared" si="4"/>
        <v>0.95499999999999985</v>
      </c>
      <c r="E66" s="13">
        <f t="shared" si="5"/>
        <v>4.7149122807017552E-2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2.2500000000000009</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49.899999999999991</v>
      </c>
      <c r="C67" s="8">
        <f>C66+(C71-C61)/(A71-A61)</f>
        <v>30.82</v>
      </c>
      <c r="D67" s="1">
        <f t="shared" si="4"/>
        <v>0.97843137254901946</v>
      </c>
      <c r="E67" s="13">
        <f t="shared" si="5"/>
        <v>4.5026178010471263E-2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2.2000000000000011</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52.04999999999999</v>
      </c>
      <c r="C68" s="8">
        <f>C67+(C71-C61)/(A71-A61)</f>
        <v>31.64</v>
      </c>
      <c r="D68" s="1">
        <f t="shared" si="4"/>
        <v>1.0009615384615382</v>
      </c>
      <c r="E68" s="13">
        <f t="shared" si="5"/>
        <v>4.3086172344689366E-2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2.1500000000000012</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54.199999999999989</v>
      </c>
      <c r="C69" s="8">
        <f>C68+(C71-C61)/(A71-A61)</f>
        <v>32.46</v>
      </c>
      <c r="D69" s="1">
        <f t="shared" si="4"/>
        <v>1.022641509433962</v>
      </c>
      <c r="E69" s="13">
        <f t="shared" si="5"/>
        <v>4.1306436119116219E-2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2.1000000000000014</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56.349999999999987</v>
      </c>
      <c r="C70" s="8">
        <f>C69+(C71-C61)/(A71-A61)</f>
        <v>33.28</v>
      </c>
      <c r="D70" s="1">
        <f t="shared" si="4"/>
        <v>1.0435185185185183</v>
      </c>
      <c r="E70" s="13">
        <f t="shared" si="5"/>
        <v>3.9667896678966752E-2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2.0500000000000016</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58.5</v>
      </c>
      <c r="C71" s="9">
        <f>VLOOKUP(CONCATENATE($A$1,A71),'Smith et al 2006'!$A$2:$S$780,9,FALSE)</f>
        <v>34.1</v>
      </c>
      <c r="D71" s="1">
        <f t="shared" si="4"/>
        <v>1.0636363636363637</v>
      </c>
      <c r="E71" s="13">
        <f t="shared" si="5"/>
        <v>3.8154392191659614E-2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60.77</v>
      </c>
      <c r="C72" s="8">
        <f>C71+(C81-C71)/(A81-A71)</f>
        <v>34.89</v>
      </c>
      <c r="D72" s="1">
        <f t="shared" si="4"/>
        <v>1.0851785714285715</v>
      </c>
      <c r="E72" s="13">
        <f t="shared" si="5"/>
        <v>3.8803418803418754E-2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1.97</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63.040000000000006</v>
      </c>
      <c r="C73" s="8">
        <f>C72+(C81-C71)/(A81-A71)</f>
        <v>35.68</v>
      </c>
      <c r="D73" s="1">
        <f t="shared" si="4"/>
        <v>1.1059649122807018</v>
      </c>
      <c r="E73" s="13">
        <f t="shared" si="5"/>
        <v>3.7353957544841165E-2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1.94</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65.31</v>
      </c>
      <c r="C74" s="8">
        <f>C73+(C81-C71)/(A81-A71)</f>
        <v>36.47</v>
      </c>
      <c r="D74" s="1">
        <f t="shared" si="4"/>
        <v>1.1260344827586208</v>
      </c>
      <c r="E74" s="13">
        <f t="shared" si="5"/>
        <v>3.6008883248730861E-2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1.91</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67.58</v>
      </c>
      <c r="C75" s="8">
        <f>C74+(C81-C71)/(A81-A71)</f>
        <v>37.26</v>
      </c>
      <c r="D75" s="1">
        <f t="shared" si="4"/>
        <v>1.1454237288135594</v>
      </c>
      <c r="E75" s="13">
        <f t="shared" si="5"/>
        <v>3.4757311284642434E-2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1.88</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69.849999999999994</v>
      </c>
      <c r="C76" s="8">
        <f>C75+(C81-C71)/(A81-A71)</f>
        <v>38.049999999999997</v>
      </c>
      <c r="D76" s="1">
        <f t="shared" si="4"/>
        <v>1.1641666666666666</v>
      </c>
      <c r="E76" s="13">
        <f t="shared" si="5"/>
        <v>3.3589819473216931E-2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1.8499999999999999</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72.11999999999999</v>
      </c>
      <c r="C77" s="8">
        <f>C76+(C81-C71)/(A81-A71)</f>
        <v>38.839999999999996</v>
      </c>
      <c r="D77" s="1">
        <f t="shared" si="4"/>
        <v>1.1822950819672129</v>
      </c>
      <c r="E77" s="13">
        <f t="shared" si="5"/>
        <v>3.2498210450966347E-2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1.8199999999999998</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74.389999999999986</v>
      </c>
      <c r="C78" s="8">
        <f>C77+(C81-C71)/(A81-A71)</f>
        <v>39.629999999999995</v>
      </c>
      <c r="D78" s="1">
        <f t="shared" si="4"/>
        <v>1.1998387096774192</v>
      </c>
      <c r="E78" s="13">
        <f t="shared" si="5"/>
        <v>3.1475318912922878E-2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1.7899999999999998</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76.659999999999982</v>
      </c>
      <c r="C79" s="8">
        <f>C78+(C81-C71)/(A81-A71)</f>
        <v>40.419999999999995</v>
      </c>
      <c r="D79" s="1">
        <f t="shared" si="4"/>
        <v>1.2168253968253966</v>
      </c>
      <c r="E79" s="13">
        <f t="shared" si="5"/>
        <v>3.0514854147062787E-2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1.7599999999999998</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78.929999999999978</v>
      </c>
      <c r="C80" s="8">
        <f>C79+(C81-C71)/(A81-A71)</f>
        <v>41.209999999999994</v>
      </c>
      <c r="D80" s="1">
        <f t="shared" si="4"/>
        <v>1.2332812499999997</v>
      </c>
      <c r="E80" s="13">
        <f t="shared" si="5"/>
        <v>2.961127054526469E-2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1.7299999999999998</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81.2</v>
      </c>
      <c r="C81" s="9">
        <f>VLOOKUP(CONCATENATE($A$1,A81),'Smith et al 2006'!$A$2:$S$780,9,FALSE)</f>
        <v>42</v>
      </c>
      <c r="D81" s="1">
        <f t="shared" si="4"/>
        <v>1.2492307692307694</v>
      </c>
      <c r="E81" s="13">
        <f t="shared" si="5"/>
        <v>2.875966045863465E-2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1.7</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83.490000000000009</v>
      </c>
      <c r="C82" s="8">
        <f>C81+(C91-C81)/(A91-A81)</f>
        <v>42.75</v>
      </c>
      <c r="D82" s="1">
        <f t="shared" si="4"/>
        <v>1.2650000000000001</v>
      </c>
      <c r="E82" s="13">
        <f t="shared" si="5"/>
        <v>2.8201970443349822E-2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1.68</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85.78</v>
      </c>
      <c r="C83" s="8">
        <f>C82+(C91-C81)/(A91-A81)</f>
        <v>43.5</v>
      </c>
      <c r="D83" s="1">
        <f t="shared" si="4"/>
        <v>1.2802985074626865</v>
      </c>
      <c r="E83" s="13">
        <f t="shared" si="5"/>
        <v>2.7428434543058877E-2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1.66</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88.07</v>
      </c>
      <c r="C84" s="8">
        <f>C83+(C91-C81)/(A91-A81)</f>
        <v>44.25</v>
      </c>
      <c r="D84" s="1">
        <f t="shared" si="4"/>
        <v>1.2951470588235292</v>
      </c>
      <c r="E84" s="13">
        <f t="shared" si="5"/>
        <v>2.6696199580321656E-2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1.64</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90.359999999999985</v>
      </c>
      <c r="C85" s="8">
        <f>C84+(C91-C81)/(A91-A81)</f>
        <v>45</v>
      </c>
      <c r="D85" s="1">
        <f t="shared" si="4"/>
        <v>1.3095652173913042</v>
      </c>
      <c r="E85" s="13">
        <f t="shared" si="5"/>
        <v>2.600204382877247E-2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1.6199999999999999</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92.649999999999977</v>
      </c>
      <c r="C86" s="8">
        <f>C85+(C91-C81)/(A91-A81)</f>
        <v>45.75</v>
      </c>
      <c r="D86" s="1">
        <f t="shared" si="4"/>
        <v>1.3235714285714282</v>
      </c>
      <c r="E86" s="13">
        <f t="shared" si="5"/>
        <v>2.5343072155820989E-2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1.5999999999999999</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94.939999999999969</v>
      </c>
      <c r="C87" s="8">
        <f>C86+(C91-C81)/(A91-A81)</f>
        <v>46.5</v>
      </c>
      <c r="D87" s="1">
        <f t="shared" si="4"/>
        <v>1.3371830985915489</v>
      </c>
      <c r="E87" s="13">
        <f t="shared" si="5"/>
        <v>2.4716675661090148E-2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1.5799999999999998</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97.229999999999961</v>
      </c>
      <c r="C88" s="8">
        <f>C87+(C91-C81)/(A91-A81)</f>
        <v>47.25</v>
      </c>
      <c r="D88" s="1">
        <f t="shared" si="4"/>
        <v>1.3504166666666662</v>
      </c>
      <c r="E88" s="13">
        <f t="shared" si="5"/>
        <v>2.412049715609843E-2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1.5599999999999998</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99.519999999999953</v>
      </c>
      <c r="C89" s="8">
        <f>C88+(C91-C81)/(A91-A81)</f>
        <v>48</v>
      </c>
      <c r="D89" s="1">
        <f t="shared" si="4"/>
        <v>1.3632876712328761</v>
      </c>
      <c r="E89" s="13">
        <f t="shared" si="5"/>
        <v>2.3552401522163979E-2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1.5399999999999998</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101.80999999999995</v>
      </c>
      <c r="C90" s="8">
        <f>C89+(C91-C81)/(A91-A81)</f>
        <v>48.75</v>
      </c>
      <c r="D90" s="1">
        <f t="shared" si="4"/>
        <v>1.37581081081081</v>
      </c>
      <c r="E90" s="13">
        <f t="shared" si="5"/>
        <v>2.3010450160771745E-2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1.5199999999999998</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104.1</v>
      </c>
      <c r="C91" s="9">
        <f>VLOOKUP(CONCATENATE($A$1,A91),'Smith et al 2006'!$A$2:$S$780,9,FALSE)</f>
        <v>49.5</v>
      </c>
      <c r="D91" s="1">
        <f t="shared" si="4"/>
        <v>1.3879999999999999</v>
      </c>
      <c r="E91" s="13">
        <f t="shared" si="5"/>
        <v>2.2492878892054424E-2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1.5</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106.36</v>
      </c>
      <c r="C92" s="8">
        <f>C91+(C101-C91)/(A101-A91)</f>
        <v>50.19</v>
      </c>
      <c r="D92" s="1">
        <f t="shared" si="4"/>
        <v>1.3994736842105262</v>
      </c>
      <c r="E92" s="13">
        <f t="shared" si="5"/>
        <v>2.1709894332372803E-2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1.49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108.62</v>
      </c>
      <c r="C93" s="8">
        <f>C92+(C101-C91)/(A101-A91)</f>
        <v>50.879999999999995</v>
      </c>
      <c r="D93" s="1">
        <f t="shared" si="4"/>
        <v>1.4106493506493507</v>
      </c>
      <c r="E93" s="13">
        <f t="shared" si="5"/>
        <v>2.1248589695374243E-2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1.48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110.88000000000001</v>
      </c>
      <c r="C94" s="8">
        <f>C93+(C101-C91)/(A101-A91)</f>
        <v>51.569999999999993</v>
      </c>
      <c r="D94" s="1">
        <f t="shared" si="4"/>
        <v>1.4215384615384616</v>
      </c>
      <c r="E94" s="13">
        <f t="shared" si="5"/>
        <v>2.0806481310992497E-2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1.47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113.14000000000001</v>
      </c>
      <c r="C95" s="8">
        <f>C94+(C101-C91)/(A101-A91)</f>
        <v>52.259999999999991</v>
      </c>
      <c r="D95" s="1">
        <f t="shared" si="4"/>
        <v>1.4321518987341775</v>
      </c>
      <c r="E95" s="13">
        <f t="shared" si="5"/>
        <v>2.0382395382395391E-2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1.46</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115.40000000000002</v>
      </c>
      <c r="C96" s="8">
        <f>C95+(C101-C91)/(A101-A91)</f>
        <v>52.949999999999989</v>
      </c>
      <c r="D96" s="1">
        <f t="shared" si="4"/>
        <v>1.4425000000000003</v>
      </c>
      <c r="E96" s="13">
        <f t="shared" si="5"/>
        <v>1.9975251900300472E-2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1.45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117.66000000000003</v>
      </c>
      <c r="C97" s="8">
        <f>C96+(C101-C91)/(A101-A91)</f>
        <v>53.639999999999986</v>
      </c>
      <c r="D97" s="1">
        <f t="shared" si="4"/>
        <v>1.4525925925925929</v>
      </c>
      <c r="E97" s="13">
        <f t="shared" si="5"/>
        <v>1.9584055459272109E-2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1.44</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119.92000000000003</v>
      </c>
      <c r="C98" s="8">
        <f>C97+(C101-C91)/(A101-A91)</f>
        <v>54.329999999999984</v>
      </c>
      <c r="D98" s="1">
        <f t="shared" si="4"/>
        <v>1.4624390243902443</v>
      </c>
      <c r="E98" s="13">
        <f t="shared" si="5"/>
        <v>1.9207887132415502E-2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1.43</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122.18000000000004</v>
      </c>
      <c r="C99" s="8">
        <f>C98+(C101-C91)/(A101-A91)</f>
        <v>55.019999999999982</v>
      </c>
      <c r="D99" s="1">
        <f t="shared" si="4"/>
        <v>1.4720481927710847</v>
      </c>
      <c r="E99" s="13">
        <f t="shared" si="5"/>
        <v>1.8845897264843314E-2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1.42</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124.44000000000004</v>
      </c>
      <c r="C100" s="8">
        <f>C99+(C101-C91)/(A101-A91)</f>
        <v>55.70999999999998</v>
      </c>
      <c r="D100" s="1">
        <f t="shared" si="4"/>
        <v>1.481428571428572</v>
      </c>
      <c r="E100" s="13">
        <f t="shared" si="5"/>
        <v>1.8497299066950523E-2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1.41</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126.7</v>
      </c>
      <c r="C101" s="9">
        <f>VLOOKUP(CONCATENATE($A$1,A101),'Smith et al 2006'!$A$2:$S$780,9,FALSE)</f>
        <v>56.4</v>
      </c>
      <c r="D101" s="1">
        <f t="shared" si="4"/>
        <v>1.4905882352941178</v>
      </c>
      <c r="E101" s="13">
        <f t="shared" si="5"/>
        <v>1.8161362905817713E-2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1.4</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128.86000000000001</v>
      </c>
      <c r="C102" s="8">
        <f>C101+(C111-C101)/(A111-A101)</f>
        <v>57.04</v>
      </c>
      <c r="D102" s="1">
        <f t="shared" si="4"/>
        <v>1.498372093023256</v>
      </c>
      <c r="E102" s="13">
        <f t="shared" si="5"/>
        <v>1.7048145224940914E-2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1.39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131.02000000000001</v>
      </c>
      <c r="C103" s="8">
        <f>C102+(C111-C101)/(A111-A101)</f>
        <v>57.68</v>
      </c>
      <c r="D103" s="1">
        <f t="shared" si="4"/>
        <v>1.505977011494253</v>
      </c>
      <c r="E103" s="13">
        <f t="shared" si="5"/>
        <v>1.6762377774328652E-2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1.38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133.18</v>
      </c>
      <c r="C104" s="8">
        <f>C103+(C111-C101)/(A111-A101)</f>
        <v>58.32</v>
      </c>
      <c r="D104" s="1">
        <f t="shared" si="4"/>
        <v>1.5134090909090909</v>
      </c>
      <c r="E104" s="13">
        <f t="shared" si="5"/>
        <v>1.6486032666768402E-2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1.3699999999999999</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135.34</v>
      </c>
      <c r="C105" s="8">
        <f>C104+(C111-C101)/(A111-A101)</f>
        <v>58.96</v>
      </c>
      <c r="D105" s="1">
        <f t="shared" ref="D105:D141" si="14">B105/A105</f>
        <v>1.5206741573033709</v>
      </c>
      <c r="E105" s="13">
        <f t="shared" ref="E105:E141" si="15">(B105/B104)-1</f>
        <v>1.6218651449166455E-2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1.3599999999999999</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137.5</v>
      </c>
      <c r="C106" s="8">
        <f>C105+(C111-C101)/(A111-A101)</f>
        <v>59.6</v>
      </c>
      <c r="D106" s="1">
        <f t="shared" si="14"/>
        <v>1.5277777777777777</v>
      </c>
      <c r="E106" s="13">
        <f t="shared" si="15"/>
        <v>1.595980493571747E-2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1.3499999999999999</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139.66</v>
      </c>
      <c r="C107" s="8">
        <f>C106+(C111-C101)/(A111-A101)</f>
        <v>60.24</v>
      </c>
      <c r="D107" s="1">
        <f t="shared" si="14"/>
        <v>1.5347252747252746</v>
      </c>
      <c r="E107" s="13">
        <f t="shared" si="15"/>
        <v>1.5709090909090895E-2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1.3399999999999999</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141.82</v>
      </c>
      <c r="C108" s="8">
        <f>C107+(C111-C101)/(A111-A101)</f>
        <v>60.88</v>
      </c>
      <c r="D108" s="1">
        <f t="shared" si="14"/>
        <v>1.5415217391304348</v>
      </c>
      <c r="E108" s="13">
        <f t="shared" si="15"/>
        <v>1.5466132034942071E-2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1.3299999999999998</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143.97999999999999</v>
      </c>
      <c r="C109" s="8">
        <f>C108+(C111-C101)/(A111-A101)</f>
        <v>61.52</v>
      </c>
      <c r="D109" s="1">
        <f t="shared" si="14"/>
        <v>1.5481720430107526</v>
      </c>
      <c r="E109" s="13">
        <f t="shared" si="15"/>
        <v>1.5230573967000449E-2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1.3199999999999998</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146.13999999999999</v>
      </c>
      <c r="C110" s="8">
        <f>C109+(C111-C101)/(A111-A101)</f>
        <v>62.160000000000004</v>
      </c>
      <c r="D110" s="1">
        <f t="shared" si="14"/>
        <v>1.5546808510638297</v>
      </c>
      <c r="E110" s="13">
        <f t="shared" si="15"/>
        <v>1.5002083622725371E-2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1.3099999999999998</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148.30000000000001</v>
      </c>
      <c r="C111" s="9">
        <f>VLOOKUP(CONCATENATE($A$1,A111),'Smith et al 2006'!$A$2:$S$780,9,FALSE)</f>
        <v>62.8</v>
      </c>
      <c r="D111" s="1">
        <f t="shared" si="14"/>
        <v>1.5610526315789475</v>
      </c>
      <c r="E111" s="13">
        <f t="shared" si="15"/>
        <v>1.4780347611879296E-2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1.3</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150.33000000000001</v>
      </c>
      <c r="C112" s="8">
        <f>C111+(C121-C111)/(A121-A111)</f>
        <v>63.379999999999995</v>
      </c>
      <c r="D112" s="1">
        <f t="shared" si="14"/>
        <v>1.5659375000000002</v>
      </c>
      <c r="E112" s="13">
        <f t="shared" si="15"/>
        <v>1.3688469318948071E-2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1.29</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152.36000000000001</v>
      </c>
      <c r="C113" s="8">
        <f>C112+(C121-C111)/(A121-A111)</f>
        <v>63.959999999999994</v>
      </c>
      <c r="D113" s="1">
        <f t="shared" si="14"/>
        <v>1.5707216494845362</v>
      </c>
      <c r="E113" s="13">
        <f t="shared" si="15"/>
        <v>1.3503625357546678E-2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1.28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154.39000000000001</v>
      </c>
      <c r="C114" s="8">
        <f>C113+(C121-C111)/(A121-A111)</f>
        <v>64.539999999999992</v>
      </c>
      <c r="D114" s="1">
        <f t="shared" si="14"/>
        <v>1.5754081632653063</v>
      </c>
      <c r="E114" s="13">
        <f t="shared" si="15"/>
        <v>1.3323707009713859E-2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1.27</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156.42000000000002</v>
      </c>
      <c r="C115" s="8">
        <f>C114+(C121-C111)/(A121-A111)</f>
        <v>65.11999999999999</v>
      </c>
      <c r="D115" s="1">
        <f t="shared" si="14"/>
        <v>1.58</v>
      </c>
      <c r="E115" s="13">
        <f t="shared" si="15"/>
        <v>1.3148519981864171E-2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1.26</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158.45000000000002</v>
      </c>
      <c r="C116" s="8">
        <f>C115+(C121-C111)/(A121-A111)</f>
        <v>65.699999999999989</v>
      </c>
      <c r="D116" s="1">
        <f t="shared" si="14"/>
        <v>1.5845000000000002</v>
      </c>
      <c r="E116" s="13">
        <f t="shared" si="15"/>
        <v>1.2977880066487701E-2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1.25</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160.48000000000002</v>
      </c>
      <c r="C117" s="8">
        <f>C116+(C121-C111)/(A121-A111)</f>
        <v>66.279999999999987</v>
      </c>
      <c r="D117" s="1">
        <f t="shared" si="14"/>
        <v>1.588910891089109</v>
      </c>
      <c r="E117" s="13">
        <f t="shared" si="15"/>
        <v>1.2811612496055558E-2</v>
      </c>
      <c r="F117" s="20"/>
      <c r="G117" s="20"/>
      <c r="H117" s="8">
        <f>H116+(H121-H111)/($A121-$A111)</f>
        <v>1.24</v>
      </c>
    </row>
    <row r="118" spans="1:108" x14ac:dyDescent="0.2">
      <c r="A118" s="8">
        <f t="shared" si="16"/>
        <v>102</v>
      </c>
      <c r="B118" s="8">
        <f>B117+(B121-B111)/(A121-A111)</f>
        <v>162.51000000000002</v>
      </c>
      <c r="C118" s="8">
        <f>C117+(C121-C111)/(A121-A111)</f>
        <v>66.859999999999985</v>
      </c>
      <c r="D118" s="1">
        <f t="shared" si="14"/>
        <v>1.5932352941176473</v>
      </c>
      <c r="E118" s="13">
        <f t="shared" si="15"/>
        <v>1.2649551345962129E-2</v>
      </c>
      <c r="F118" s="20"/>
      <c r="G118" s="20"/>
      <c r="H118" s="8">
        <f>H117+(H121-H111)/($A121-$A111)</f>
        <v>1.23</v>
      </c>
    </row>
    <row r="119" spans="1:108" x14ac:dyDescent="0.2">
      <c r="A119" s="8">
        <f t="shared" si="16"/>
        <v>103</v>
      </c>
      <c r="B119" s="8">
        <f>B118+(B121-B111)/(A121-A111)</f>
        <v>164.54000000000002</v>
      </c>
      <c r="C119" s="8">
        <f>C118+(C121-C111)/(A121-A111)</f>
        <v>67.439999999999984</v>
      </c>
      <c r="D119" s="1">
        <f t="shared" si="14"/>
        <v>1.59747572815534</v>
      </c>
      <c r="E119" s="13">
        <f t="shared" si="15"/>
        <v>1.2491538982216444E-2</v>
      </c>
      <c r="F119" s="20"/>
      <c r="G119" s="20"/>
      <c r="H119" s="8">
        <f>H118+(H121-H111)/($A121-$A111)</f>
        <v>1.22</v>
      </c>
    </row>
    <row r="120" spans="1:108" x14ac:dyDescent="0.2">
      <c r="A120" s="8">
        <f t="shared" si="16"/>
        <v>104</v>
      </c>
      <c r="B120" s="8">
        <f>B119+(B121-B111)/(A121-A111)</f>
        <v>166.57000000000002</v>
      </c>
      <c r="C120" s="8">
        <f>C119+(C121-C111)/(A121-A111)</f>
        <v>68.019999999999982</v>
      </c>
      <c r="D120" s="1">
        <f t="shared" si="14"/>
        <v>1.6016346153846155</v>
      </c>
      <c r="E120" s="13">
        <f t="shared" si="15"/>
        <v>1.2337425550018155E-2</v>
      </c>
      <c r="F120" s="20"/>
      <c r="G120" s="20"/>
      <c r="H120" s="8">
        <f>H119+(H121-H111)/($A121-$A111)</f>
        <v>1.21</v>
      </c>
    </row>
    <row r="121" spans="1:108" x14ac:dyDescent="0.2">
      <c r="A121" s="9">
        <v>105</v>
      </c>
      <c r="B121" s="9">
        <f>VLOOKUP(CONCATENATE($A$1,A121),'Smith et al 2006'!$A$2:$S$780,8,FALSE)</f>
        <v>168.6</v>
      </c>
      <c r="C121" s="9">
        <f>VLOOKUP(CONCATENATE($A$1,A121),'Smith et al 2006'!$A$2:$S$780,9,FALSE)</f>
        <v>68.599999999999994</v>
      </c>
      <c r="D121" s="1">
        <f t="shared" si="14"/>
        <v>1.6057142857142856</v>
      </c>
      <c r="E121" s="13">
        <f t="shared" si="15"/>
        <v>1.2187068499729614E-2</v>
      </c>
      <c r="F121" s="20"/>
      <c r="G121" s="20"/>
      <c r="H121" s="9">
        <f>VLOOKUP(CONCATENATE($A$1,$A121),'Smith et al 2006'!$A$2:$S$780,11,FALSE)</f>
        <v>1.2</v>
      </c>
    </row>
    <row r="122" spans="1:108" x14ac:dyDescent="0.2">
      <c r="A122" s="8">
        <f t="shared" ref="A122:A130" si="17">A121+1</f>
        <v>106</v>
      </c>
      <c r="B122" s="8">
        <f>B121+(B131-B121)/(A131-A121)</f>
        <v>170.47</v>
      </c>
      <c r="C122" s="8">
        <f>C121+(C131-C121)/(A131-A121)</f>
        <v>69.11999999999999</v>
      </c>
      <c r="D122" s="1">
        <f t="shared" si="14"/>
        <v>1.6082075471698114</v>
      </c>
      <c r="E122" s="13">
        <f t="shared" si="15"/>
        <v>1.1091340450771092E-2</v>
      </c>
      <c r="F122" s="20"/>
      <c r="G122" s="20"/>
      <c r="H122" s="8">
        <f>H121+(H131-H121)/($A131-$A121)</f>
        <v>1.19</v>
      </c>
    </row>
    <row r="123" spans="1:108" x14ac:dyDescent="0.2">
      <c r="A123" s="8">
        <f t="shared" si="17"/>
        <v>107</v>
      </c>
      <c r="B123" s="8">
        <f>B122+(B131-B121)/(A131-A121)</f>
        <v>172.34</v>
      </c>
      <c r="C123" s="8">
        <f>C122+(C131-C121)/(A131-A121)</f>
        <v>69.639999999999986</v>
      </c>
      <c r="D123" s="1">
        <f t="shared" si="14"/>
        <v>1.6106542056074766</v>
      </c>
      <c r="E123" s="13">
        <f t="shared" si="15"/>
        <v>1.0969672083064541E-2</v>
      </c>
      <c r="F123" s="20"/>
      <c r="G123" s="20"/>
      <c r="H123" s="8">
        <f>H122+(H131-H121)/($A131-$A121)</f>
        <v>1.18</v>
      </c>
    </row>
    <row r="124" spans="1:108" x14ac:dyDescent="0.2">
      <c r="A124" s="8">
        <f t="shared" si="17"/>
        <v>108</v>
      </c>
      <c r="B124" s="8">
        <f>B123+(B131-B121)/(A131-A121)</f>
        <v>174.21</v>
      </c>
      <c r="C124" s="8">
        <f>C123+(C131-C121)/(A131-A121)</f>
        <v>70.159999999999982</v>
      </c>
      <c r="D124" s="1">
        <f t="shared" si="14"/>
        <v>1.6130555555555557</v>
      </c>
      <c r="E124" s="13">
        <f t="shared" si="15"/>
        <v>1.0850644075664384E-2</v>
      </c>
      <c r="F124" s="20"/>
      <c r="G124" s="20"/>
      <c r="H124" s="8">
        <f>H123+(H131-H121)/($A131-$A121)</f>
        <v>1.17</v>
      </c>
    </row>
    <row r="125" spans="1:108" x14ac:dyDescent="0.2">
      <c r="A125" s="8">
        <f t="shared" si="17"/>
        <v>109</v>
      </c>
      <c r="B125" s="8">
        <f>B124+(B131-B121)/(A131-A121)</f>
        <v>176.08</v>
      </c>
      <c r="C125" s="8">
        <f>C124+(C131-C121)/(A131-A121)</f>
        <v>70.679999999999978</v>
      </c>
      <c r="D125" s="1">
        <f t="shared" si="14"/>
        <v>1.6154128440366973</v>
      </c>
      <c r="E125" s="13">
        <f t="shared" si="15"/>
        <v>1.0734171402330572E-2</v>
      </c>
      <c r="F125" s="20"/>
      <c r="G125" s="20"/>
      <c r="H125" s="8">
        <f>H124+(H131-H121)/($A131-$A121)</f>
        <v>1.1599999999999999</v>
      </c>
    </row>
    <row r="126" spans="1:108" x14ac:dyDescent="0.2">
      <c r="A126" s="8">
        <f t="shared" si="17"/>
        <v>110</v>
      </c>
      <c r="B126" s="8">
        <f>B125+(B131-B121)/(A131-A121)</f>
        <v>177.95000000000002</v>
      </c>
      <c r="C126" s="8">
        <f>C125+(C131-C121)/(A131-A121)</f>
        <v>71.199999999999974</v>
      </c>
      <c r="D126" s="1">
        <f t="shared" si="14"/>
        <v>1.6177272727272729</v>
      </c>
      <c r="E126" s="13">
        <f t="shared" si="15"/>
        <v>1.0620172648796E-2</v>
      </c>
      <c r="F126" s="20"/>
      <c r="G126" s="20"/>
      <c r="H126" s="8">
        <f>H125+(H131-H121)/($A131-$A121)</f>
        <v>1.1499999999999999</v>
      </c>
    </row>
    <row r="127" spans="1:108" x14ac:dyDescent="0.2">
      <c r="A127" s="8">
        <f t="shared" si="17"/>
        <v>111</v>
      </c>
      <c r="B127" s="8">
        <f>B126+(B131-B121)/(A131-A121)</f>
        <v>179.82000000000002</v>
      </c>
      <c r="C127" s="8">
        <f>C126+(C131-C121)/(A131-A121)</f>
        <v>71.71999999999997</v>
      </c>
      <c r="D127" s="1">
        <f t="shared" si="14"/>
        <v>1.62</v>
      </c>
      <c r="E127" s="13">
        <f t="shared" si="15"/>
        <v>1.0508569822984093E-2</v>
      </c>
      <c r="F127" s="20"/>
      <c r="G127" s="20"/>
      <c r="H127" s="8">
        <f>H126+(H131-H121)/($A131-$A121)</f>
        <v>1.1399999999999999</v>
      </c>
    </row>
    <row r="128" spans="1:108" x14ac:dyDescent="0.2">
      <c r="A128" s="8">
        <f t="shared" si="17"/>
        <v>112</v>
      </c>
      <c r="B128" s="8">
        <f>B127+(B131-B121)/(A131-A121)</f>
        <v>181.69000000000003</v>
      </c>
      <c r="C128" s="8">
        <f>C127+(C131-C121)/(A131-A121)</f>
        <v>72.239999999999966</v>
      </c>
      <c r="D128" s="1">
        <f t="shared" si="14"/>
        <v>1.6222321428571431</v>
      </c>
      <c r="E128" s="13">
        <f t="shared" si="15"/>
        <v>1.0399288177066035E-2</v>
      </c>
      <c r="F128" s="20"/>
      <c r="G128" s="20"/>
      <c r="H128" s="8">
        <f>H127+(H131-H121)/($A131-$A121)</f>
        <v>1.1299999999999999</v>
      </c>
    </row>
    <row r="129" spans="1:8" x14ac:dyDescent="0.2">
      <c r="A129" s="8">
        <f t="shared" si="17"/>
        <v>113</v>
      </c>
      <c r="B129" s="8">
        <f>B128+(B131-B121)/(A131-A121)</f>
        <v>183.56000000000003</v>
      </c>
      <c r="C129" s="8">
        <f>C128+(C131-C121)/(A131-A121)</f>
        <v>72.759999999999962</v>
      </c>
      <c r="D129" s="1">
        <f t="shared" si="14"/>
        <v>1.6244247787610622</v>
      </c>
      <c r="E129" s="13">
        <f t="shared" si="15"/>
        <v>1.0292256040508541E-2</v>
      </c>
      <c r="F129" s="20"/>
      <c r="G129" s="20"/>
      <c r="H129" s="8">
        <f>H128+(H131-H121)/($A131-$A121)</f>
        <v>1.1199999999999999</v>
      </c>
    </row>
    <row r="130" spans="1:8" x14ac:dyDescent="0.2">
      <c r="A130" s="8">
        <f t="shared" si="17"/>
        <v>114</v>
      </c>
      <c r="B130" s="8">
        <f>B129+(B131-B121)/(A131-A121)</f>
        <v>185.43000000000004</v>
      </c>
      <c r="C130" s="8">
        <f>C129+(C131-C121)/(A131-A121)</f>
        <v>73.279999999999959</v>
      </c>
      <c r="D130" s="1">
        <f t="shared" si="14"/>
        <v>1.6265789473684213</v>
      </c>
      <c r="E130" s="13">
        <f t="shared" si="15"/>
        <v>1.0187404663325461E-2</v>
      </c>
      <c r="F130" s="20"/>
      <c r="G130" s="20"/>
      <c r="H130" s="8">
        <f>H129+(H131-H121)/($A131-$A121)</f>
        <v>1.1099999999999999</v>
      </c>
    </row>
    <row r="131" spans="1:8" x14ac:dyDescent="0.2">
      <c r="A131" s="9">
        <v>115</v>
      </c>
      <c r="B131" s="9">
        <f>VLOOKUP(CONCATENATE($A$1,A131),'Smith et al 2006'!$A$2:$S$780,8,FALSE)</f>
        <v>187.3</v>
      </c>
      <c r="C131" s="9">
        <f>VLOOKUP(CONCATENATE($A$1,A131),'Smith et al 2006'!$A$2:$S$780,9,FALSE)</f>
        <v>73.8</v>
      </c>
      <c r="D131" s="1">
        <f t="shared" si="14"/>
        <v>1.6286956521739131</v>
      </c>
      <c r="E131" s="13">
        <f t="shared" si="15"/>
        <v>1.0084668068812919E-2</v>
      </c>
      <c r="F131" s="20"/>
      <c r="G131" s="20"/>
      <c r="H131" s="9">
        <f>VLOOKUP(CONCATENATE($A$1,$A131),'Smith et al 2006'!$A$2:$S$780,11,FALSE)</f>
        <v>1.1000000000000001</v>
      </c>
    </row>
    <row r="132" spans="1:8" x14ac:dyDescent="0.2">
      <c r="A132" s="8">
        <f t="shared" ref="A132:A140" si="18">A131+1</f>
        <v>116</v>
      </c>
      <c r="B132" s="8">
        <f>B131+(B141-B131)/(A141-A131)</f>
        <v>188.98000000000002</v>
      </c>
      <c r="C132" s="8">
        <f>C131+(C141-C131)/(A141-A131)</f>
        <v>74.25</v>
      </c>
      <c r="D132" s="1">
        <f t="shared" si="14"/>
        <v>1.6291379310344829</v>
      </c>
      <c r="E132" s="13">
        <f t="shared" si="15"/>
        <v>8.9695675387080342E-3</v>
      </c>
      <c r="F132" s="20"/>
      <c r="G132" s="20"/>
      <c r="H132" s="8">
        <f>H131+(H141-H131)/($A141-$A131)</f>
        <v>1.1000000000000001</v>
      </c>
    </row>
    <row r="133" spans="1:8" x14ac:dyDescent="0.2">
      <c r="A133" s="8">
        <f t="shared" si="18"/>
        <v>117</v>
      </c>
      <c r="B133" s="8">
        <f>B132+(B141-B131)/(A141-A131)</f>
        <v>190.66000000000003</v>
      </c>
      <c r="C133" s="8">
        <f>C132+(C141-C131)/(A141-A131)</f>
        <v>74.7</v>
      </c>
      <c r="D133" s="1">
        <f t="shared" si="14"/>
        <v>1.6295726495726497</v>
      </c>
      <c r="E133" s="13">
        <f t="shared" si="15"/>
        <v>8.8898296115991204E-3</v>
      </c>
      <c r="F133" s="20"/>
      <c r="G133" s="20"/>
      <c r="H133" s="8">
        <f>H132+(H141-H131)/($A141-$A131)</f>
        <v>1.1000000000000001</v>
      </c>
    </row>
    <row r="134" spans="1:8" x14ac:dyDescent="0.2">
      <c r="A134" s="8">
        <f t="shared" si="18"/>
        <v>118</v>
      </c>
      <c r="B134" s="8">
        <f>B133+(B141-B131)/(A141-A131)</f>
        <v>192.34000000000003</v>
      </c>
      <c r="C134" s="8">
        <f>C133+(C141-C131)/(A141-A131)</f>
        <v>75.150000000000006</v>
      </c>
      <c r="D134" s="1">
        <f t="shared" si="14"/>
        <v>1.6300000000000003</v>
      </c>
      <c r="E134" s="13">
        <f t="shared" si="15"/>
        <v>8.8114969054862158E-3</v>
      </c>
      <c r="F134" s="20"/>
      <c r="G134" s="20"/>
      <c r="H134" s="8">
        <f>H133+(H141-H131)/($A141-$A131)</f>
        <v>1.1000000000000001</v>
      </c>
    </row>
    <row r="135" spans="1:8" x14ac:dyDescent="0.2">
      <c r="A135" s="8">
        <f t="shared" si="18"/>
        <v>119</v>
      </c>
      <c r="B135" s="8">
        <f>B134+(B141-B131)/(A141-A131)</f>
        <v>194.02000000000004</v>
      </c>
      <c r="C135" s="8">
        <f>C134+(C141-C131)/(A141-A131)</f>
        <v>75.600000000000009</v>
      </c>
      <c r="D135" s="1">
        <f t="shared" si="14"/>
        <v>1.6304201680672272</v>
      </c>
      <c r="E135" s="13">
        <f t="shared" si="15"/>
        <v>8.7345325985235256E-3</v>
      </c>
      <c r="F135" s="20"/>
      <c r="G135" s="20"/>
      <c r="H135" s="8">
        <f>H134+(H141-H131)/($A141-$A131)</f>
        <v>1.1000000000000001</v>
      </c>
    </row>
    <row r="136" spans="1:8" x14ac:dyDescent="0.2">
      <c r="A136" s="8">
        <f t="shared" si="18"/>
        <v>120</v>
      </c>
      <c r="B136" s="8">
        <f>B135+(B141-B131)/(A141-A131)</f>
        <v>195.70000000000005</v>
      </c>
      <c r="C136" s="8">
        <f>C135+(C141-C131)/(A141-A131)</f>
        <v>76.050000000000011</v>
      </c>
      <c r="D136" s="1">
        <f t="shared" si="14"/>
        <v>1.6308333333333338</v>
      </c>
      <c r="E136" s="13">
        <f t="shared" si="15"/>
        <v>8.6589011442119723E-3</v>
      </c>
      <c r="F136" s="20"/>
      <c r="G136" s="20"/>
      <c r="H136" s="8">
        <f>H135+(H141-H131)/($A141-$A131)</f>
        <v>1.1000000000000001</v>
      </c>
    </row>
    <row r="137" spans="1:8" x14ac:dyDescent="0.2">
      <c r="A137" s="8">
        <f t="shared" si="18"/>
        <v>121</v>
      </c>
      <c r="B137" s="8">
        <f>B136+(B141-B131)/(A141-A131)</f>
        <v>197.38000000000005</v>
      </c>
      <c r="C137" s="8">
        <f>C136+(C141-C131)/(A141-A131)</f>
        <v>76.500000000000014</v>
      </c>
      <c r="D137" s="1">
        <f t="shared" si="14"/>
        <v>1.6312396694214881</v>
      </c>
      <c r="E137" s="13">
        <f t="shared" si="15"/>
        <v>8.584568216658095E-3</v>
      </c>
      <c r="F137" s="20"/>
      <c r="G137" s="20"/>
      <c r="H137" s="8">
        <f>H136+(H141-H131)/($A141-$A131)</f>
        <v>1.1000000000000001</v>
      </c>
    </row>
    <row r="138" spans="1:8" x14ac:dyDescent="0.2">
      <c r="A138" s="8">
        <f t="shared" si="18"/>
        <v>122</v>
      </c>
      <c r="B138" s="8">
        <f>B137+(B141-B131)/(A141-A131)</f>
        <v>199.06000000000006</v>
      </c>
      <c r="C138" s="8">
        <f>C137+(C141-C131)/(A141-A131)</f>
        <v>76.950000000000017</v>
      </c>
      <c r="D138" s="1">
        <f t="shared" si="14"/>
        <v>1.6316393442622956</v>
      </c>
      <c r="E138" s="13">
        <f t="shared" si="15"/>
        <v>8.5115006586280462E-3</v>
      </c>
      <c r="F138" s="20"/>
      <c r="G138" s="20"/>
      <c r="H138" s="8">
        <f>H137+(H141-H131)/($A141-$A131)</f>
        <v>1.1000000000000001</v>
      </c>
    </row>
    <row r="139" spans="1:8" x14ac:dyDescent="0.2">
      <c r="A139" s="8">
        <f t="shared" si="18"/>
        <v>123</v>
      </c>
      <c r="B139" s="8">
        <f>B138+(B141-B131)/(A141-A131)</f>
        <v>200.74000000000007</v>
      </c>
      <c r="C139" s="8">
        <f>C138+(C141-C131)/(A141-A131)</f>
        <v>77.40000000000002</v>
      </c>
      <c r="D139" s="1">
        <f t="shared" si="14"/>
        <v>1.6320325203252037</v>
      </c>
      <c r="E139" s="13">
        <f t="shared" si="15"/>
        <v>8.4396664322314852E-3</v>
      </c>
      <c r="F139" s="20"/>
      <c r="G139" s="20"/>
      <c r="H139" s="8">
        <f>H138+(H141-H131)/($A141-$A131)</f>
        <v>1.1000000000000001</v>
      </c>
    </row>
    <row r="140" spans="1:8" x14ac:dyDescent="0.2">
      <c r="A140" s="8">
        <f t="shared" si="18"/>
        <v>124</v>
      </c>
      <c r="B140" s="8">
        <f>B139+(B141-B131)/(A141-A131)</f>
        <v>202.42000000000007</v>
      </c>
      <c r="C140" s="8">
        <f>C139+(C141-C131)/(A141-A131)</f>
        <v>77.850000000000023</v>
      </c>
      <c r="D140" s="1">
        <f t="shared" si="14"/>
        <v>1.6324193548387103</v>
      </c>
      <c r="E140" s="13">
        <f t="shared" si="15"/>
        <v>8.3690345720832671E-3</v>
      </c>
      <c r="F140" s="20"/>
      <c r="G140" s="20"/>
      <c r="H140" s="8">
        <f>H139+(H141-H131)/($A141-$A131)</f>
        <v>1.1000000000000001</v>
      </c>
    </row>
    <row r="141" spans="1:8" x14ac:dyDescent="0.2">
      <c r="A141" s="9">
        <v>125</v>
      </c>
      <c r="B141" s="9">
        <f>VLOOKUP(CONCATENATE($A$1,A141),'Smith et al 2006'!$A$2:$S$780,8,FALSE)</f>
        <v>204.1</v>
      </c>
      <c r="C141" s="9">
        <f>VLOOKUP(CONCATENATE($A$1,A141),'Smith et al 2006'!$A$2:$S$780,9,FALSE)</f>
        <v>78.3</v>
      </c>
      <c r="D141" s="1">
        <f t="shared" si="14"/>
        <v>1.6328</v>
      </c>
      <c r="E141" s="13">
        <f t="shared" si="15"/>
        <v>8.2995751407959339E-3</v>
      </c>
      <c r="F141" s="20"/>
      <c r="G141" s="20"/>
      <c r="H141" s="9">
        <f>VLOOKUP(CONCATENATE($A$1,$A141),'Smith et al 2006'!$A$2:$S$780,11,FALSE)</f>
        <v>1.1000000000000001</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z9aztVJyBMrZ2bG9M6jaZxmKso9V6KQk2z36BwseP7i/xAWIBpQ2G8J0F28HKZxj0ZA6aEjnpNnYFDpQGY9vzw==" saltValue="EmgfUv0lYDaPf6oM5/vssA==" spinCount="100000" sheet="1" objects="1" scenarios="1"/>
  <mergeCells count="3">
    <mergeCell ref="D14:E14"/>
    <mergeCell ref="F13:K13"/>
    <mergeCell ref="I14:K14"/>
  </mergeCells>
  <conditionalFormatting sqref="D17:D141">
    <cfRule type="top10" dxfId="25" priority="1" stopIfTrue="1" rank="1"/>
  </conditionalFormatting>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theme="5" tint="0.39997558519241921"/>
  </sheetPr>
  <dimension ref="A1:DD141"/>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150</v>
      </c>
    </row>
    <row r="2" spans="1:108" x14ac:dyDescent="0.2">
      <c r="A2" s="1" t="s">
        <v>206</v>
      </c>
      <c r="B2" s="1" t="s">
        <v>207</v>
      </c>
    </row>
    <row r="3" spans="1:108" x14ac:dyDescent="0.2">
      <c r="A3" s="1" t="s">
        <v>114</v>
      </c>
      <c r="B3" s="1">
        <f>_xlfn.MAXIFS(A16:A141,D16:D141,B4)</f>
        <v>45</v>
      </c>
    </row>
    <row r="4" spans="1:108" x14ac:dyDescent="0.2">
      <c r="A4" s="1" t="s">
        <v>208</v>
      </c>
      <c r="B4" s="1">
        <f>MAX(D17:D106)</f>
        <v>3.8288888888888892</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1.06</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0.84000000000000008</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2.12</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1.6800000000000002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3.18</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2.5200000000000005</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4.24</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3.3600000000000003</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5.3</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4.2</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B21+(B26-B21)/(A26-A21)</f>
        <v>3.8200000000000003</v>
      </c>
      <c r="C22" s="8">
        <f>C21+(C26-C21)/(A26-A21)</f>
        <v>7.0600000000000005</v>
      </c>
      <c r="D22" s="1">
        <f t="shared" si="0"/>
        <v>0.63666666666666671</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H21+(H26-H21)/($A26-$A21)</f>
        <v>4.12</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B22+(B26-B21)/(A26-A21)</f>
        <v>7.6400000000000006</v>
      </c>
      <c r="C23" s="8">
        <f>C22+(C26-C21)/(A26-A21)</f>
        <v>8.82</v>
      </c>
      <c r="D23" s="1">
        <f t="shared" si="0"/>
        <v>1.0914285714285714</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H22+(H26-H21)/($A26-$A21)</f>
        <v>4.04</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B23+(B26-B21)/(A26-A21)</f>
        <v>11.46</v>
      </c>
      <c r="C24" s="8">
        <f>C23+(C26-C21)/(A26-A21)</f>
        <v>10.58</v>
      </c>
      <c r="D24" s="1">
        <f t="shared" si="0"/>
        <v>1.4325000000000001</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H23+(H26-H21)/($A26-$A21)</f>
        <v>3.96</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B24+(B26-B21)/(A26-A21)</f>
        <v>15.280000000000001</v>
      </c>
      <c r="C25" s="8">
        <f>C24+(C26-C21)/(A26-A21)</f>
        <v>12.34</v>
      </c>
      <c r="D25" s="1">
        <f t="shared" si="0"/>
        <v>1.6977777777777778</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H24+(H26-H21)/($A26-$A21)</f>
        <v>3.88</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9">
        <f>VLOOKUP(CONCATENATE($A$1,A26),'Smith et al 2006'!$A$2:$S$780,8,FALSE)</f>
        <v>19.100000000000001</v>
      </c>
      <c r="C26" s="9">
        <f>VLOOKUP(CONCATENATE($A$1,A26),'Smith et al 2006'!$A$2:$S$780,9,FALSE)</f>
        <v>14.1</v>
      </c>
      <c r="D26" s="1">
        <f t="shared" si="0"/>
        <v>1.9100000000000001</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9">
        <f>VLOOKUP(CONCATENATE($A$1,$A26),'Smith et al 2006'!$A$2:$S$780,11,FALSE)</f>
        <v>3.8</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B26+(B31-B26)/(A31-A26)</f>
        <v>22.62</v>
      </c>
      <c r="C27" s="8">
        <f>C26+(C31-C26)/(A31-A26)</f>
        <v>15.559999999999999</v>
      </c>
      <c r="D27" s="1">
        <f t="shared" si="0"/>
        <v>2.0563636363636366</v>
      </c>
      <c r="E27" s="13">
        <f t="shared" si="1"/>
        <v>0.18429319371727737</v>
      </c>
      <c r="F27" s="21">
        <f>IF('Inputs and Results'!$C$20="Conservation Easement (Perpetual)",(C27-C26),IF(AND('Inputs and Results'!$C$20="Government (Secured)",A27&lt;=$B$6),C27-C26,IF(A27&lt;=$B$6,(C27-C26)*0.01*($B$6-A27+1),0)))</f>
        <v>0</v>
      </c>
      <c r="G27" s="22">
        <f>IF(A27&lt;='Inputs and Results'!$C$12,(C27-C26)*0.01*('Inputs and Results'!$C$12-A27+1),0)</f>
        <v>0</v>
      </c>
      <c r="H27" s="8">
        <f>H26+(H31-H26)/($A31-$A26)</f>
        <v>3.76</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B27+(B31-B26)/(A31-A26)</f>
        <v>26.14</v>
      </c>
      <c r="C28" s="8">
        <f>C27+(C31-C26)/(A31-A26)</f>
        <v>17.02</v>
      </c>
      <c r="D28" s="1">
        <f t="shared" si="0"/>
        <v>2.1783333333333332</v>
      </c>
      <c r="E28" s="13">
        <f t="shared" si="1"/>
        <v>0.15561450044208658</v>
      </c>
      <c r="F28" s="21">
        <f>IF('Inputs and Results'!$C$20="Conservation Easement (Perpetual)",(C28-C27),IF(AND('Inputs and Results'!$C$20="Government (Secured)",A28&lt;=$B$6),C28-C27,IF(A28&lt;=$B$6,(C28-C27)*0.01*($B$6-A28+1),0)))</f>
        <v>0</v>
      </c>
      <c r="G28" s="22">
        <f>IF(A28&lt;='Inputs and Results'!$C$12,(C28-C27)*0.01*('Inputs and Results'!$C$12-A28+1),0)</f>
        <v>0</v>
      </c>
      <c r="H28" s="8">
        <f>H27+(H31-H26)/($A31-$A26)</f>
        <v>3.7199999999999998</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B28+(B31-B26)/(A31-A26)</f>
        <v>29.66</v>
      </c>
      <c r="C29" s="8">
        <f>C28+(C31-C26)/(A31-A26)</f>
        <v>18.48</v>
      </c>
      <c r="D29" s="1">
        <f t="shared" si="0"/>
        <v>2.2815384615384615</v>
      </c>
      <c r="E29" s="13">
        <f t="shared" si="1"/>
        <v>0.13465952563121641</v>
      </c>
      <c r="F29" s="21">
        <f>IF('Inputs and Results'!$C$20="Conservation Easement (Perpetual)",(C29-C28),IF(AND('Inputs and Results'!$C$20="Government (Secured)",A29&lt;=$B$6),C29-C28,IF(A29&lt;=$B$6,(C29-C28)*0.01*($B$6-A29+1),0)))</f>
        <v>0</v>
      </c>
      <c r="G29" s="22">
        <f>IF(A29&lt;='Inputs and Results'!$C$12,(C29-C28)*0.01*('Inputs and Results'!$C$12-A29+1),0)</f>
        <v>0</v>
      </c>
      <c r="H29" s="8">
        <f>H28+(H31-H26)/($A31-$A26)</f>
        <v>3.6799999999999997</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B29+(B31-B26)/(A31-A26)</f>
        <v>33.18</v>
      </c>
      <c r="C30" s="8">
        <f>C29+(C31-C26)/(A31-A26)</f>
        <v>19.940000000000001</v>
      </c>
      <c r="D30" s="1">
        <f t="shared" si="0"/>
        <v>2.37</v>
      </c>
      <c r="E30" s="13">
        <f t="shared" si="1"/>
        <v>0.11867835468644627</v>
      </c>
      <c r="F30" s="21">
        <f>IF('Inputs and Results'!$C$20="Conservation Easement (Perpetual)",(C30-C29),IF(AND('Inputs and Results'!$C$20="Government (Secured)",A30&lt;=$B$6),C30-C29,IF(A30&lt;=$B$6,(C30-C29)*0.01*($B$6-A30+1),0)))</f>
        <v>0</v>
      </c>
      <c r="G30" s="22">
        <f>IF(A30&lt;='Inputs and Results'!$C$12,(C30-C29)*0.01*('Inputs and Results'!$C$12-A30+1),0)</f>
        <v>0</v>
      </c>
      <c r="H30" s="8">
        <f>H29+(H31-H26)/($A31-$A26)</f>
        <v>3.6399999999999997</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36.700000000000003</v>
      </c>
      <c r="C31" s="9">
        <f>VLOOKUP(CONCATENATE($A$1,A31),'Smith et al 2006'!$A$2:$S$780,9,FALSE)</f>
        <v>21.4</v>
      </c>
      <c r="D31" s="1">
        <f t="shared" si="0"/>
        <v>2.4466666666666668</v>
      </c>
      <c r="E31" s="13">
        <f t="shared" si="1"/>
        <v>0.10608800482218217</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3.6</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B31+(B36-B31)/(A36-A31)</f>
        <v>41.440000000000005</v>
      </c>
      <c r="C32" s="8">
        <f>C31+(C36-C31)/(A36-A31)</f>
        <v>23.2</v>
      </c>
      <c r="D32" s="1">
        <f t="shared" si="0"/>
        <v>2.5900000000000003</v>
      </c>
      <c r="E32" s="13">
        <f t="shared" si="1"/>
        <v>0.12915531335149866</v>
      </c>
      <c r="F32" s="21">
        <f>IF('Inputs and Results'!$C$20="Conservation Easement (Perpetual)",(C32-C31),IF(AND('Inputs and Results'!$C$20="Government (Secured)",A32&lt;=$B$6),C32-C31,IF(A32&lt;=$B$6,(C32-C31)*0.01*($B$6-A32+1),0)))</f>
        <v>0</v>
      </c>
      <c r="G32" s="22">
        <f>IF(A32&lt;='Inputs and Results'!$C$12,(C32-C31)*0.01*('Inputs and Results'!$C$12-A32+1),0)</f>
        <v>0</v>
      </c>
      <c r="H32" s="8">
        <f>H31+(H36-H31)/($A36-$A31)</f>
        <v>3.56</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B32+(B36-B31)/(A36-A31)</f>
        <v>46.180000000000007</v>
      </c>
      <c r="C33" s="8">
        <f>C32+(C36-C31)/(A36-A31)</f>
        <v>25</v>
      </c>
      <c r="D33" s="1">
        <f t="shared" si="0"/>
        <v>2.7164705882352944</v>
      </c>
      <c r="E33" s="13">
        <f t="shared" si="1"/>
        <v>0.11438223938223935</v>
      </c>
      <c r="F33" s="21">
        <f>IF('Inputs and Results'!$C$20="Conservation Easement (Perpetual)",(C33-C32),IF(AND('Inputs and Results'!$C$20="Government (Secured)",A33&lt;=$B$6),C33-C32,IF(A33&lt;=$B$6,(C33-C32)*0.01*($B$6-A33+1),0)))</f>
        <v>0</v>
      </c>
      <c r="G33" s="22">
        <f>IF(A33&lt;='Inputs and Results'!$C$12,(C33-C32)*0.01*('Inputs and Results'!$C$12-A33+1),0)</f>
        <v>0</v>
      </c>
      <c r="H33" s="8">
        <f>H32+(H36-H31)/($A36-$A31)</f>
        <v>3.52</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B33+(B36-B31)/(A36-A31)</f>
        <v>50.920000000000009</v>
      </c>
      <c r="C34" s="8">
        <f>C33+(C36-C31)/(A36-A31)</f>
        <v>26.8</v>
      </c>
      <c r="D34" s="1">
        <f t="shared" si="0"/>
        <v>2.8288888888888892</v>
      </c>
      <c r="E34" s="13">
        <f t="shared" si="1"/>
        <v>0.10264183629276746</v>
      </c>
      <c r="F34" s="21">
        <f>IF('Inputs and Results'!$C$20="Conservation Easement (Perpetual)",(C34-C33),IF(AND('Inputs and Results'!$C$20="Government (Secured)",A34&lt;=$B$6),C34-C33,IF(A34&lt;=$B$6,(C34-C33)*0.01*($B$6-A34+1),0)))</f>
        <v>0</v>
      </c>
      <c r="G34" s="22">
        <f>IF(A34&lt;='Inputs and Results'!$C$12,(C34-C33)*0.01*('Inputs and Results'!$C$12-A34+1),0)</f>
        <v>0</v>
      </c>
      <c r="H34" s="8">
        <f>H33+(H36-H31)/($A36-$A31)</f>
        <v>3.48</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B34+(B36-B31)/(A36-A31)</f>
        <v>55.660000000000011</v>
      </c>
      <c r="C35" s="8">
        <f>C34+(C36-C31)/(A36-A31)</f>
        <v>28.6</v>
      </c>
      <c r="D35" s="1">
        <f t="shared" si="0"/>
        <v>2.9294736842105267</v>
      </c>
      <c r="E35" s="13">
        <f t="shared" si="1"/>
        <v>9.3087195600942696E-2</v>
      </c>
      <c r="F35" s="21">
        <f>IF('Inputs and Results'!$C$20="Conservation Easement (Perpetual)",(C35-C34),IF(AND('Inputs and Results'!$C$20="Government (Secured)",A35&lt;=$B$6),C35-C34,IF(A35&lt;=$B$6,(C35-C34)*0.01*($B$6-A35+1),0)))</f>
        <v>0</v>
      </c>
      <c r="G35" s="22">
        <f>IF(A35&lt;='Inputs and Results'!$C$12,(C35-C34)*0.01*('Inputs and Results'!$C$12-A35+1),0)</f>
        <v>0</v>
      </c>
      <c r="H35" s="8">
        <f>H34+(H36-H31)/($A36-$A31)</f>
        <v>3.44</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9">
        <f>VLOOKUP(CONCATENATE($A$1,A36),'Smith et al 2006'!$A$2:$S$780,8,FALSE)</f>
        <v>60.4</v>
      </c>
      <c r="C36" s="9">
        <f>VLOOKUP(CONCATENATE($A$1,A36),'Smith et al 2006'!$A$2:$S$780,9,FALSE)</f>
        <v>30.4</v>
      </c>
      <c r="D36" s="1">
        <f t="shared" si="0"/>
        <v>3.02</v>
      </c>
      <c r="E36" s="13">
        <f t="shared" si="1"/>
        <v>8.5159899389148253E-2</v>
      </c>
      <c r="F36" s="21">
        <f>IF('Inputs and Results'!$C$20="Conservation Easement (Perpetual)",(C36-C35),IF(AND('Inputs and Results'!$C$20="Government (Secured)",A36&lt;=$B$6),C36-C35,IF(A36&lt;=$B$6,(C36-C35)*0.01*($B$6-A36+1),0)))</f>
        <v>0</v>
      </c>
      <c r="G36" s="22">
        <f>IF(A36&lt;='Inputs and Results'!$C$12,(C36-C35)*0.01*('Inputs and Results'!$C$12-A36+1),0)</f>
        <v>0</v>
      </c>
      <c r="H36" s="9">
        <f>VLOOKUP(CONCATENATE($A$1,$A36),'Smith et al 2006'!$A$2:$S$780,11,FALSE)</f>
        <v>3.4</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B36+(B41-B36)/(A41-A36)</f>
        <v>65.42</v>
      </c>
      <c r="C37" s="8">
        <f>C36+(C41-C36)/(A41-A36)</f>
        <v>32.159999999999997</v>
      </c>
      <c r="D37" s="1">
        <f t="shared" si="0"/>
        <v>3.1152380952380954</v>
      </c>
      <c r="E37" s="13">
        <f t="shared" si="1"/>
        <v>8.3112582781456945E-2</v>
      </c>
      <c r="F37" s="21">
        <f>IF('Inputs and Results'!$C$20="Conservation Easement (Perpetual)",(C37-C36),IF(AND('Inputs and Results'!$C$20="Government (Secured)",A37&lt;=$B$6),C37-C36,IF(A37&lt;=$B$6,(C37-C36)*0.01*($B$6-A37+1),0)))</f>
        <v>0</v>
      </c>
      <c r="G37" s="22">
        <f>IF(A37&lt;='Inputs and Results'!$C$12,(C37-C36)*0.01*('Inputs and Results'!$C$12-A37+1),0)</f>
        <v>0</v>
      </c>
      <c r="H37" s="8">
        <f>H36+(H41-H36)/($A41-$A36)</f>
        <v>3.38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B37+(B41-B36)/(A41-A36)</f>
        <v>70.44</v>
      </c>
      <c r="C38" s="8">
        <f>C37+(C41-C36)/(A41-A36)</f>
        <v>33.919999999999995</v>
      </c>
      <c r="D38" s="1">
        <f t="shared" si="0"/>
        <v>3.2018181818181817</v>
      </c>
      <c r="E38" s="13">
        <f t="shared" si="1"/>
        <v>7.6734943442372305E-2</v>
      </c>
      <c r="F38" s="21">
        <f>IF('Inputs and Results'!$C$20="Conservation Easement (Perpetual)",(C38-C37),IF(AND('Inputs and Results'!$C$20="Government (Secured)",A38&lt;=$B$6),C38-C37,IF(A38&lt;=$B$6,(C38-C37)*0.01*($B$6-A38+1),0)))</f>
        <v>0</v>
      </c>
      <c r="G38" s="22">
        <f>IF(A38&lt;='Inputs and Results'!$C$12,(C38-C37)*0.01*('Inputs and Results'!$C$12-A38+1),0)</f>
        <v>0</v>
      </c>
      <c r="H38" s="8">
        <f>H37+(H41-H36)/($A41-$A36)</f>
        <v>3.36</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B38+(B41-B36)/(A41-A36)</f>
        <v>75.459999999999994</v>
      </c>
      <c r="C39" s="8">
        <f>C38+(C41-C36)/(A41-A36)</f>
        <v>35.679999999999993</v>
      </c>
      <c r="D39" s="1">
        <f t="shared" si="0"/>
        <v>3.2808695652173911</v>
      </c>
      <c r="E39" s="13">
        <f t="shared" si="1"/>
        <v>7.1266325951164111E-2</v>
      </c>
      <c r="F39" s="21">
        <f>IF('Inputs and Results'!$C$20="Conservation Easement (Perpetual)",(C39-C38),IF(AND('Inputs and Results'!$C$20="Government (Secured)",A39&lt;=$B$6),C39-C38,IF(A39&lt;=$B$6,(C39-C38)*0.01*($B$6-A39+1),0)))</f>
        <v>0</v>
      </c>
      <c r="G39" s="22">
        <f>IF(A39&lt;='Inputs and Results'!$C$12,(C39-C38)*0.01*('Inputs and Results'!$C$12-A39+1),0)</f>
        <v>0</v>
      </c>
      <c r="H39" s="8">
        <f>H38+(H41-H36)/($A41-$A36)</f>
        <v>3.34</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B39+(B41-B36)/(A41-A36)</f>
        <v>80.47999999999999</v>
      </c>
      <c r="C40" s="8">
        <f>C39+(C41-C36)/(A41-A36)</f>
        <v>37.439999999999991</v>
      </c>
      <c r="D40" s="1">
        <f>B40/A40</f>
        <v>3.3533333333333331</v>
      </c>
      <c r="E40" s="13">
        <f>(B40/B39)-1</f>
        <v>6.652531142327045E-2</v>
      </c>
      <c r="F40" s="21">
        <f>IF('Inputs and Results'!$C$20="Conservation Easement (Perpetual)",(C40-C39),IF(AND('Inputs and Results'!$C$20="Government (Secured)",A40&lt;=$B$6),C40-C39,IF(A40&lt;=$B$6,(C40-C39)*0.01*($B$6-A40+1),0)))</f>
        <v>0</v>
      </c>
      <c r="G40" s="22">
        <f>IF(A40&lt;='Inputs and Results'!$C$12,(C40-C39)*0.01*('Inputs and Results'!$C$12-A40+1),0)</f>
        <v>0</v>
      </c>
      <c r="H40" s="8">
        <f>H39+(H41-H36)/($A41-$A36)</f>
        <v>3.32</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85.5</v>
      </c>
      <c r="C41" s="9">
        <f>VLOOKUP(CONCATENATE($A$1,A41),'Smith et al 2006'!$A$2:$S$780,9,FALSE)</f>
        <v>39.200000000000003</v>
      </c>
      <c r="D41" s="1">
        <f t="shared" ref="D41:D104" si="4">B41/A41</f>
        <v>3.42</v>
      </c>
      <c r="E41" s="13">
        <f t="shared" ref="E41:E104" si="5">(B41/B40)-1</f>
        <v>6.2375745526838999E-2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3.3</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B41+(B46-B41)/(A46-A41)</f>
        <v>90.14</v>
      </c>
      <c r="C42" s="8">
        <f>C41+(C46-C41)/(A46-A41)</f>
        <v>40.800000000000004</v>
      </c>
      <c r="D42" s="1">
        <f t="shared" si="4"/>
        <v>3.4669230769230768</v>
      </c>
      <c r="E42" s="13">
        <f t="shared" si="5"/>
        <v>5.4269005847953133E-2</v>
      </c>
      <c r="F42" s="21">
        <f>IF('Inputs and Results'!$C$20="Conservation Easement (Perpetual)",(C42-C41),IF(AND('Inputs and Results'!$C$20="Government (Secured)",A42&lt;=$B$6),C42-C41,IF(A42&lt;=$B$6,(C42-C41)*0.01*($B$6-A42+1),0)))</f>
        <v>0</v>
      </c>
      <c r="G42" s="22">
        <f>IF(A42&lt;='Inputs and Results'!$C$12,(C42-C41)*0.01*('Inputs and Results'!$C$12-A42+1),0)</f>
        <v>0</v>
      </c>
      <c r="H42" s="8">
        <f>H41+(H46-H41)/($A46-$A41)</f>
        <v>3.28</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B42+(B46-B41)/(A46-A41)</f>
        <v>94.78</v>
      </c>
      <c r="C43" s="8">
        <f>C42+(C46-C41)/(A46-A41)</f>
        <v>42.400000000000006</v>
      </c>
      <c r="D43" s="1">
        <f t="shared" si="4"/>
        <v>3.5103703703703704</v>
      </c>
      <c r="E43" s="13">
        <f t="shared" si="5"/>
        <v>5.1475482582649112E-2</v>
      </c>
      <c r="F43" s="21">
        <f>IF('Inputs and Results'!$C$20="Conservation Easement (Perpetual)",(C43-C42),IF(AND('Inputs and Results'!$C$20="Government (Secured)",A43&lt;=$B$6),C43-C42,IF(A43&lt;=$B$6,(C43-C42)*0.01*($B$6-A43+1),0)))</f>
        <v>0</v>
      </c>
      <c r="G43" s="22">
        <f>IF(A43&lt;='Inputs and Results'!$C$12,(C43-C42)*0.01*('Inputs and Results'!$C$12-A43+1),0)</f>
        <v>0</v>
      </c>
      <c r="H43" s="8">
        <f>H42+(H46-H41)/($A46-$A41)</f>
        <v>3.26</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B43+(B46-B41)/(A46-A41)</f>
        <v>99.42</v>
      </c>
      <c r="C44" s="8">
        <f>C43+(C46-C41)/(A46-A41)</f>
        <v>44.000000000000007</v>
      </c>
      <c r="D44" s="1">
        <f t="shared" si="4"/>
        <v>3.5507142857142857</v>
      </c>
      <c r="E44" s="13">
        <f t="shared" si="5"/>
        <v>4.8955475838784457E-2</v>
      </c>
      <c r="F44" s="21">
        <f>IF('Inputs and Results'!$C$20="Conservation Easement (Perpetual)",(C44-C43),IF(AND('Inputs and Results'!$C$20="Government (Secured)",A44&lt;=$B$6),C44-C43,IF(A44&lt;=$B$6,(C44-C43)*0.01*($B$6-A44+1),0)))</f>
        <v>0</v>
      </c>
      <c r="G44" s="22">
        <f>IF(A44&lt;='Inputs and Results'!$C$12,(C44-C43)*0.01*('Inputs and Results'!$C$12-A44+1),0)</f>
        <v>0</v>
      </c>
      <c r="H44" s="8">
        <f>H43+(H46-H41)/($A46-$A41)</f>
        <v>3.2399999999999998</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B44+(B46-B41)/(A46-A41)</f>
        <v>104.06</v>
      </c>
      <c r="C45" s="8">
        <f>C44+(C46-C41)/(A46-A41)</f>
        <v>45.600000000000009</v>
      </c>
      <c r="D45" s="1">
        <f t="shared" si="4"/>
        <v>3.5882758620689654</v>
      </c>
      <c r="E45" s="13">
        <f t="shared" si="5"/>
        <v>4.6670690002011739E-2</v>
      </c>
      <c r="F45" s="21">
        <f>IF('Inputs and Results'!$C$20="Conservation Easement (Perpetual)",(C45-C44),IF(AND('Inputs and Results'!$C$20="Government (Secured)",A45&lt;=$B$6),C45-C44,IF(A45&lt;=$B$6,(C45-C44)*0.01*($B$6-A45+1),0)))</f>
        <v>0</v>
      </c>
      <c r="G45" s="22">
        <f>IF(A45&lt;='Inputs and Results'!$C$12,(C45-C44)*0.01*('Inputs and Results'!$C$12-A45+1),0)</f>
        <v>0</v>
      </c>
      <c r="H45" s="8">
        <f>H44+(H46-H41)/($A46-$A41)</f>
        <v>3.2199999999999998</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9">
        <f>VLOOKUP(CONCATENATE($A$1,A46),'Smith et al 2006'!$A$2:$S$780,8,FALSE)</f>
        <v>108.7</v>
      </c>
      <c r="C46" s="9">
        <f>VLOOKUP(CONCATENATE($A$1,A46),'Smith et al 2006'!$A$2:$S$780,9,FALSE)</f>
        <v>47.2</v>
      </c>
      <c r="D46" s="1">
        <f t="shared" si="4"/>
        <v>3.6233333333333335</v>
      </c>
      <c r="E46" s="13">
        <f t="shared" si="5"/>
        <v>4.4589659811647087E-2</v>
      </c>
      <c r="F46" s="21">
        <f>IF('Inputs and Results'!$C$20="Conservation Easement (Perpetual)",(C46-C45),IF(AND('Inputs and Results'!$C$20="Government (Secured)",A46&lt;=$B$6),C46-C45,IF(A46&lt;=$B$6,(C46-C45)*0.01*($B$6-A46+1),0)))</f>
        <v>0</v>
      </c>
      <c r="G46" s="22">
        <f>IF(A46&lt;='Inputs and Results'!$C$12,(C46-C45)*0.01*('Inputs and Results'!$C$12-A46+1),0)</f>
        <v>0</v>
      </c>
      <c r="H46" s="9">
        <f>VLOOKUP(CONCATENATE($A$1,$A46),'Smith et al 2006'!$A$2:$S$780,11,FALSE)</f>
        <v>3.2</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B46+(B51-B46)/(A51-A46)</f>
        <v>113.2</v>
      </c>
      <c r="C47" s="8">
        <f>C46+(C51-C46)/(A51-A46)</f>
        <v>48.72</v>
      </c>
      <c r="D47" s="1">
        <f t="shared" si="4"/>
        <v>3.6516129032258067</v>
      </c>
      <c r="E47" s="13">
        <f t="shared" si="5"/>
        <v>4.1398344066237325E-2</v>
      </c>
      <c r="F47" s="21">
        <f>IF('Inputs and Results'!$C$20="Conservation Easement (Perpetual)",(C47-C46),IF(AND('Inputs and Results'!$C$20="Government (Secured)",A47&lt;=$B$6),C47-C46,IF(A47&lt;=$B$6,(C47-C46)*0.01*($B$6-A47+1),0)))</f>
        <v>0</v>
      </c>
      <c r="G47" s="22">
        <f>IF(A47&lt;='Inputs and Results'!$C$12,(C47-C46)*0.01*('Inputs and Results'!$C$12-A47+1),0)</f>
        <v>0</v>
      </c>
      <c r="H47" s="8">
        <f>H46+(H51-H46)/($A51-$A46)</f>
        <v>3.18</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B47+(B51-B46)/(A51-A46)</f>
        <v>117.7</v>
      </c>
      <c r="C48" s="8">
        <f>C47+(C51-C46)/(A51-A46)</f>
        <v>50.239999999999995</v>
      </c>
      <c r="D48" s="1">
        <f t="shared" si="4"/>
        <v>3.6781250000000001</v>
      </c>
      <c r="E48" s="13">
        <f t="shared" si="5"/>
        <v>3.9752650176678506E-2</v>
      </c>
      <c r="F48" s="21">
        <f>IF('Inputs and Results'!$C$20="Conservation Easement (Perpetual)",(C48-C47),IF(AND('Inputs and Results'!$C$20="Government (Secured)",A48&lt;=$B$6),C48-C47,IF(A48&lt;=$B$6,(C48-C47)*0.01*($B$6-A48+1),0)))</f>
        <v>0</v>
      </c>
      <c r="G48" s="22">
        <f>IF(A48&lt;='Inputs and Results'!$C$12,(C48-C47)*0.01*('Inputs and Results'!$C$12-A48+1),0)</f>
        <v>0</v>
      </c>
      <c r="H48" s="8">
        <f>H47+(H51-H46)/($A51-$A46)</f>
        <v>3.16</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B48+(B51-B46)/(A51-A46)</f>
        <v>122.2</v>
      </c>
      <c r="C49" s="8">
        <f>C48+(C51-C46)/(A51-A46)</f>
        <v>51.759999999999991</v>
      </c>
      <c r="D49" s="1">
        <f t="shared" si="4"/>
        <v>3.7030303030303031</v>
      </c>
      <c r="E49" s="13">
        <f t="shared" si="5"/>
        <v>3.8232795242141071E-2</v>
      </c>
      <c r="F49" s="21">
        <f>IF('Inputs and Results'!$C$20="Conservation Easement (Perpetual)",(C49-C48),IF(AND('Inputs and Results'!$C$20="Government (Secured)",A49&lt;=$B$6),C49-C48,IF(A49&lt;=$B$6,(C49-C48)*0.01*($B$6-A49+1),0)))</f>
        <v>0</v>
      </c>
      <c r="G49" s="22">
        <f>IF(A49&lt;='Inputs and Results'!$C$12,(C49-C48)*0.01*('Inputs and Results'!$C$12-A49+1),0)</f>
        <v>0</v>
      </c>
      <c r="H49" s="8">
        <f>H48+(H51-H46)/($A51-$A46)</f>
        <v>3.14</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B49+(B51-B46)/(A51-A46)</f>
        <v>126.7</v>
      </c>
      <c r="C50" s="8">
        <f>C49+(C51-C46)/(A51-A46)</f>
        <v>53.279999999999987</v>
      </c>
      <c r="D50" s="1">
        <f t="shared" si="4"/>
        <v>3.7264705882352942</v>
      </c>
      <c r="E50" s="13">
        <f t="shared" si="5"/>
        <v>3.6824877250409171E-2</v>
      </c>
      <c r="F50" s="21">
        <f>IF('Inputs and Results'!$C$20="Conservation Easement (Perpetual)",(C50-C49),IF(AND('Inputs and Results'!$C$20="Government (Secured)",A50&lt;=$B$6),C50-C49,IF(A50&lt;=$B$6,(C50-C49)*0.01*($B$6-A50+1),0)))</f>
        <v>0</v>
      </c>
      <c r="G50" s="22">
        <f>IF(A50&lt;='Inputs and Results'!$C$12,(C50-C49)*0.01*('Inputs and Results'!$C$12-A50+1),0)</f>
        <v>0</v>
      </c>
      <c r="H50" s="8">
        <f>H49+(H51-H46)/($A51-$A46)</f>
        <v>3.12</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131.19999999999999</v>
      </c>
      <c r="C51" s="9">
        <f>VLOOKUP(CONCATENATE($A$1,A51),'Smith et al 2006'!$A$2:$S$780,9,FALSE)</f>
        <v>54.8</v>
      </c>
      <c r="D51" s="1">
        <f t="shared" si="4"/>
        <v>3.7485714285714282</v>
      </c>
      <c r="E51" s="13">
        <f t="shared" si="5"/>
        <v>3.5516969218626571E-2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3.1</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B51+(B56-B51)/(A56-A51)</f>
        <v>135.41999999999999</v>
      </c>
      <c r="C52" s="8">
        <f>C51+(C56-C51)/(A56-A51)</f>
        <v>56.22</v>
      </c>
      <c r="D52" s="1">
        <f t="shared" si="4"/>
        <v>3.7616666666666663</v>
      </c>
      <c r="E52" s="13">
        <f t="shared" si="5"/>
        <v>3.216463414634152E-2</v>
      </c>
      <c r="F52" s="21">
        <f>IF('Inputs and Results'!$C$20="Conservation Easement (Perpetual)",(C52-C51),IF(AND('Inputs and Results'!$C$20="Government (Secured)",A52&lt;=$B$6),C52-C51,IF(A52&lt;=$B$6,(C52-C51)*0.01*($B$6-A52+1),0)))</f>
        <v>0</v>
      </c>
      <c r="G52" s="22">
        <f>IF(A52&lt;='Inputs and Results'!$C$12,(C52-C51)*0.01*('Inputs and Results'!$C$12-A52+1),0)</f>
        <v>0</v>
      </c>
      <c r="H52" s="8">
        <f>H51+(H56-H51)/($A56-$A51)</f>
        <v>3.08</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B52+(B56-B51)/(A56-A51)</f>
        <v>139.63999999999999</v>
      </c>
      <c r="C53" s="8">
        <f>C52+(C56-C51)/(A56-A51)</f>
        <v>57.64</v>
      </c>
      <c r="D53" s="1">
        <f t="shared" si="4"/>
        <v>3.7740540540540537</v>
      </c>
      <c r="E53" s="13">
        <f t="shared" si="5"/>
        <v>3.1162309850834458E-2</v>
      </c>
      <c r="F53" s="21">
        <f>IF('Inputs and Results'!$C$20="Conservation Easement (Perpetual)",(C53-C52),IF(AND('Inputs and Results'!$C$20="Government (Secured)",A53&lt;=$B$6),C53-C52,IF(A53&lt;=$B$6,(C53-C52)*0.01*($B$6-A53+1),0)))</f>
        <v>0</v>
      </c>
      <c r="G53" s="22">
        <f>IF(A53&lt;='Inputs and Results'!$C$12,(C53-C52)*0.01*('Inputs and Results'!$C$12-A53+1),0)</f>
        <v>0</v>
      </c>
      <c r="H53" s="8">
        <f>H52+(H56-H51)/($A56-$A51)</f>
        <v>3.06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B53+(B56-B51)/(A56-A51)</f>
        <v>143.85999999999999</v>
      </c>
      <c r="C54" s="8">
        <f>C53+(C56-C51)/(A56-A51)</f>
        <v>59.06</v>
      </c>
      <c r="D54" s="1">
        <f t="shared" si="4"/>
        <v>3.7857894736842099</v>
      </c>
      <c r="E54" s="13">
        <f t="shared" si="5"/>
        <v>3.0220567172729806E-2</v>
      </c>
      <c r="F54" s="21">
        <f>IF('Inputs and Results'!$C$20="Conservation Easement (Perpetual)",(C54-C53),IF(AND('Inputs and Results'!$C$20="Government (Secured)",A54&lt;=$B$6),C54-C53,IF(A54&lt;=$B$6,(C54-C53)*0.01*($B$6-A54+1),0)))</f>
        <v>0</v>
      </c>
      <c r="G54" s="22">
        <f>IF(A54&lt;='Inputs and Results'!$C$12,(C54-C53)*0.01*('Inputs and Results'!$C$12-A54+1),0)</f>
        <v>0</v>
      </c>
      <c r="H54" s="8">
        <f>H53+(H56-H51)/($A56-$A51)</f>
        <v>3.04</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B54+(B56-B51)/(A56-A51)</f>
        <v>148.07999999999998</v>
      </c>
      <c r="C55" s="8">
        <f>C54+(C56-C51)/(A56-A51)</f>
        <v>60.480000000000004</v>
      </c>
      <c r="D55" s="1">
        <f t="shared" si="4"/>
        <v>3.7969230769230764</v>
      </c>
      <c r="E55" s="13">
        <f t="shared" si="5"/>
        <v>2.9334074794939546E-2</v>
      </c>
      <c r="F55" s="21">
        <f>IF('Inputs and Results'!$C$20="Conservation Easement (Perpetual)",(C55-C54),IF(AND('Inputs and Results'!$C$20="Government (Secured)",A55&lt;=$B$6),C55-C54,IF(A55&lt;=$B$6,(C55-C54)*0.01*($B$6-A55+1),0)))</f>
        <v>0</v>
      </c>
      <c r="G55" s="22">
        <f>IF(A55&lt;='Inputs and Results'!$C$12,(C55-C54)*0.01*('Inputs and Results'!$C$12-A55+1),0)</f>
        <v>0</v>
      </c>
      <c r="H55" s="8">
        <f>H54+(H56-H51)/($A56-$A51)</f>
        <v>3.02</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9">
        <f>VLOOKUP(CONCATENATE($A$1,A56),'Smith et al 2006'!$A$2:$S$780,8,FALSE)</f>
        <v>152.30000000000001</v>
      </c>
      <c r="C56" s="9">
        <f>VLOOKUP(CONCATENATE($A$1,A56),'Smith et al 2006'!$A$2:$S$780,9,FALSE)</f>
        <v>61.9</v>
      </c>
      <c r="D56" s="1">
        <f t="shared" si="4"/>
        <v>3.8075000000000001</v>
      </c>
      <c r="E56" s="13">
        <f t="shared" si="5"/>
        <v>2.8498109130200122E-2</v>
      </c>
      <c r="F56" s="21">
        <f>IF('Inputs and Results'!$C$20="Conservation Easement (Perpetual)",(C56-C55),IF(AND('Inputs and Results'!$C$20="Government (Secured)",A56&lt;=$B$6),C56-C55,IF(A56&lt;=$B$6,(C56-C55)*0.01*($B$6-A56+1),0)))</f>
        <v>0</v>
      </c>
      <c r="G56" s="22">
        <f>IF(A56&lt;='Inputs and Results'!$C$12,(C56-C55)*0.01*('Inputs and Results'!$C$12-A56+1),0)</f>
        <v>0</v>
      </c>
      <c r="H56" s="9">
        <f>VLOOKUP(CONCATENATE($A$1,$A56),'Smith et al 2006'!$A$2:$S$780,11,FALSE)</f>
        <v>3</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B56+(B61-B56)/(A61-A56)</f>
        <v>156.30000000000001</v>
      </c>
      <c r="C57" s="8">
        <f>C56+(C61-C56)/(A61-A56)</f>
        <v>63.22</v>
      </c>
      <c r="D57" s="1">
        <f t="shared" si="4"/>
        <v>3.8121951219512198</v>
      </c>
      <c r="E57" s="13">
        <f t="shared" si="5"/>
        <v>2.6263952724885131E-2</v>
      </c>
      <c r="F57" s="21">
        <f>IF('Inputs and Results'!$C$20="Conservation Easement (Perpetual)",(C57-C56),IF(AND('Inputs and Results'!$C$20="Government (Secured)",A57&lt;=$B$6),C57-C56,IF(A57&lt;=$B$6,(C57-C56)*0.01*($B$6-A57+1),0)))</f>
        <v>0</v>
      </c>
      <c r="G57" s="22">
        <f>IF(A57&lt;='Inputs and Results'!$C$12,(C57-C56)*0.01*('Inputs and Results'!$C$12-A57+1),0)</f>
        <v>0</v>
      </c>
      <c r="H57" s="8">
        <f>H56+(H61-H56)/($A61-$A56)</f>
        <v>3</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B57+(B61-B56)/(A61-A56)</f>
        <v>160.30000000000001</v>
      </c>
      <c r="C58" s="8">
        <f>C57+(C61-C56)/(A61-A56)</f>
        <v>64.539999999999992</v>
      </c>
      <c r="D58" s="1">
        <f t="shared" si="4"/>
        <v>3.8166666666666669</v>
      </c>
      <c r="E58" s="13">
        <f t="shared" si="5"/>
        <v>2.5591810620601452E-2</v>
      </c>
      <c r="F58" s="21">
        <f>IF('Inputs and Results'!$C$20="Conservation Easement (Perpetual)",(C58-C57),IF(AND('Inputs and Results'!$C$20="Government (Secured)",A58&lt;=$B$6),C58-C57,IF(A58&lt;=$B$6,(C58-C57)*0.01*($B$6-A58+1),0)))</f>
        <v>0</v>
      </c>
      <c r="G58" s="22">
        <f>IF(A58&lt;='Inputs and Results'!$C$12,(C58-C57)*0.01*('Inputs and Results'!$C$12-A58+1),0)</f>
        <v>0</v>
      </c>
      <c r="H58" s="8">
        <f>H57+(H61-H56)/($A61-$A56)</f>
        <v>3</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B58+(B61-B56)/(A61-A56)</f>
        <v>164.3</v>
      </c>
      <c r="C59" s="8">
        <f>C58+(C61-C56)/(A61-A56)</f>
        <v>65.859999999999985</v>
      </c>
      <c r="D59" s="1">
        <f t="shared" si="4"/>
        <v>3.82093023255814</v>
      </c>
      <c r="E59" s="13">
        <f t="shared" si="5"/>
        <v>2.4953212726138485E-2</v>
      </c>
      <c r="F59" s="21">
        <f>IF('Inputs and Results'!$C$20="Conservation Easement (Perpetual)",(C59-C58),IF(AND('Inputs and Results'!$C$20="Government (Secured)",A59&lt;=$B$6),C59-C58,IF(A59&lt;=$B$6,(C59-C58)*0.01*($B$6-A59+1),0)))</f>
        <v>0</v>
      </c>
      <c r="G59" s="22">
        <f>IF(A59&lt;='Inputs and Results'!$C$12,(C59-C58)*0.01*('Inputs and Results'!$C$12-A59+1),0)</f>
        <v>0</v>
      </c>
      <c r="H59" s="8">
        <f>H58+(H61-H56)/($A61-$A56)</f>
        <v>3</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B59+(B61-B56)/(A61-A56)</f>
        <v>168.3</v>
      </c>
      <c r="C60" s="8">
        <f>C59+(C61-C56)/(A61-A56)</f>
        <v>67.179999999999978</v>
      </c>
      <c r="D60" s="1">
        <f t="shared" si="4"/>
        <v>3.8250000000000002</v>
      </c>
      <c r="E60" s="13">
        <f t="shared" si="5"/>
        <v>2.4345709068776644E-2</v>
      </c>
      <c r="F60" s="21">
        <f>IF('Inputs and Results'!$C$20="Conservation Easement (Perpetual)",(C60-C59),IF(AND('Inputs and Results'!$C$20="Government (Secured)",A60&lt;=$B$6),C60-C59,IF(A60&lt;=$B$6,(C60-C59)*0.01*($B$6-A60+1),0)))</f>
        <v>0</v>
      </c>
      <c r="G60" s="22">
        <f>IF(A60&lt;='Inputs and Results'!$C$12,(C60-C59)*0.01*('Inputs and Results'!$C$12-A60+1),0)</f>
        <v>0</v>
      </c>
      <c r="H60" s="8">
        <f>H59+(H61-H56)/($A61-$A56)</f>
        <v>3</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172.3</v>
      </c>
      <c r="C61" s="9">
        <f>VLOOKUP(CONCATENATE($A$1,A61),'Smith et al 2006'!$A$2:$S$780,9,FALSE)</f>
        <v>68.5</v>
      </c>
      <c r="D61" s="1">
        <f t="shared" si="4"/>
        <v>3.8288888888888892</v>
      </c>
      <c r="E61" s="13">
        <f t="shared" si="5"/>
        <v>2.3767082590611999E-2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3</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B61+(B66-B61)/(A66-A61)</f>
        <v>176.12</v>
      </c>
      <c r="C62" s="8">
        <f>C61+(C66-C61)/(A66-A61)</f>
        <v>69.760000000000005</v>
      </c>
      <c r="D62" s="1">
        <f t="shared" si="4"/>
        <v>3.8286956521739133</v>
      </c>
      <c r="E62" s="13">
        <f t="shared" si="5"/>
        <v>2.2170632617527497E-2</v>
      </c>
      <c r="F62" s="21">
        <f>IF('Inputs and Results'!$C$20="Conservation Easement (Perpetual)",(C62-C61),IF(AND('Inputs and Results'!$C$20="Government (Secured)",A62&lt;=$B$6),C62-C61,IF(A62&lt;=$B$6,(C62-C61)*0.01*($B$6-A62+1),0)))</f>
        <v>0</v>
      </c>
      <c r="G62" s="22">
        <f>IF(A62&lt;='Inputs and Results'!$C$12,(C62-C61)*0.01*('Inputs and Results'!$C$12-A62+1),0)</f>
        <v>0</v>
      </c>
      <c r="H62" s="8">
        <f>H61+(H66-H61)/($A66-$A61)</f>
        <v>2.98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B62+(B66-B61)/(A66-A61)</f>
        <v>179.94</v>
      </c>
      <c r="C63" s="8">
        <f>C62+(C66-C61)/(A66-A61)</f>
        <v>71.02000000000001</v>
      </c>
      <c r="D63" s="1">
        <f t="shared" si="4"/>
        <v>3.8285106382978724</v>
      </c>
      <c r="E63" s="13">
        <f t="shared" si="5"/>
        <v>2.1689756983874542E-2</v>
      </c>
      <c r="F63" s="21">
        <f>IF('Inputs and Results'!$C$20="Conservation Easement (Perpetual)",(C63-C62),IF(AND('Inputs and Results'!$C$20="Government (Secured)",A63&lt;=$B$6),C63-C62,IF(A63&lt;=$B$6,(C63-C62)*0.01*($B$6-A63+1),0)))</f>
        <v>0</v>
      </c>
      <c r="G63" s="22">
        <f>IF(A63&lt;='Inputs and Results'!$C$12,(C63-C62)*0.01*('Inputs and Results'!$C$12-A63+1),0)</f>
        <v>0</v>
      </c>
      <c r="H63" s="8">
        <f>H62+(H66-H61)/($A66-$A61)</f>
        <v>2.96</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B63+(B66-B61)/(A66-A61)</f>
        <v>183.76</v>
      </c>
      <c r="C64" s="8">
        <f>C63+(C66-C61)/(A66-A61)</f>
        <v>72.280000000000015</v>
      </c>
      <c r="D64" s="1">
        <f t="shared" si="4"/>
        <v>3.8283333333333331</v>
      </c>
      <c r="E64" s="13">
        <f t="shared" si="5"/>
        <v>2.1229298655107254E-2</v>
      </c>
      <c r="F64" s="21">
        <f>IF('Inputs and Results'!$C$20="Conservation Easement (Perpetual)",(C64-C63),IF(AND('Inputs and Results'!$C$20="Government (Secured)",A64&lt;=$B$6),C64-C63,IF(A64&lt;=$B$6,(C64-C63)*0.01*($B$6-A64+1),0)))</f>
        <v>0</v>
      </c>
      <c r="G64" s="22">
        <f>IF(A64&lt;='Inputs and Results'!$C$12,(C64-C63)*0.01*('Inputs and Results'!$C$12-A64+1),0)</f>
        <v>0</v>
      </c>
      <c r="H64" s="8">
        <f>H63+(H66-H61)/($A66-$A61)</f>
        <v>2.94</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B64+(B66-B61)/(A66-A61)</f>
        <v>187.57999999999998</v>
      </c>
      <c r="C65" s="8">
        <f>C64+(C66-C61)/(A66-A61)</f>
        <v>73.54000000000002</v>
      </c>
      <c r="D65" s="1">
        <f t="shared" si="4"/>
        <v>3.8281632653061219</v>
      </c>
      <c r="E65" s="13">
        <f t="shared" si="5"/>
        <v>2.0787984327383491E-2</v>
      </c>
      <c r="F65" s="21">
        <f>IF('Inputs and Results'!$C$20="Conservation Easement (Perpetual)",(C65-C64),IF(AND('Inputs and Results'!$C$20="Government (Secured)",A65&lt;=$B$6),C65-C64,IF(A65&lt;=$B$6,(C65-C64)*0.01*($B$6-A65+1),0)))</f>
        <v>0</v>
      </c>
      <c r="G65" s="22">
        <f>IF(A65&lt;='Inputs and Results'!$C$12,(C65-C64)*0.01*('Inputs and Results'!$C$12-A65+1),0)</f>
        <v>0</v>
      </c>
      <c r="H65" s="8">
        <f>H64+(H66-H61)/($A66-$A61)</f>
        <v>2.92</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9">
        <f>VLOOKUP(CONCATENATE($A$1,A66),'Smith et al 2006'!$A$2:$S$780,8,FALSE)</f>
        <v>191.4</v>
      </c>
      <c r="C66" s="9">
        <f>VLOOKUP(CONCATENATE($A$1,A66),'Smith et al 2006'!$A$2:$S$780,9,FALSE)</f>
        <v>74.8</v>
      </c>
      <c r="D66" s="1">
        <f t="shared" si="4"/>
        <v>3.8280000000000003</v>
      </c>
      <c r="E66" s="13">
        <f t="shared" si="5"/>
        <v>2.0364644418381594E-2</v>
      </c>
      <c r="F66" s="21">
        <f>IF('Inputs and Results'!$C$20="Conservation Easement (Perpetual)",(C66-C65),IF(AND('Inputs and Results'!$C$20="Government (Secured)",A66&lt;=$B$6),C66-C65,IF(A66&lt;=$B$6,(C66-C65)*0.01*($B$6-A66+1),0)))</f>
        <v>0</v>
      </c>
      <c r="G66" s="22">
        <f>IF(A66&lt;='Inputs and Results'!$C$12,(C66-C65)*0.01*('Inputs and Results'!$C$12-A66+1),0)</f>
        <v>0</v>
      </c>
      <c r="H66" s="9">
        <f>VLOOKUP(CONCATENATE($A$1,$A66),'Smith et al 2006'!$A$2:$S$780,11,FALSE)</f>
        <v>2.9</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B66+(B71-B66)/(A71-A66)</f>
        <v>194.8</v>
      </c>
      <c r="C67" s="8">
        <f>C66+(C71-C66)/(A71-A66)</f>
        <v>75.92</v>
      </c>
      <c r="D67" s="1">
        <f t="shared" si="4"/>
        <v>3.8196078431372551</v>
      </c>
      <c r="E67" s="13">
        <f t="shared" si="5"/>
        <v>1.7763845350052376E-2</v>
      </c>
      <c r="F67" s="21">
        <f>IF('Inputs and Results'!$C$20="Conservation Easement (Perpetual)",(C67-C66),IF(AND('Inputs and Results'!$C$20="Government (Secured)",A67&lt;=$B$6),C67-C66,IF(A67&lt;=$B$6,(C67-C66)*0.01*($B$6-A67+1),0)))</f>
        <v>0</v>
      </c>
      <c r="G67" s="22">
        <f>IF(A67&lt;='Inputs and Results'!$C$12,(C67-C66)*0.01*('Inputs and Results'!$C$12-A67+1),0)</f>
        <v>0</v>
      </c>
      <c r="H67" s="8">
        <f>H66+(H71-H66)/($A71-$A66)</f>
        <v>2.9</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B67+(B71-B66)/(A71-A66)</f>
        <v>198.20000000000002</v>
      </c>
      <c r="C68" s="8">
        <f>C67+(C71-C66)/(A71-A66)</f>
        <v>77.040000000000006</v>
      </c>
      <c r="D68" s="1">
        <f t="shared" si="4"/>
        <v>3.8115384615384618</v>
      </c>
      <c r="E68" s="13">
        <f t="shared" si="5"/>
        <v>1.7453798767967266E-2</v>
      </c>
      <c r="F68" s="21">
        <f>IF('Inputs and Results'!$C$20="Conservation Easement (Perpetual)",(C68-C67),IF(AND('Inputs and Results'!$C$20="Government (Secured)",A68&lt;=$B$6),C68-C67,IF(A68&lt;=$B$6,(C68-C67)*0.01*($B$6-A68+1),0)))</f>
        <v>0</v>
      </c>
      <c r="G68" s="22">
        <f>IF(A68&lt;='Inputs and Results'!$C$12,(C68-C67)*0.01*('Inputs and Results'!$C$12-A68+1),0)</f>
        <v>0</v>
      </c>
      <c r="H68" s="8">
        <f>H67+(H71-H66)/($A71-$A66)</f>
        <v>2.9</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B68+(B71-B66)/(A71-A66)</f>
        <v>201.60000000000002</v>
      </c>
      <c r="C69" s="8">
        <f>C68+(C71-C66)/(A71-A66)</f>
        <v>78.160000000000011</v>
      </c>
      <c r="D69" s="1">
        <f t="shared" si="4"/>
        <v>3.8037735849056609</v>
      </c>
      <c r="E69" s="13">
        <f t="shared" si="5"/>
        <v>1.7154389505549927E-2</v>
      </c>
      <c r="F69" s="21">
        <f>IF('Inputs and Results'!$C$20="Conservation Easement (Perpetual)",(C69-C68),IF(AND('Inputs and Results'!$C$20="Government (Secured)",A69&lt;=$B$6),C69-C68,IF(A69&lt;=$B$6,(C69-C68)*0.01*($B$6-A69+1),0)))</f>
        <v>0</v>
      </c>
      <c r="G69" s="22">
        <f>IF(A69&lt;='Inputs and Results'!$C$12,(C69-C68)*0.01*('Inputs and Results'!$C$12-A69+1),0)</f>
        <v>0</v>
      </c>
      <c r="H69" s="8">
        <f>H68+(H71-H66)/($A71-$A66)</f>
        <v>2.9</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B69+(B71-B66)/(A71-A66)</f>
        <v>205.00000000000003</v>
      </c>
      <c r="C70" s="8">
        <f>C69+(C71-C66)/(A71-A66)</f>
        <v>79.280000000000015</v>
      </c>
      <c r="D70" s="1">
        <f t="shared" si="4"/>
        <v>3.7962962962962967</v>
      </c>
      <c r="E70" s="13">
        <f t="shared" si="5"/>
        <v>1.6865079365079305E-2</v>
      </c>
      <c r="F70" s="21">
        <f>IF('Inputs and Results'!$C$20="Conservation Easement (Perpetual)",(C70-C69),IF(AND('Inputs and Results'!$C$20="Government (Secured)",A70&lt;=$B$6),C70-C69,IF(A70&lt;=$B$6,(C70-C69)*0.01*($B$6-A70+1),0)))</f>
        <v>0</v>
      </c>
      <c r="G70" s="22">
        <f>IF(A70&lt;='Inputs and Results'!$C$12,(C70-C69)*0.01*('Inputs and Results'!$C$12-A70+1),0)</f>
        <v>0</v>
      </c>
      <c r="H70" s="8">
        <f>H69+(H71-H66)/($A71-$A66)</f>
        <v>2.9</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208.4</v>
      </c>
      <c r="C71" s="9">
        <f>VLOOKUP(CONCATENATE($A$1,A71),'Smith et al 2006'!$A$2:$S$780,9,FALSE)</f>
        <v>80.400000000000006</v>
      </c>
      <c r="D71" s="1">
        <f t="shared" si="4"/>
        <v>3.7890909090909091</v>
      </c>
      <c r="E71" s="13">
        <f t="shared" si="5"/>
        <v>1.6585365853658329E-2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2.9</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B71+(B76-B71)/(A76-A71)</f>
        <v>211.5</v>
      </c>
      <c r="C72" s="8">
        <f>C71+(C76-C71)/(A76-A71)</f>
        <v>81.400000000000006</v>
      </c>
      <c r="D72" s="1">
        <f t="shared" si="4"/>
        <v>3.7767857142857144</v>
      </c>
      <c r="E72" s="13">
        <f t="shared" si="5"/>
        <v>1.4875239923224592E-2</v>
      </c>
      <c r="F72" s="21">
        <f>IF('Inputs and Results'!$C$20="Conservation Easement (Perpetual)",(C72-C71),IF(AND('Inputs and Results'!$C$20="Government (Secured)",A72&lt;=$B$6),C72-C71,IF(A72&lt;=$B$6,(C72-C71)*0.01*($B$6-A72+1),0)))</f>
        <v>0</v>
      </c>
      <c r="G72" s="22">
        <f>IF(A72&lt;='Inputs and Results'!$C$12,(C72-C71)*0.01*('Inputs and Results'!$C$12-A72+1),0)</f>
        <v>0</v>
      </c>
      <c r="H72" s="8">
        <f>H71+(H76-H71)/($A76-$A71)</f>
        <v>2.9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B72+(B76-B71)/(A76-A71)</f>
        <v>214.6</v>
      </c>
      <c r="C73" s="8">
        <f>C72+(C76-C71)/(A76-A71)</f>
        <v>82.4</v>
      </c>
      <c r="D73" s="1">
        <f t="shared" si="4"/>
        <v>3.7649122807017541</v>
      </c>
      <c r="E73" s="13">
        <f t="shared" si="5"/>
        <v>1.4657210401891163E-2</v>
      </c>
      <c r="F73" s="21">
        <f>IF('Inputs and Results'!$C$20="Conservation Easement (Perpetual)",(C73-C72),IF(AND('Inputs and Results'!$C$20="Government (Secured)",A73&lt;=$B$6),C73-C72,IF(A73&lt;=$B$6,(C73-C72)*0.01*($B$6-A73+1),0)))</f>
        <v>0</v>
      </c>
      <c r="G73" s="22">
        <f>IF(A73&lt;='Inputs and Results'!$C$12,(C73-C72)*0.01*('Inputs and Results'!$C$12-A73+1),0)</f>
        <v>0</v>
      </c>
      <c r="H73" s="8">
        <f>H72+(H76-H71)/($A76-$A71)</f>
        <v>2.9</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B73+(B76-B71)/(A76-A71)</f>
        <v>217.7</v>
      </c>
      <c r="C74" s="8">
        <f>C73+(C76-C71)/(A76-A71)</f>
        <v>83.4</v>
      </c>
      <c r="D74" s="1">
        <f t="shared" si="4"/>
        <v>3.7534482758620689</v>
      </c>
      <c r="E74" s="13">
        <f t="shared" si="5"/>
        <v>1.4445479962721386E-2</v>
      </c>
      <c r="F74" s="21">
        <f>IF('Inputs and Results'!$C$20="Conservation Easement (Perpetual)",(C74-C73),IF(AND('Inputs and Results'!$C$20="Government (Secured)",A74&lt;=$B$6),C74-C73,IF(A74&lt;=$B$6,(C74-C73)*0.01*($B$6-A74+1),0)))</f>
        <v>0</v>
      </c>
      <c r="G74" s="22">
        <f>IF(A74&lt;='Inputs and Results'!$C$12,(C74-C73)*0.01*('Inputs and Results'!$C$12-A74+1),0)</f>
        <v>0</v>
      </c>
      <c r="H74" s="8">
        <f>H73+(H76-H71)/($A76-$A71)</f>
        <v>2.9</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B74+(B76-B71)/(A76-A71)</f>
        <v>220.79999999999998</v>
      </c>
      <c r="C75" s="8">
        <f>C74+(C76-C71)/(A76-A71)</f>
        <v>84.4</v>
      </c>
      <c r="D75" s="1">
        <f t="shared" si="4"/>
        <v>3.7423728813559318</v>
      </c>
      <c r="E75" s="13">
        <f t="shared" si="5"/>
        <v>1.42397795130913E-2</v>
      </c>
      <c r="F75" s="21">
        <f>IF('Inputs and Results'!$C$20="Conservation Easement (Perpetual)",(C75-C74),IF(AND('Inputs and Results'!$C$20="Government (Secured)",A75&lt;=$B$6),C75-C74,IF(A75&lt;=$B$6,(C75-C74)*0.01*($B$6-A75+1),0)))</f>
        <v>0</v>
      </c>
      <c r="G75" s="22">
        <f>IF(A75&lt;='Inputs and Results'!$C$12,(C75-C74)*0.01*('Inputs and Results'!$C$12-A75+1),0)</f>
        <v>0</v>
      </c>
      <c r="H75" s="8">
        <f>H74+(H76-H71)/($A76-$A71)</f>
        <v>2.9</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9">
        <f>VLOOKUP(CONCATENATE($A$1,A76),'Smith et al 2006'!$A$2:$S$780,8,FALSE)</f>
        <v>223.9</v>
      </c>
      <c r="C76" s="9">
        <f>VLOOKUP(CONCATENATE($A$1,A76),'Smith et al 2006'!$A$2:$S$780,9,FALSE)</f>
        <v>85.4</v>
      </c>
      <c r="D76" s="1">
        <f t="shared" si="4"/>
        <v>3.7316666666666669</v>
      </c>
      <c r="E76" s="13">
        <f t="shared" si="5"/>
        <v>1.4039855072463858E-2</v>
      </c>
      <c r="F76" s="21">
        <f>IF('Inputs and Results'!$C$20="Conservation Easement (Perpetual)",(C76-C75),IF(AND('Inputs and Results'!$C$20="Government (Secured)",A76&lt;=$B$6),C76-C75,IF(A76&lt;=$B$6,(C76-C75)*0.01*($B$6-A76+1),0)))</f>
        <v>0</v>
      </c>
      <c r="G76" s="22">
        <f>IF(A76&lt;='Inputs and Results'!$C$12,(C76-C75)*0.01*('Inputs and Results'!$C$12-A76+1),0)</f>
        <v>0</v>
      </c>
      <c r="H76" s="9">
        <f>VLOOKUP(CONCATENATE($A$1,$A76),'Smith et al 2006'!$A$2:$S$780,11,FALSE)</f>
        <v>2.9</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B76+(B81-B76)/(A81-A76)</f>
        <v>226.8</v>
      </c>
      <c r="C77" s="8">
        <f>C76+(C81-C76)/(A81-A76)</f>
        <v>86.34</v>
      </c>
      <c r="D77" s="1">
        <f t="shared" si="4"/>
        <v>3.7180327868852463</v>
      </c>
      <c r="E77" s="13">
        <f t="shared" si="5"/>
        <v>1.2952210808396591E-2</v>
      </c>
      <c r="F77" s="21">
        <f>IF('Inputs and Results'!$C$20="Conservation Easement (Perpetual)",(C77-C76),IF(AND('Inputs and Results'!$C$20="Government (Secured)",A77&lt;=$B$6),C77-C76,IF(A77&lt;=$B$6,(C77-C76)*0.01*($B$6-A77+1),0)))</f>
        <v>0</v>
      </c>
      <c r="G77" s="22">
        <f>IF(A77&lt;='Inputs and Results'!$C$12,(C77-C76)*0.01*('Inputs and Results'!$C$12-A77+1),0)</f>
        <v>0</v>
      </c>
      <c r="H77" s="8">
        <f>H76+(H81-H76)/($A81-$A76)</f>
        <v>2.9</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B77+(B81-B76)/(A81-A76)</f>
        <v>229.70000000000002</v>
      </c>
      <c r="C78" s="8">
        <f>C77+(C81-C76)/(A81-A76)</f>
        <v>87.28</v>
      </c>
      <c r="D78" s="1">
        <f t="shared" si="4"/>
        <v>3.7048387096774196</v>
      </c>
      <c r="E78" s="13">
        <f t="shared" si="5"/>
        <v>1.2786596119929383E-2</v>
      </c>
      <c r="F78" s="21">
        <f>IF('Inputs and Results'!$C$20="Conservation Easement (Perpetual)",(C78-C77),IF(AND('Inputs and Results'!$C$20="Government (Secured)",A78&lt;=$B$6),C78-C77,IF(A78&lt;=$B$6,(C78-C77)*0.01*($B$6-A78+1),0)))</f>
        <v>0</v>
      </c>
      <c r="G78" s="22">
        <f>IF(A78&lt;='Inputs and Results'!$C$12,(C78-C77)*0.01*('Inputs and Results'!$C$12-A78+1),0)</f>
        <v>0</v>
      </c>
      <c r="H78" s="8">
        <f>H77+(H81-H76)/($A81-$A76)</f>
        <v>2.9</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B78+(B81-B76)/(A81-A76)</f>
        <v>232.60000000000002</v>
      </c>
      <c r="C79" s="8">
        <f>C78+(C81-C76)/(A81-A76)</f>
        <v>88.22</v>
      </c>
      <c r="D79" s="1">
        <f t="shared" si="4"/>
        <v>3.6920634920634923</v>
      </c>
      <c r="E79" s="13">
        <f t="shared" si="5"/>
        <v>1.2625163256421379E-2</v>
      </c>
      <c r="F79" s="21">
        <f>IF('Inputs and Results'!$C$20="Conservation Easement (Perpetual)",(C79-C78),IF(AND('Inputs and Results'!$C$20="Government (Secured)",A79&lt;=$B$6),C79-C78,IF(A79&lt;=$B$6,(C79-C78)*0.01*($B$6-A79+1),0)))</f>
        <v>0</v>
      </c>
      <c r="G79" s="22">
        <f>IF(A79&lt;='Inputs and Results'!$C$12,(C79-C78)*0.01*('Inputs and Results'!$C$12-A79+1),0)</f>
        <v>0</v>
      </c>
      <c r="H79" s="8">
        <f>H78+(H81-H76)/($A81-$A76)</f>
        <v>2.9</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B79+(B81-B76)/(A81-A76)</f>
        <v>235.50000000000003</v>
      </c>
      <c r="C80" s="8">
        <f>C79+(C81-C76)/(A81-A76)</f>
        <v>89.16</v>
      </c>
      <c r="D80" s="1">
        <f t="shared" si="4"/>
        <v>3.6796875000000004</v>
      </c>
      <c r="E80" s="13">
        <f t="shared" si="5"/>
        <v>1.2467755803955205E-2</v>
      </c>
      <c r="F80" s="21">
        <f>IF('Inputs and Results'!$C$20="Conservation Easement (Perpetual)",(C80-C79),IF(AND('Inputs and Results'!$C$20="Government (Secured)",A80&lt;=$B$6),C80-C79,IF(A80&lt;=$B$6,(C80-C79)*0.01*($B$6-A80+1),0)))</f>
        <v>0</v>
      </c>
      <c r="G80" s="22">
        <f>IF(A80&lt;='Inputs and Results'!$C$12,(C80-C79)*0.01*('Inputs and Results'!$C$12-A80+1),0)</f>
        <v>0</v>
      </c>
      <c r="H80" s="8">
        <f>H79+(H81-H76)/($A81-$A76)</f>
        <v>2.9</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238.4</v>
      </c>
      <c r="C81" s="9">
        <f>VLOOKUP(CONCATENATE($A$1,A81),'Smith et al 2006'!$A$2:$S$780,9,FALSE)</f>
        <v>90.1</v>
      </c>
      <c r="D81" s="1">
        <f t="shared" si="4"/>
        <v>3.6676923076923078</v>
      </c>
      <c r="E81" s="13">
        <f t="shared" si="5"/>
        <v>1.2314225053078554E-2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2.9</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B81+(B86-B81)/(A86-A81)</f>
        <v>241.3</v>
      </c>
      <c r="C82" s="8">
        <f>C81+(C86-C81)/(A86-A81)</f>
        <v>91.039999999999992</v>
      </c>
      <c r="D82" s="1">
        <f t="shared" si="4"/>
        <v>3.6560606060606062</v>
      </c>
      <c r="E82" s="13">
        <f t="shared" si="5"/>
        <v>1.216442953020147E-2</v>
      </c>
      <c r="F82" s="21">
        <f>IF('Inputs and Results'!$C$20="Conservation Easement (Perpetual)",(C82-C81),IF(AND('Inputs and Results'!$C$20="Government (Secured)",A82&lt;=$B$6),C82-C81,IF(A82&lt;=$B$6,(C82-C81)*0.01*($B$6-A82+1),0)))</f>
        <v>0</v>
      </c>
      <c r="G82" s="22">
        <f>IF(A82&lt;='Inputs and Results'!$C$12,(C82-C81)*0.01*('Inputs and Results'!$C$12-A82+1),0)</f>
        <v>0</v>
      </c>
      <c r="H82" s="8">
        <f>H81+(H86-H81)/($A86-$A81)</f>
        <v>2.88</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B82+(B86-B81)/(A86-A81)</f>
        <v>244.20000000000002</v>
      </c>
      <c r="C83" s="8">
        <f>C82+(C86-C81)/(A86-A81)</f>
        <v>91.97999999999999</v>
      </c>
      <c r="D83" s="1">
        <f t="shared" si="4"/>
        <v>3.6447761194029855</v>
      </c>
      <c r="E83" s="13">
        <f t="shared" si="5"/>
        <v>1.2018234562784835E-2</v>
      </c>
      <c r="F83" s="21">
        <f>IF('Inputs and Results'!$C$20="Conservation Easement (Perpetual)",(C83-C82),IF(AND('Inputs and Results'!$C$20="Government (Secured)",A83&lt;=$B$6),C83-C82,IF(A83&lt;=$B$6,(C83-C82)*0.01*($B$6-A83+1),0)))</f>
        <v>0</v>
      </c>
      <c r="G83" s="22">
        <f>IF(A83&lt;='Inputs and Results'!$C$12,(C83-C82)*0.01*('Inputs and Results'!$C$12-A83+1),0)</f>
        <v>0</v>
      </c>
      <c r="H83" s="8">
        <f>H82+(H86-H81)/($A86-$A81)</f>
        <v>2.86</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B83+(B86-B81)/(A86-A81)</f>
        <v>247.10000000000002</v>
      </c>
      <c r="C84" s="8">
        <f>C83+(C86-C81)/(A86-A81)</f>
        <v>92.919999999999987</v>
      </c>
      <c r="D84" s="1">
        <f t="shared" si="4"/>
        <v>3.6338235294117651</v>
      </c>
      <c r="E84" s="13">
        <f t="shared" si="5"/>
        <v>1.1875511875511835E-2</v>
      </c>
      <c r="F84" s="21">
        <f>IF('Inputs and Results'!$C$20="Conservation Easement (Perpetual)",(C84-C83),IF(AND('Inputs and Results'!$C$20="Government (Secured)",A84&lt;=$B$6),C84-C83,IF(A84&lt;=$B$6,(C84-C83)*0.01*($B$6-A84+1),0)))</f>
        <v>0</v>
      </c>
      <c r="G84" s="22">
        <f>IF(A84&lt;='Inputs and Results'!$C$12,(C84-C83)*0.01*('Inputs and Results'!$C$12-A84+1),0)</f>
        <v>0</v>
      </c>
      <c r="H84" s="8">
        <f>H83+(H86-H81)/($A86-$A81)</f>
        <v>2.84</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B84+(B86-B81)/(A86-A81)</f>
        <v>250.00000000000003</v>
      </c>
      <c r="C85" s="8">
        <f>C84+(C86-C81)/(A86-A81)</f>
        <v>93.859999999999985</v>
      </c>
      <c r="D85" s="1">
        <f t="shared" si="4"/>
        <v>3.623188405797102</v>
      </c>
      <c r="E85" s="13">
        <f t="shared" si="5"/>
        <v>1.1736139214892694E-2</v>
      </c>
      <c r="F85" s="21">
        <f>IF('Inputs and Results'!$C$20="Conservation Easement (Perpetual)",(C85-C84),IF(AND('Inputs and Results'!$C$20="Government (Secured)",A85&lt;=$B$6),C85-C84,IF(A85&lt;=$B$6,(C85-C84)*0.01*($B$6-A85+1),0)))</f>
        <v>0</v>
      </c>
      <c r="G85" s="22">
        <f>IF(A85&lt;='Inputs and Results'!$C$12,(C85-C84)*0.01*('Inputs and Results'!$C$12-A85+1),0)</f>
        <v>0</v>
      </c>
      <c r="H85" s="8">
        <f>H84+(H86-H81)/($A86-$A81)</f>
        <v>2.82</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9">
        <f>VLOOKUP(CONCATENATE($A$1,A86),'Smith et al 2006'!$A$2:$S$780,8,FALSE)</f>
        <v>252.9</v>
      </c>
      <c r="C86" s="9">
        <f>VLOOKUP(CONCATENATE($A$1,A86),'Smith et al 2006'!$A$2:$S$780,9,FALSE)</f>
        <v>94.8</v>
      </c>
      <c r="D86" s="1">
        <f t="shared" si="4"/>
        <v>3.612857142857143</v>
      </c>
      <c r="E86" s="13">
        <f t="shared" si="5"/>
        <v>1.1599999999999833E-2</v>
      </c>
      <c r="F86" s="21">
        <f>IF('Inputs and Results'!$C$20="Conservation Easement (Perpetual)",(C86-C85),IF(AND('Inputs and Results'!$C$20="Government (Secured)",A86&lt;=$B$6),C86-C85,IF(A86&lt;=$B$6,(C86-C85)*0.01*($B$6-A86+1),0)))</f>
        <v>0</v>
      </c>
      <c r="G86" s="22">
        <f>IF(A86&lt;='Inputs and Results'!$C$12,(C86-C85)*0.01*('Inputs and Results'!$C$12-A86+1),0)</f>
        <v>0</v>
      </c>
      <c r="H86" s="9">
        <f>VLOOKUP(CONCATENATE($A$1,$A86),'Smith et al 2006'!$A$2:$S$780,11,FALSE)</f>
        <v>2.8</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B86+(B91-B86)/(A91-A86)</f>
        <v>255.24</v>
      </c>
      <c r="C87" s="8">
        <f>C86+(C91-C86)/(A91-A86)</f>
        <v>95.56</v>
      </c>
      <c r="D87" s="1">
        <f t="shared" si="4"/>
        <v>3.5949295774647889</v>
      </c>
      <c r="E87" s="13">
        <f t="shared" si="5"/>
        <v>9.2526690391458999E-3</v>
      </c>
      <c r="F87" s="21">
        <f>IF('Inputs and Results'!$C$20="Conservation Easement (Perpetual)",(C87-C86),IF(AND('Inputs and Results'!$C$20="Government (Secured)",A87&lt;=$B$6),C87-C86,IF(A87&lt;=$B$6,(C87-C86)*0.01*($B$6-A87+1),0)))</f>
        <v>0</v>
      </c>
      <c r="G87" s="22">
        <f>IF(A87&lt;='Inputs and Results'!$C$12,(C87-C86)*0.01*('Inputs and Results'!$C$12-A87+1),0)</f>
        <v>0</v>
      </c>
      <c r="H87" s="8">
        <f>H86+(H91-H86)/($A91-$A86)</f>
        <v>2.8</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B87+(B91-B86)/(A91-A86)</f>
        <v>257.58000000000004</v>
      </c>
      <c r="C88" s="8">
        <f>C87+(C91-C86)/(A91-A86)</f>
        <v>96.320000000000007</v>
      </c>
      <c r="D88" s="1">
        <f t="shared" si="4"/>
        <v>3.5775000000000006</v>
      </c>
      <c r="E88" s="13">
        <f t="shared" si="5"/>
        <v>9.167842031029716E-3</v>
      </c>
      <c r="F88" s="21">
        <f>IF('Inputs and Results'!$C$20="Conservation Easement (Perpetual)",(C88-C87),IF(AND('Inputs and Results'!$C$20="Government (Secured)",A88&lt;=$B$6),C88-C87,IF(A88&lt;=$B$6,(C88-C87)*0.01*($B$6-A88+1),0)))</f>
        <v>0</v>
      </c>
      <c r="G88" s="22">
        <f>IF(A88&lt;='Inputs and Results'!$C$12,(C88-C87)*0.01*('Inputs and Results'!$C$12-A88+1),0)</f>
        <v>0</v>
      </c>
      <c r="H88" s="8">
        <f>H87+(H91-H86)/($A91-$A86)</f>
        <v>2.8</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B88+(B91-B86)/(A91-A86)</f>
        <v>259.92000000000007</v>
      </c>
      <c r="C89" s="8">
        <f>C88+(C91-C86)/(A91-A86)</f>
        <v>97.080000000000013</v>
      </c>
      <c r="D89" s="1">
        <f t="shared" si="4"/>
        <v>3.5605479452054802</v>
      </c>
      <c r="E89" s="13">
        <f t="shared" si="5"/>
        <v>9.0845562543677705E-3</v>
      </c>
      <c r="F89" s="21">
        <f>IF('Inputs and Results'!$C$20="Conservation Easement (Perpetual)",(C89-C88),IF(AND('Inputs and Results'!$C$20="Government (Secured)",A89&lt;=$B$6),C89-C88,IF(A89&lt;=$B$6,(C89-C88)*0.01*($B$6-A89+1),0)))</f>
        <v>0</v>
      </c>
      <c r="G89" s="22">
        <f>IF(A89&lt;='Inputs and Results'!$C$12,(C89-C88)*0.01*('Inputs and Results'!$C$12-A89+1),0)</f>
        <v>0</v>
      </c>
      <c r="H89" s="8">
        <f>H88+(H91-H86)/($A91-$A86)</f>
        <v>2.8</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B89+(B91-B86)/(A91-A86)</f>
        <v>262.2600000000001</v>
      </c>
      <c r="C90" s="8">
        <f>C89+(C91-C86)/(A91-A86)</f>
        <v>97.840000000000018</v>
      </c>
      <c r="D90" s="1">
        <f t="shared" si="4"/>
        <v>3.5440540540540555</v>
      </c>
      <c r="E90" s="13">
        <f t="shared" si="5"/>
        <v>9.0027700831025737E-3</v>
      </c>
      <c r="F90" s="21">
        <f>IF('Inputs and Results'!$C$20="Conservation Easement (Perpetual)",(C90-C89),IF(AND('Inputs and Results'!$C$20="Government (Secured)",A90&lt;=$B$6),C90-C89,IF(A90&lt;=$B$6,(C90-C89)*0.01*($B$6-A90+1),0)))</f>
        <v>0</v>
      </c>
      <c r="G90" s="22">
        <f>IF(A90&lt;='Inputs and Results'!$C$12,(C90-C89)*0.01*('Inputs and Results'!$C$12-A90+1),0)</f>
        <v>0</v>
      </c>
      <c r="H90" s="8">
        <f>H89+(H91-H86)/($A91-$A86)</f>
        <v>2.8</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264.60000000000002</v>
      </c>
      <c r="C91" s="9">
        <f>VLOOKUP(CONCATENATE($A$1,A91),'Smith et al 2006'!$A$2:$S$780,9,FALSE)</f>
        <v>98.6</v>
      </c>
      <c r="D91" s="1">
        <f t="shared" si="4"/>
        <v>3.5280000000000005</v>
      </c>
      <c r="E91" s="13">
        <f t="shared" si="5"/>
        <v>8.92244337680137E-3</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2.8</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B91+(B96-B91)/(A96-A91)</f>
        <v>267.10000000000002</v>
      </c>
      <c r="C92" s="8">
        <f>C91+(C96-C91)/(A96-A91)</f>
        <v>99.399999999999991</v>
      </c>
      <c r="D92" s="1">
        <f t="shared" si="4"/>
        <v>3.5144736842105266</v>
      </c>
      <c r="E92" s="13">
        <f t="shared" si="5"/>
        <v>9.4482237339379438E-3</v>
      </c>
      <c r="F92" s="21">
        <f>IF('Inputs and Results'!$C$20="Conservation Easement (Perpetual)",(C92-C91),IF(AND('Inputs and Results'!$C$20="Government (Secured)",A92&lt;=$B$6),C92-C91,IF(A92&lt;=$B$6,(C92-C91)*0.01*($B$6-A92+1),0)))</f>
        <v>0</v>
      </c>
      <c r="G92" s="22">
        <f>IF(A92&lt;='Inputs and Results'!$C$12,(C92-C91)*0.01*('Inputs and Results'!$C$12-A92+1),0)</f>
        <v>0</v>
      </c>
      <c r="H92" s="8">
        <f>H91+(H96-H91)/($A96-$A91)</f>
        <v>2.8</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B92+(B96-B91)/(A96-A91)</f>
        <v>269.60000000000002</v>
      </c>
      <c r="C93" s="8">
        <f>C92+(C96-C91)/(A96-A91)</f>
        <v>100.19999999999999</v>
      </c>
      <c r="D93" s="1">
        <f t="shared" si="4"/>
        <v>3.5012987012987016</v>
      </c>
      <c r="E93" s="13">
        <f t="shared" si="5"/>
        <v>9.359790340696339E-3</v>
      </c>
      <c r="F93" s="21">
        <f>IF('Inputs and Results'!$C$20="Conservation Easement (Perpetual)",(C93-C92),IF(AND('Inputs and Results'!$C$20="Government (Secured)",A93&lt;=$B$6),C93-C92,IF(A93&lt;=$B$6,(C93-C92)*0.01*($B$6-A93+1),0)))</f>
        <v>0</v>
      </c>
      <c r="G93" s="22">
        <f>IF(A93&lt;='Inputs and Results'!$C$12,(C93-C92)*0.01*('Inputs and Results'!$C$12-A93+1),0)</f>
        <v>0</v>
      </c>
      <c r="H93" s="8">
        <f>H92+(H96-H91)/($A96-$A91)</f>
        <v>2.8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B93+(B96-B91)/(A96-A91)</f>
        <v>272.10000000000002</v>
      </c>
      <c r="C94" s="8">
        <f>C93+(C96-C91)/(A96-A91)</f>
        <v>100.99999999999999</v>
      </c>
      <c r="D94" s="1">
        <f t="shared" si="4"/>
        <v>3.4884615384615389</v>
      </c>
      <c r="E94" s="13">
        <f t="shared" si="5"/>
        <v>9.2729970326408395E-3</v>
      </c>
      <c r="F94" s="21">
        <f>IF('Inputs and Results'!$C$20="Conservation Easement (Perpetual)",(C94-C93),IF(AND('Inputs and Results'!$C$20="Government (Secured)",A94&lt;=$B$6),C94-C93,IF(A94&lt;=$B$6,(C94-C93)*0.01*($B$6-A94+1),0)))</f>
        <v>0</v>
      </c>
      <c r="G94" s="22">
        <f>IF(A94&lt;='Inputs and Results'!$C$12,(C94-C93)*0.01*('Inputs and Results'!$C$12-A94+1),0)</f>
        <v>0</v>
      </c>
      <c r="H94" s="8">
        <f>H93+(H96-H91)/($A96-$A91)</f>
        <v>2.8</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B94+(B96-B91)/(A96-A91)</f>
        <v>274.60000000000002</v>
      </c>
      <c r="C95" s="8">
        <f>C94+(C96-C91)/(A96-A91)</f>
        <v>101.79999999999998</v>
      </c>
      <c r="D95" s="1">
        <f t="shared" si="4"/>
        <v>3.4759493670886079</v>
      </c>
      <c r="E95" s="13">
        <f t="shared" si="5"/>
        <v>9.1877986034545334E-3</v>
      </c>
      <c r="F95" s="21">
        <f>IF('Inputs and Results'!$C$20="Conservation Easement (Perpetual)",(C95-C94),IF(AND('Inputs and Results'!$C$20="Government (Secured)",A95&lt;=$B$6),C95-C94,IF(A95&lt;=$B$6,(C95-C94)*0.01*($B$6-A95+1),0)))</f>
        <v>0</v>
      </c>
      <c r="G95" s="22">
        <f>IF(A95&lt;='Inputs and Results'!$C$12,(C95-C94)*0.01*('Inputs and Results'!$C$12-A95+1),0)</f>
        <v>0</v>
      </c>
      <c r="H95" s="8">
        <f>H94+(H96-H91)/($A96-$A91)</f>
        <v>2.8</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9">
        <f>VLOOKUP(CONCATENATE($A$1,A96),'Smith et al 2006'!$A$2:$S$780,8,FALSE)</f>
        <v>277.10000000000002</v>
      </c>
      <c r="C96" s="9">
        <f>VLOOKUP(CONCATENATE($A$1,A96),'Smith et al 2006'!$A$2:$S$780,9,FALSE)</f>
        <v>102.6</v>
      </c>
      <c r="D96" s="1">
        <f t="shared" si="4"/>
        <v>3.4637500000000001</v>
      </c>
      <c r="E96" s="13">
        <f t="shared" si="5"/>
        <v>9.1041514930807477E-3</v>
      </c>
      <c r="F96" s="21">
        <f>IF('Inputs and Results'!$C$20="Conservation Easement (Perpetual)",(C96-C95),IF(AND('Inputs and Results'!$C$20="Government (Secured)",A96&lt;=$B$6),C96-C95,IF(A96&lt;=$B$6,(C96-C95)*0.01*($B$6-A96+1),0)))</f>
        <v>0</v>
      </c>
      <c r="G96" s="22">
        <f>IF(A96&lt;='Inputs and Results'!$C$12,(C96-C95)*0.01*('Inputs and Results'!$C$12-A96+1),0)</f>
        <v>0</v>
      </c>
      <c r="H96" s="9">
        <f>VLOOKUP(CONCATENATE($A$1,$A96),'Smith et al 2006'!$A$2:$S$780,11,FALSE)</f>
        <v>2.8</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B96+(B101-B96)/(A101-A96)</f>
        <v>279.58000000000004</v>
      </c>
      <c r="C97" s="8">
        <f>C96+(C101-C96)/(A101-A96)</f>
        <v>103.39999999999999</v>
      </c>
      <c r="D97" s="1">
        <f t="shared" si="4"/>
        <v>3.4516049382716054</v>
      </c>
      <c r="E97" s="13">
        <f t="shared" si="5"/>
        <v>8.9498376037531191E-3</v>
      </c>
      <c r="F97" s="21">
        <f>IF('Inputs and Results'!$C$20="Conservation Easement (Perpetual)",(C97-C96),IF(AND('Inputs and Results'!$C$20="Government (Secured)",A97&lt;=$B$6),C97-C96,IF(A97&lt;=$B$6,(C97-C96)*0.01*($B$6-A97+1),0)))</f>
        <v>0</v>
      </c>
      <c r="G97" s="22">
        <f>IF(A97&lt;='Inputs and Results'!$C$12,(C97-C96)*0.01*('Inputs and Results'!$C$12-A97+1),0)</f>
        <v>0</v>
      </c>
      <c r="H97" s="8">
        <f>H96+(H101-H96)/($A101-$A96)</f>
        <v>2.8</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B97+(B101-B96)/(A101-A96)</f>
        <v>282.06000000000006</v>
      </c>
      <c r="C98" s="8">
        <f>C97+(C101-C96)/(A101-A96)</f>
        <v>104.19999999999999</v>
      </c>
      <c r="D98" s="1">
        <f t="shared" si="4"/>
        <v>3.4397560975609762</v>
      </c>
      <c r="E98" s="13">
        <f t="shared" si="5"/>
        <v>8.8704485299377911E-3</v>
      </c>
      <c r="F98" s="21">
        <f>IF('Inputs and Results'!$C$20="Conservation Easement (Perpetual)",(C98-C97),IF(AND('Inputs and Results'!$C$20="Government (Secured)",A98&lt;=$B$6),C98-C97,IF(A98&lt;=$B$6,(C98-C97)*0.01*($B$6-A98+1),0)))</f>
        <v>0</v>
      </c>
      <c r="G98" s="22">
        <f>IF(A98&lt;='Inputs and Results'!$C$12,(C98-C97)*0.01*('Inputs and Results'!$C$12-A98+1),0)</f>
        <v>0</v>
      </c>
      <c r="H98" s="8">
        <f>H97+(H101-H96)/($A101-$A96)</f>
        <v>2.8</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B98+(B101-B96)/(A101-A96)</f>
        <v>284.54000000000008</v>
      </c>
      <c r="C99" s="8">
        <f>C98+(C101-C96)/(A101-A96)</f>
        <v>104.99999999999999</v>
      </c>
      <c r="D99" s="1">
        <f t="shared" si="4"/>
        <v>3.4281927710843383</v>
      </c>
      <c r="E99" s="13">
        <f t="shared" si="5"/>
        <v>8.7924555059208931E-3</v>
      </c>
      <c r="F99" s="21">
        <f>IF('Inputs and Results'!$C$20="Conservation Easement (Perpetual)",(C99-C98),IF(AND('Inputs and Results'!$C$20="Government (Secured)",A99&lt;=$B$6),C99-C98,IF(A99&lt;=$B$6,(C99-C98)*0.01*($B$6-A99+1),0)))</f>
        <v>0</v>
      </c>
      <c r="G99" s="22">
        <f>IF(A99&lt;='Inputs and Results'!$C$12,(C99-C98)*0.01*('Inputs and Results'!$C$12-A99+1),0)</f>
        <v>0</v>
      </c>
      <c r="H99" s="8">
        <f>H98+(H101-H96)/($A101-$A96)</f>
        <v>2.8</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B99+(B101-B96)/(A101-A96)</f>
        <v>287.0200000000001</v>
      </c>
      <c r="C100" s="8">
        <f>C99+(C101-C96)/(A101-A96)</f>
        <v>105.79999999999998</v>
      </c>
      <c r="D100" s="1">
        <f t="shared" si="4"/>
        <v>3.416904761904763</v>
      </c>
      <c r="E100" s="13">
        <f t="shared" si="5"/>
        <v>8.7158220285372678E-3</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H99+(H101-H96)/($A101-$A96)</f>
        <v>2.8</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289.5</v>
      </c>
      <c r="C101" s="9">
        <f>VLOOKUP(CONCATENATE($A$1,A101),'Smith et al 2006'!$A$2:$S$780,9,FALSE)</f>
        <v>106.6</v>
      </c>
      <c r="D101" s="1">
        <f t="shared" si="4"/>
        <v>3.4058823529411764</v>
      </c>
      <c r="E101" s="13">
        <f t="shared" si="5"/>
        <v>8.6405128562465627E-3</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2.8</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A101+1</f>
        <v>86</v>
      </c>
      <c r="B102" s="8">
        <f>B101+(B106-B101)/(A106-A101)</f>
        <v>291.52</v>
      </c>
      <c r="C102" s="8">
        <f>C101+(C106-C101)/(A106-A101)</f>
        <v>107.24</v>
      </c>
      <c r="D102" s="1">
        <f t="shared" si="4"/>
        <v>3.3897674418604651</v>
      </c>
      <c r="E102" s="13">
        <f t="shared" si="5"/>
        <v>6.9775474956821348E-3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H101+(H106-H101)/($A106-$A101)</f>
        <v>2.8</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A102+1</f>
        <v>87</v>
      </c>
      <c r="B103" s="8">
        <f>B102+(B106-B101)/(A106-A101)</f>
        <v>293.53999999999996</v>
      </c>
      <c r="C103" s="8">
        <f>C102+(C106-C101)/(A106-A101)</f>
        <v>107.88</v>
      </c>
      <c r="D103" s="1">
        <f t="shared" si="4"/>
        <v>3.3740229885057467</v>
      </c>
      <c r="E103" s="13">
        <f t="shared" si="5"/>
        <v>6.9291986827662022E-3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H102+(H106-H101)/($A106-$A101)</f>
        <v>2.8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A103+1</f>
        <v>88</v>
      </c>
      <c r="B104" s="8">
        <f>B103+(B106-B101)/(A106-A101)</f>
        <v>295.55999999999995</v>
      </c>
      <c r="C104" s="8">
        <f>C103+(C106-C101)/(A106-A101)</f>
        <v>108.52</v>
      </c>
      <c r="D104" s="1">
        <f t="shared" si="4"/>
        <v>3.358636363636363</v>
      </c>
      <c r="E104" s="13">
        <f t="shared" si="5"/>
        <v>6.8815152960413073E-3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H103+(H106-H101)/($A106-$A101)</f>
        <v>2.8</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A104+1</f>
        <v>89</v>
      </c>
      <c r="B105" s="8">
        <f>B104+(B106-B101)/(A106-A101)</f>
        <v>297.57999999999993</v>
      </c>
      <c r="C105" s="8">
        <f>C104+(C106-C101)/(A106-A101)</f>
        <v>109.16</v>
      </c>
      <c r="D105" s="1">
        <f>B105/A105</f>
        <v>3.3435955056179769</v>
      </c>
      <c r="E105" s="13">
        <f>(B105/B104)-1</f>
        <v>6.83448369197448E-3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H104+(H106-H101)/($A106-$A101)</f>
        <v>2.8</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A105+1</f>
        <v>90</v>
      </c>
      <c r="B106" s="9">
        <f>VLOOKUP(CONCATENATE($A$1,A106),'Smith et al 2006'!$A$2:$S$780,8,FALSE)</f>
        <v>299.60000000000002</v>
      </c>
      <c r="C106" s="9">
        <f>VLOOKUP(CONCATENATE($A$1,A106),'Smith et al 2006'!$A$2:$S$780,9,FALSE)</f>
        <v>109.8</v>
      </c>
      <c r="D106" s="1">
        <f>B106/A106</f>
        <v>3.3288888888888892</v>
      </c>
      <c r="E106" s="13">
        <f>(B106/B105)-1</f>
        <v>6.7880905974866401E-3</v>
      </c>
      <c r="F106" s="21">
        <f>IF('Inputs and Results'!$C$20="Conservation Easement (Perpetual)",(C106-C105),IF(AND('Inputs and Results'!$C$20="Government (Secured)",A106&lt;=$B$6),C106-C105,IF(A106&lt;=$B$6,(C106-C105)*0.01*($B$6-A106+1),0)))</f>
        <v>0</v>
      </c>
      <c r="G106" s="22">
        <f>IF(A106&lt;='Inputs and Results'!$C$12,(C106-C105)*0.01*('Inputs and Results'!$C$12-A106+1),0)</f>
        <v>0</v>
      </c>
      <c r="H106" s="9">
        <f>VLOOKUP(CONCATENATE($A$1,$A106),'Smith et al 2006'!$A$2:$S$780,11,FALSE)</f>
        <v>2.8</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ref="A107:A116" si="13">A106+1</f>
        <v>91</v>
      </c>
      <c r="B107" s="66">
        <f>B106+($B$106-$B$101)/($A$106-$A$101)</f>
        <v>301.62</v>
      </c>
      <c r="C107" s="66">
        <f>C106+(C106-C101)/(A106-A101)</f>
        <v>110.44</v>
      </c>
      <c r="D107" s="1">
        <f t="shared" ref="D107:D116" si="14">B107/A107</f>
        <v>3.3145054945054944</v>
      </c>
      <c r="E107" s="13">
        <f t="shared" ref="E107:E116" si="15">(B107/B106)-1</f>
        <v>6.7423230974632542E-3</v>
      </c>
      <c r="F107" s="21">
        <f>IF('Inputs and Results'!$C$20="Conservation Easement (Perpetual)",(C107-C106),IF(AND('Inputs and Results'!$C$20="Government (Secured)",A107&lt;=$B$6),C107-C106,IF(A107&lt;=$B$6,(C107-C106)*0.01*($B$6-A107+1),0)))</f>
        <v>0</v>
      </c>
      <c r="G107" s="22">
        <f>IF(A107&lt;='Inputs and Results'!$C$12,(C107-C106)*0.01*('Inputs and Results'!$C$12-A107+1),0)</f>
        <v>0</v>
      </c>
      <c r="H107" s="66">
        <f>H106+(H$106-H$101)/($A$106-$A$101)</f>
        <v>2.8</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row>
    <row r="108" spans="1:108" x14ac:dyDescent="0.2">
      <c r="A108" s="8">
        <f t="shared" si="13"/>
        <v>92</v>
      </c>
      <c r="B108" s="66">
        <f t="shared" ref="B108:B116" si="16">B107+($B$106-$B$101)/($A$106-$A$101)</f>
        <v>303.64</v>
      </c>
      <c r="C108" s="66">
        <f t="shared" ref="C108:C116" si="17">C107+(C107-C102)/(A107-A102)</f>
        <v>111.08</v>
      </c>
      <c r="D108" s="1">
        <f t="shared" si="14"/>
        <v>3.3004347826086957</v>
      </c>
      <c r="E108" s="13">
        <f t="shared" si="15"/>
        <v>6.6971686227703664E-3</v>
      </c>
      <c r="F108" s="21">
        <f>IF('Inputs and Results'!$C$20="Conservation Easement (Perpetual)",(C108-C107),IF(AND('Inputs and Results'!$C$20="Government (Secured)",A108&lt;=$B$6),C108-C107,IF(A108&lt;=$B$6,(C108-C107)*0.01*($B$6-A108+1),0)))</f>
        <v>0</v>
      </c>
      <c r="G108" s="22">
        <f>IF(A108&lt;='Inputs and Results'!$C$12,(C108-C107)*0.01*('Inputs and Results'!$C$12-A108+1),0)</f>
        <v>0</v>
      </c>
      <c r="H108" s="66">
        <f t="shared" ref="H108:H116" si="18">H107+(H$106-H$101)/($A$106-$A$101)</f>
        <v>2.8</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row>
    <row r="109" spans="1:108" x14ac:dyDescent="0.2">
      <c r="A109" s="8">
        <f t="shared" si="13"/>
        <v>93</v>
      </c>
      <c r="B109" s="66">
        <f t="shared" si="16"/>
        <v>305.65999999999997</v>
      </c>
      <c r="C109" s="66">
        <f t="shared" si="17"/>
        <v>111.72</v>
      </c>
      <c r="D109" s="1">
        <f t="shared" si="14"/>
        <v>3.2866666666666662</v>
      </c>
      <c r="E109" s="13">
        <f t="shared" si="15"/>
        <v>6.6526149387431399E-3</v>
      </c>
      <c r="F109" s="21">
        <f>IF('Inputs and Results'!$C$20="Conservation Easement (Perpetual)",(C109-C108),IF(AND('Inputs and Results'!$C$20="Government (Secured)",A109&lt;=$B$6),C109-C108,IF(A109&lt;=$B$6,(C109-C108)*0.01*($B$6-A109+1),0)))</f>
        <v>0</v>
      </c>
      <c r="G109" s="22">
        <f>IF(A109&lt;='Inputs and Results'!$C$12,(C109-C108)*0.01*('Inputs and Results'!$C$12-A109+1),0)</f>
        <v>0</v>
      </c>
      <c r="H109" s="66">
        <f t="shared" si="18"/>
        <v>2.8</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row>
    <row r="110" spans="1:108" x14ac:dyDescent="0.2">
      <c r="A110" s="8">
        <f t="shared" si="13"/>
        <v>94</v>
      </c>
      <c r="B110" s="66">
        <f t="shared" si="16"/>
        <v>307.67999999999995</v>
      </c>
      <c r="C110" s="66">
        <f t="shared" si="17"/>
        <v>112.36</v>
      </c>
      <c r="D110" s="1">
        <f t="shared" si="14"/>
        <v>3.2731914893617016</v>
      </c>
      <c r="E110" s="13">
        <f t="shared" si="15"/>
        <v>6.6086501341358073E-3</v>
      </c>
      <c r="F110" s="21">
        <f>IF('Inputs and Results'!$C$20="Conservation Easement (Perpetual)",(C110-C109),IF(AND('Inputs and Results'!$C$20="Government (Secured)",A110&lt;=$B$6),C110-C109,IF(A110&lt;=$B$6,(C110-C109)*0.01*($B$6-A110+1),0)))</f>
        <v>0</v>
      </c>
      <c r="G110" s="22">
        <f>IF(A110&lt;='Inputs and Results'!$C$12,(C110-C109)*0.01*('Inputs and Results'!$C$12-A110+1),0)</f>
        <v>0</v>
      </c>
      <c r="H110" s="66">
        <f t="shared" si="18"/>
        <v>2.8</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row>
    <row r="111" spans="1:108" x14ac:dyDescent="0.2">
      <c r="A111" s="8">
        <f t="shared" si="13"/>
        <v>95</v>
      </c>
      <c r="B111" s="66">
        <f t="shared" si="16"/>
        <v>309.69999999999993</v>
      </c>
      <c r="C111" s="66">
        <f t="shared" si="17"/>
        <v>113</v>
      </c>
      <c r="D111" s="1">
        <f t="shared" si="14"/>
        <v>3.2599999999999993</v>
      </c>
      <c r="E111" s="13">
        <f t="shared" si="15"/>
        <v>6.5652626105043854E-3</v>
      </c>
      <c r="F111" s="21">
        <f>IF('Inputs and Results'!$C$20="Conservation Easement (Perpetual)",(C111-C110),IF(AND('Inputs and Results'!$C$20="Government (Secured)",A111&lt;=$B$6),C111-C110,IF(A111&lt;=$B$6,(C111-C110)*0.01*($B$6-A111+1),0)))</f>
        <v>0</v>
      </c>
      <c r="G111" s="22">
        <f>IF(A111&lt;='Inputs and Results'!$C$12,(C111-C110)*0.01*('Inputs and Results'!$C$12-A111+1),0)</f>
        <v>0</v>
      </c>
      <c r="H111" s="66">
        <f t="shared" si="18"/>
        <v>2.8</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row>
    <row r="112" spans="1:108" x14ac:dyDescent="0.2">
      <c r="A112" s="8">
        <f t="shared" si="13"/>
        <v>96</v>
      </c>
      <c r="B112" s="66">
        <f t="shared" si="16"/>
        <v>311.71999999999991</v>
      </c>
      <c r="C112" s="66">
        <f t="shared" si="17"/>
        <v>113.64</v>
      </c>
      <c r="D112" s="1">
        <f t="shared" si="14"/>
        <v>3.2470833333333324</v>
      </c>
      <c r="E112" s="13">
        <f t="shared" si="15"/>
        <v>6.5224410720050585E-3</v>
      </c>
      <c r="F112" s="21">
        <f>IF('Inputs and Results'!$C$20="Conservation Easement (Perpetual)",(C112-C111),IF(AND('Inputs and Results'!$C$20="Government (Secured)",A112&lt;=$B$6),C112-C111,IF(A112&lt;=$B$6,(C112-C111)*0.01*($B$6-A112+1),0)))</f>
        <v>0</v>
      </c>
      <c r="G112" s="22">
        <f>IF(A112&lt;='Inputs and Results'!$C$12,(C112-C111)*0.01*('Inputs and Results'!$C$12-A112+1),0)</f>
        <v>0</v>
      </c>
      <c r="H112" s="66">
        <f t="shared" si="18"/>
        <v>2.8</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row>
    <row r="113" spans="1:11" x14ac:dyDescent="0.2">
      <c r="A113" s="8">
        <f t="shared" si="13"/>
        <v>97</v>
      </c>
      <c r="B113" s="66">
        <f t="shared" si="16"/>
        <v>313.7399999999999</v>
      </c>
      <c r="C113" s="66">
        <f t="shared" si="17"/>
        <v>114.28</v>
      </c>
      <c r="D113" s="1">
        <f t="shared" si="14"/>
        <v>3.2344329896907205</v>
      </c>
      <c r="E113" s="13">
        <f t="shared" si="15"/>
        <v>6.4801745155909085E-3</v>
      </c>
      <c r="F113" s="21">
        <f>IF('Inputs and Results'!$C$20="Conservation Easement (Perpetual)",(C113-C112),IF(AND('Inputs and Results'!$C$20="Government (Secured)",A113&lt;=$B$6),C113-C112,IF(A113&lt;=$B$6,(C113-C112)*0.01*($B$6-A113+1),0)))</f>
        <v>0</v>
      </c>
      <c r="G113" s="22">
        <f>IF(A113&lt;='Inputs and Results'!$C$12,(C113-C112)*0.01*('Inputs and Results'!$C$12-A113+1),0)</f>
        <v>0</v>
      </c>
      <c r="H113" s="66">
        <f t="shared" si="18"/>
        <v>2.8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row>
    <row r="114" spans="1:11" x14ac:dyDescent="0.2">
      <c r="A114" s="8">
        <f t="shared" si="13"/>
        <v>98</v>
      </c>
      <c r="B114" s="66">
        <f t="shared" si="16"/>
        <v>315.75999999999988</v>
      </c>
      <c r="C114" s="66">
        <f t="shared" si="17"/>
        <v>114.92</v>
      </c>
      <c r="D114" s="1">
        <f t="shared" si="14"/>
        <v>3.2220408163265293</v>
      </c>
      <c r="E114" s="13">
        <f t="shared" si="15"/>
        <v>6.4384522215847895E-3</v>
      </c>
      <c r="F114" s="21">
        <f>IF('Inputs and Results'!$C$20="Conservation Easement (Perpetual)",(C114-C113),IF(AND('Inputs and Results'!$C$20="Government (Secured)",A114&lt;=$B$6),C114-C113,IF(A114&lt;=$B$6,(C114-C113)*0.01*($B$6-A114+1),0)))</f>
        <v>0</v>
      </c>
      <c r="G114" s="22">
        <f>IF(A114&lt;='Inputs and Results'!$C$12,(C114-C113)*0.01*('Inputs and Results'!$C$12-A114+1),0)</f>
        <v>0</v>
      </c>
      <c r="H114" s="66">
        <f t="shared" si="18"/>
        <v>2.8</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row>
    <row r="115" spans="1:11" x14ac:dyDescent="0.2">
      <c r="A115" s="8">
        <f t="shared" si="13"/>
        <v>99</v>
      </c>
      <c r="B115" s="66">
        <f t="shared" si="16"/>
        <v>317.77999999999986</v>
      </c>
      <c r="C115" s="66">
        <f t="shared" si="17"/>
        <v>115.56</v>
      </c>
      <c r="D115" s="1">
        <f t="shared" si="14"/>
        <v>3.2098989898989885</v>
      </c>
      <c r="E115" s="13">
        <f t="shared" si="15"/>
        <v>6.3972637446161329E-3</v>
      </c>
      <c r="F115" s="21">
        <f>IF('Inputs and Results'!$C$20="Conservation Easement (Perpetual)",(C115-C114),IF(AND('Inputs and Results'!$C$20="Government (Secured)",A115&lt;=$B$6),C115-C114,IF(A115&lt;=$B$6,(C115-C114)*0.01*($B$6-A115+1),0)))</f>
        <v>0</v>
      </c>
      <c r="G115" s="22">
        <f>IF(A115&lt;='Inputs and Results'!$C$12,(C115-C114)*0.01*('Inputs and Results'!$C$12-A115+1),0)</f>
        <v>0</v>
      </c>
      <c r="H115" s="66">
        <f t="shared" si="18"/>
        <v>2.8</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row>
    <row r="116" spans="1:11" x14ac:dyDescent="0.2">
      <c r="A116" s="8">
        <f t="shared" si="13"/>
        <v>100</v>
      </c>
      <c r="B116" s="66">
        <f t="shared" si="16"/>
        <v>319.79999999999984</v>
      </c>
      <c r="C116" s="66">
        <f t="shared" si="17"/>
        <v>116.2</v>
      </c>
      <c r="D116" s="1">
        <f t="shared" si="14"/>
        <v>3.1979999999999986</v>
      </c>
      <c r="E116" s="13">
        <f t="shared" si="15"/>
        <v>6.3565989049028104E-3</v>
      </c>
      <c r="F116" s="21">
        <f>IF('Inputs and Results'!$C$20="Conservation Easement (Perpetual)",(C116-C115),IF(AND('Inputs and Results'!$C$20="Government (Secured)",A116&lt;=$B$6),C116-C115,IF(A116&lt;=$B$6,(C116-C115)*0.01*($B$6-A116+1),0)))</f>
        <v>0</v>
      </c>
      <c r="G116" s="22">
        <f>IF(A116&lt;='Inputs and Results'!$C$12,(C116-C115)*0.01*('Inputs and Results'!$C$12-A116+1),0)</f>
        <v>0</v>
      </c>
      <c r="H116" s="66">
        <f t="shared" si="18"/>
        <v>2.8</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row>
    <row r="117" spans="1:11" x14ac:dyDescent="0.2">
      <c r="A117" s="5"/>
      <c r="F117" s="20"/>
      <c r="G117" s="20"/>
    </row>
    <row r="118" spans="1:11" x14ac:dyDescent="0.2">
      <c r="A118" s="5"/>
      <c r="F118" s="20"/>
      <c r="G118" s="20"/>
    </row>
    <row r="119" spans="1:11" x14ac:dyDescent="0.2">
      <c r="A119" s="5"/>
      <c r="F119" s="20"/>
      <c r="G119" s="20"/>
    </row>
    <row r="120" spans="1:11" x14ac:dyDescent="0.2">
      <c r="A120" s="5"/>
      <c r="F120" s="20"/>
      <c r="G120" s="20"/>
    </row>
    <row r="121" spans="1:11" x14ac:dyDescent="0.2">
      <c r="A121" s="5"/>
      <c r="F121" s="20"/>
      <c r="G121" s="20"/>
    </row>
    <row r="122" spans="1:11" x14ac:dyDescent="0.2">
      <c r="A122" s="5"/>
      <c r="F122" s="20"/>
      <c r="G122" s="20"/>
    </row>
    <row r="123" spans="1:11" x14ac:dyDescent="0.2">
      <c r="A123" s="5"/>
      <c r="F123" s="20"/>
      <c r="G123" s="20"/>
    </row>
    <row r="124" spans="1:11" x14ac:dyDescent="0.2">
      <c r="A124" s="5"/>
      <c r="F124" s="20"/>
      <c r="G124" s="20"/>
    </row>
    <row r="125" spans="1:11" x14ac:dyDescent="0.2">
      <c r="A125" s="5"/>
      <c r="F125" s="20"/>
      <c r="G125" s="20"/>
    </row>
    <row r="126" spans="1:11" x14ac:dyDescent="0.2">
      <c r="A126" s="5"/>
      <c r="F126" s="20"/>
      <c r="G126" s="20"/>
    </row>
    <row r="127" spans="1:11" x14ac:dyDescent="0.2">
      <c r="A127" s="5"/>
      <c r="F127" s="20"/>
      <c r="G127" s="20"/>
    </row>
    <row r="128" spans="1:11" x14ac:dyDescent="0.2">
      <c r="A128" s="5"/>
      <c r="F128" s="20"/>
      <c r="G128" s="20"/>
    </row>
    <row r="129" spans="1:7" x14ac:dyDescent="0.2">
      <c r="A129" s="5"/>
      <c r="F129" s="20"/>
      <c r="G129" s="20"/>
    </row>
    <row r="130" spans="1:7" x14ac:dyDescent="0.2">
      <c r="A130" s="5"/>
      <c r="F130" s="20"/>
      <c r="G130" s="20"/>
    </row>
    <row r="131" spans="1:7" x14ac:dyDescent="0.2">
      <c r="A131" s="5"/>
      <c r="F131" s="20"/>
      <c r="G131" s="20"/>
    </row>
    <row r="132" spans="1:7" x14ac:dyDescent="0.2">
      <c r="A132" s="5"/>
      <c r="F132" s="20"/>
      <c r="G132" s="20"/>
    </row>
    <row r="133" spans="1:7" x14ac:dyDescent="0.2">
      <c r="A133" s="5"/>
      <c r="F133" s="20"/>
      <c r="G133" s="20"/>
    </row>
    <row r="134" spans="1:7" x14ac:dyDescent="0.2">
      <c r="A134" s="5"/>
      <c r="F134" s="20"/>
      <c r="G134" s="20"/>
    </row>
    <row r="135" spans="1:7" x14ac:dyDescent="0.2">
      <c r="A135" s="5"/>
      <c r="F135" s="20"/>
      <c r="G135" s="20"/>
    </row>
    <row r="136" spans="1:7" x14ac:dyDescent="0.2">
      <c r="A136" s="5"/>
      <c r="F136" s="20"/>
      <c r="G136" s="20"/>
    </row>
    <row r="137" spans="1:7" x14ac:dyDescent="0.2">
      <c r="A137" s="5"/>
      <c r="F137" s="20"/>
      <c r="G137" s="20"/>
    </row>
    <row r="138" spans="1:7" x14ac:dyDescent="0.2">
      <c r="A138" s="5"/>
      <c r="F138" s="20"/>
      <c r="G138" s="20"/>
    </row>
    <row r="139" spans="1:7" x14ac:dyDescent="0.2">
      <c r="A139" s="5"/>
      <c r="F139" s="20"/>
      <c r="G139" s="20"/>
    </row>
    <row r="140" spans="1:7" x14ac:dyDescent="0.2">
      <c r="A140" s="5"/>
      <c r="F140" s="20"/>
      <c r="G140" s="20"/>
    </row>
    <row r="141" spans="1:7" x14ac:dyDescent="0.2">
      <c r="A141" s="6"/>
      <c r="F141" s="20"/>
      <c r="G141" s="20"/>
    </row>
  </sheetData>
  <sheetProtection algorithmName="SHA-512" hashValue="SPm6l/Ve0FwvcznANxoqMZLijspexxXBb0y+j3tvwUTzRoU1lEX/ZW76meTcuLaf8L9r6HhCD4L5shTq18z82Q==" saltValue="GC6VjyDxHsRQZooDg1JS9w==" spinCount="100000" sheet="1" objects="1" scenarios="1"/>
  <mergeCells count="3">
    <mergeCell ref="D14:E14"/>
    <mergeCell ref="F13:K13"/>
    <mergeCell ref="I14:K14"/>
  </mergeCells>
  <conditionalFormatting sqref="D17:D116">
    <cfRule type="top10" dxfId="24" priority="2" stopIfTrue="1" rank="1"/>
  </conditionalFormatting>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theme="5" tint="0.39997558519241921"/>
  </sheetPr>
  <dimension ref="A1:DD141"/>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151</v>
      </c>
    </row>
    <row r="2" spans="1:108" x14ac:dyDescent="0.2">
      <c r="A2" s="1" t="s">
        <v>206</v>
      </c>
      <c r="B2" s="1" t="s">
        <v>207</v>
      </c>
    </row>
    <row r="3" spans="1:108" x14ac:dyDescent="0.2">
      <c r="A3" s="1" t="s">
        <v>114</v>
      </c>
      <c r="B3" s="1">
        <f>_xlfn.MAXIFS(A16:A141,D16:D141,B4)</f>
        <v>25</v>
      </c>
    </row>
    <row r="4" spans="1:108" x14ac:dyDescent="0.2">
      <c r="A4" s="1" t="s">
        <v>208</v>
      </c>
      <c r="B4" s="1">
        <f>MAX(D17:D106)</f>
        <v>12.607999999999999</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1.7600000000000002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0.8</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3.5200000000000005</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1.6</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5.2800000000000011</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2.4000000000000004</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7.0400000000000009</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8.8000000000000007</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B21+(B26-B21)/(A26-A21)</f>
        <v>9.5400000000000009</v>
      </c>
      <c r="C22" s="8">
        <f>C21+(C26-C21)/(A26-A21)</f>
        <v>12.48</v>
      </c>
      <c r="D22" s="1">
        <f t="shared" si="0"/>
        <v>1.59</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H21+(H26-H21)/($A26-$A21)</f>
        <v>3.98</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B22+(B26-B21)/(A26-A21)</f>
        <v>19.080000000000002</v>
      </c>
      <c r="C23" s="8">
        <f>C22+(C26-C21)/(A26-A21)</f>
        <v>16.16</v>
      </c>
      <c r="D23" s="1">
        <f t="shared" si="0"/>
        <v>2.725714285714286</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H22+(H26-H21)/($A26-$A21)</f>
        <v>3.96</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B23+(B26-B21)/(A26-A21)</f>
        <v>28.620000000000005</v>
      </c>
      <c r="C24" s="8">
        <f>C23+(C26-C21)/(A26-A21)</f>
        <v>19.84</v>
      </c>
      <c r="D24" s="1">
        <f t="shared" si="0"/>
        <v>3.5775000000000006</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H23+(H26-H21)/($A26-$A21)</f>
        <v>3.94</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B24+(B26-B21)/(A26-A21)</f>
        <v>38.160000000000004</v>
      </c>
      <c r="C25" s="8">
        <f>C24+(C26-C21)/(A26-A21)</f>
        <v>23.52</v>
      </c>
      <c r="D25" s="1">
        <f t="shared" si="0"/>
        <v>4.24</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H24+(H26-H21)/($A26-$A21)</f>
        <v>3.92</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9">
        <f>VLOOKUP(CONCATENATE($A$1,A26),'Smith et al 2006'!$A$2:$S$780,8,FALSE)</f>
        <v>47.7</v>
      </c>
      <c r="C26" s="9">
        <f>VLOOKUP(CONCATENATE($A$1,A26),'Smith et al 2006'!$A$2:$S$780,9,FALSE)</f>
        <v>27.2</v>
      </c>
      <c r="D26" s="1">
        <f t="shared" si="0"/>
        <v>4.7700000000000005</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9">
        <f>VLOOKUP(CONCATENATE($A$1,$A26),'Smith et al 2006'!$A$2:$S$780,11,FALSE)</f>
        <v>3.9</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B26+(B31-B26)/(A31-A26)</f>
        <v>67.460000000000008</v>
      </c>
      <c r="C27" s="8">
        <f>C26+(C31-C26)/(A31-A26)</f>
        <v>33.78</v>
      </c>
      <c r="D27" s="1">
        <f t="shared" si="0"/>
        <v>6.1327272727272737</v>
      </c>
      <c r="E27" s="13">
        <f t="shared" si="1"/>
        <v>0.41425576519916141</v>
      </c>
      <c r="F27" s="21">
        <f>IF('Inputs and Results'!$C$20="Conservation Easement (Perpetual)",(C27-C26),IF(AND('Inputs and Results'!$C$20="Government (Secured)",A27&lt;=$B$6),C27-C26,IF(A27&lt;=$B$6,(C27-C26)*0.01*($B$6-A27+1),0)))</f>
        <v>0</v>
      </c>
      <c r="G27" s="22">
        <f>IF(A27&lt;='Inputs and Results'!$C$12,(C27-C26)*0.01*('Inputs and Results'!$C$12-A27+1),0)</f>
        <v>0</v>
      </c>
      <c r="H27" s="8">
        <f>H26+(H31-H26)/($A31-$A26)</f>
        <v>3.88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B27+(B31-B26)/(A31-A26)</f>
        <v>87.22</v>
      </c>
      <c r="C28" s="8">
        <f>C27+(C31-C26)/(A31-A26)</f>
        <v>40.36</v>
      </c>
      <c r="D28" s="1">
        <f t="shared" si="0"/>
        <v>7.2683333333333335</v>
      </c>
      <c r="E28" s="13">
        <f t="shared" si="1"/>
        <v>0.29291431959679803</v>
      </c>
      <c r="F28" s="21">
        <f>IF('Inputs and Results'!$C$20="Conservation Easement (Perpetual)",(C28-C27),IF(AND('Inputs and Results'!$C$20="Government (Secured)",A28&lt;=$B$6),C28-C27,IF(A28&lt;=$B$6,(C28-C27)*0.01*($B$6-A28+1),0)))</f>
        <v>0</v>
      </c>
      <c r="G28" s="22">
        <f>IF(A28&lt;='Inputs and Results'!$C$12,(C28-C27)*0.01*('Inputs and Results'!$C$12-A28+1),0)</f>
        <v>0</v>
      </c>
      <c r="H28" s="8">
        <f>H27+(H31-H26)/($A31-$A26)</f>
        <v>3.86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B28+(B31-B26)/(A31-A26)</f>
        <v>106.97999999999999</v>
      </c>
      <c r="C29" s="8">
        <f>C28+(C31-C26)/(A31-A26)</f>
        <v>46.94</v>
      </c>
      <c r="D29" s="1">
        <f t="shared" si="0"/>
        <v>8.2292307692307691</v>
      </c>
      <c r="E29" s="13">
        <f t="shared" si="1"/>
        <v>0.22655354276542061</v>
      </c>
      <c r="F29" s="21">
        <f>IF('Inputs and Results'!$C$20="Conservation Easement (Perpetual)",(C29-C28),IF(AND('Inputs and Results'!$C$20="Government (Secured)",A29&lt;=$B$6),C29-C28,IF(A29&lt;=$B$6,(C29-C28)*0.01*($B$6-A29+1),0)))</f>
        <v>0</v>
      </c>
      <c r="G29" s="22">
        <f>IF(A29&lt;='Inputs and Results'!$C$12,(C29-C28)*0.01*('Inputs and Results'!$C$12-A29+1),0)</f>
        <v>0</v>
      </c>
      <c r="H29" s="8">
        <f>H28+(H31-H26)/($A31-$A26)</f>
        <v>3.84</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B29+(B31-B26)/(A31-A26)</f>
        <v>126.73999999999998</v>
      </c>
      <c r="C30" s="8">
        <f>C29+(C31-C26)/(A31-A26)</f>
        <v>53.519999999999996</v>
      </c>
      <c r="D30" s="1">
        <f t="shared" si="0"/>
        <v>9.0528571428571407</v>
      </c>
      <c r="E30" s="13">
        <f t="shared" si="1"/>
        <v>0.18470742194802758</v>
      </c>
      <c r="F30" s="21">
        <f>IF('Inputs and Results'!$C$20="Conservation Easement (Perpetual)",(C30-C29),IF(AND('Inputs and Results'!$C$20="Government (Secured)",A30&lt;=$B$6),C30-C29,IF(A30&lt;=$B$6,(C30-C29)*0.01*($B$6-A30+1),0)))</f>
        <v>0</v>
      </c>
      <c r="G30" s="22">
        <f>IF(A30&lt;='Inputs and Results'!$C$12,(C30-C29)*0.01*('Inputs and Results'!$C$12-A30+1),0)</f>
        <v>0</v>
      </c>
      <c r="H30" s="8">
        <f>H29+(H31-H26)/($A31-$A26)</f>
        <v>3.82</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146.5</v>
      </c>
      <c r="C31" s="9">
        <f>VLOOKUP(CONCATENATE($A$1,A31),'Smith et al 2006'!$A$2:$S$780,9,FALSE)</f>
        <v>60.1</v>
      </c>
      <c r="D31" s="1">
        <f t="shared" si="0"/>
        <v>9.7666666666666675</v>
      </c>
      <c r="E31" s="13">
        <f t="shared" si="1"/>
        <v>0.15590973646836059</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3.8</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B31+(B36-B31)/(A36-A31)</f>
        <v>166.16</v>
      </c>
      <c r="C32" s="8">
        <f>C31+(C36-C31)/(A36-A31)</f>
        <v>66.320000000000007</v>
      </c>
      <c r="D32" s="1">
        <f t="shared" si="0"/>
        <v>10.385</v>
      </c>
      <c r="E32" s="13">
        <f t="shared" si="1"/>
        <v>0.13419795221843001</v>
      </c>
      <c r="F32" s="21">
        <f>IF('Inputs and Results'!$C$20="Conservation Easement (Perpetual)",(C32-C31),IF(AND('Inputs and Results'!$C$20="Government (Secured)",A32&lt;=$B$6),C32-C31,IF(A32&lt;=$B$6,(C32-C31)*0.01*($B$6-A32+1),0)))</f>
        <v>0</v>
      </c>
      <c r="G32" s="22">
        <f>IF(A32&lt;='Inputs and Results'!$C$12,(C32-C31)*0.01*('Inputs and Results'!$C$12-A32+1),0)</f>
        <v>0</v>
      </c>
      <c r="H32" s="8">
        <f>H31+(H36-H31)/($A36-$A31)</f>
        <v>3.78</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B32+(B36-B31)/(A36-A31)</f>
        <v>185.82</v>
      </c>
      <c r="C33" s="8">
        <f>C32+(C36-C31)/(A36-A31)</f>
        <v>72.540000000000006</v>
      </c>
      <c r="D33" s="1">
        <f t="shared" si="0"/>
        <v>10.930588235294117</v>
      </c>
      <c r="E33" s="13">
        <f t="shared" si="1"/>
        <v>0.1183196918632643</v>
      </c>
      <c r="F33" s="21">
        <f>IF('Inputs and Results'!$C$20="Conservation Easement (Perpetual)",(C33-C32),IF(AND('Inputs and Results'!$C$20="Government (Secured)",A33&lt;=$B$6),C33-C32,IF(A33&lt;=$B$6,(C33-C32)*0.01*($B$6-A33+1),0)))</f>
        <v>0</v>
      </c>
      <c r="G33" s="22">
        <f>IF(A33&lt;='Inputs and Results'!$C$12,(C33-C32)*0.01*('Inputs and Results'!$C$12-A33+1),0)</f>
        <v>0</v>
      </c>
      <c r="H33" s="8">
        <f>H32+(H36-H31)/($A36-$A31)</f>
        <v>3.76</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B33+(B36-B31)/(A36-A31)</f>
        <v>205.48</v>
      </c>
      <c r="C34" s="8">
        <f>C33+(C36-C31)/(A36-A31)</f>
        <v>78.760000000000005</v>
      </c>
      <c r="D34" s="1">
        <f t="shared" si="0"/>
        <v>11.415555555555555</v>
      </c>
      <c r="E34" s="13">
        <f t="shared" si="1"/>
        <v>0.10580131309869767</v>
      </c>
      <c r="F34" s="21">
        <f>IF('Inputs and Results'!$C$20="Conservation Easement (Perpetual)",(C34-C33),IF(AND('Inputs and Results'!$C$20="Government (Secured)",A34&lt;=$B$6),C34-C33,IF(A34&lt;=$B$6,(C34-C33)*0.01*($B$6-A34+1),0)))</f>
        <v>0</v>
      </c>
      <c r="G34" s="22">
        <f>IF(A34&lt;='Inputs and Results'!$C$12,(C34-C33)*0.01*('Inputs and Results'!$C$12-A34+1),0)</f>
        <v>0</v>
      </c>
      <c r="H34" s="8">
        <f>H33+(H36-H31)/($A36-$A31)</f>
        <v>3.7399999999999998</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B34+(B36-B31)/(A36-A31)</f>
        <v>225.14</v>
      </c>
      <c r="C35" s="8">
        <f>C34+(C36-C31)/(A36-A31)</f>
        <v>84.98</v>
      </c>
      <c r="D35" s="1">
        <f t="shared" si="0"/>
        <v>11.849473684210526</v>
      </c>
      <c r="E35" s="13">
        <f t="shared" si="1"/>
        <v>9.5678411524235951E-2</v>
      </c>
      <c r="F35" s="21">
        <f>IF('Inputs and Results'!$C$20="Conservation Easement (Perpetual)",(C35-C34),IF(AND('Inputs and Results'!$C$20="Government (Secured)",A35&lt;=$B$6),C35-C34,IF(A35&lt;=$B$6,(C35-C34)*0.01*($B$6-A35+1),0)))</f>
        <v>0</v>
      </c>
      <c r="G35" s="22">
        <f>IF(A35&lt;='Inputs and Results'!$C$12,(C35-C34)*0.01*('Inputs and Results'!$C$12-A35+1),0)</f>
        <v>0</v>
      </c>
      <c r="H35" s="8">
        <f>H34+(H36-H31)/($A36-$A31)</f>
        <v>3.7199999999999998</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9">
        <f>VLOOKUP(CONCATENATE($A$1,A36),'Smith et al 2006'!$A$2:$S$780,8,FALSE)</f>
        <v>244.8</v>
      </c>
      <c r="C36" s="9">
        <f>VLOOKUP(CONCATENATE($A$1,A36),'Smith et al 2006'!$A$2:$S$780,9,FALSE)</f>
        <v>91.2</v>
      </c>
      <c r="D36" s="1">
        <f t="shared" si="0"/>
        <v>12.24</v>
      </c>
      <c r="E36" s="13">
        <f t="shared" si="1"/>
        <v>8.7323443190903571E-2</v>
      </c>
      <c r="F36" s="21">
        <f>IF('Inputs and Results'!$C$20="Conservation Easement (Perpetual)",(C36-C35),IF(AND('Inputs and Results'!$C$20="Government (Secured)",A36&lt;=$B$6),C36-C35,IF(A36&lt;=$B$6,(C36-C35)*0.01*($B$6-A36+1),0)))</f>
        <v>0</v>
      </c>
      <c r="G36" s="22">
        <f>IF(A36&lt;='Inputs and Results'!$C$12,(C36-C35)*0.01*('Inputs and Results'!$C$12-A36+1),0)</f>
        <v>0</v>
      </c>
      <c r="H36" s="9">
        <f>VLOOKUP(CONCATENATE($A$1,$A36),'Smith et al 2006'!$A$2:$S$780,11,FALSE)</f>
        <v>3.7</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B36+(B41-B36)/(A41-A36)</f>
        <v>258.88</v>
      </c>
      <c r="C37" s="8">
        <f>C36+(C41-C36)/(A41-A36)</f>
        <v>95.66</v>
      </c>
      <c r="D37" s="1">
        <f t="shared" si="0"/>
        <v>12.327619047619047</v>
      </c>
      <c r="E37" s="13">
        <f t="shared" si="1"/>
        <v>5.7516339869281063E-2</v>
      </c>
      <c r="F37" s="21">
        <f>IF('Inputs and Results'!$C$20="Conservation Easement (Perpetual)",(C37-C36),IF(AND('Inputs and Results'!$C$20="Government (Secured)",A37&lt;=$B$6),C37-C36,IF(A37&lt;=$B$6,(C37-C36)*0.01*($B$6-A37+1),0)))</f>
        <v>0</v>
      </c>
      <c r="G37" s="22">
        <f>IF(A37&lt;='Inputs and Results'!$C$12,(C37-C36)*0.01*('Inputs and Results'!$C$12-A37+1),0)</f>
        <v>0</v>
      </c>
      <c r="H37" s="8">
        <f>H36+(H41-H36)/($A41-$A36)</f>
        <v>3.7</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B37+(B41-B36)/(A41-A36)</f>
        <v>272.95999999999998</v>
      </c>
      <c r="C38" s="8">
        <f>C37+(C41-C36)/(A41-A36)</f>
        <v>100.11999999999999</v>
      </c>
      <c r="D38" s="1">
        <f t="shared" si="0"/>
        <v>12.407272727272726</v>
      </c>
      <c r="E38" s="13">
        <f t="shared" si="1"/>
        <v>5.4388133498145752E-2</v>
      </c>
      <c r="F38" s="21">
        <f>IF('Inputs and Results'!$C$20="Conservation Easement (Perpetual)",(C38-C37),IF(AND('Inputs and Results'!$C$20="Government (Secured)",A38&lt;=$B$6),C38-C37,IF(A38&lt;=$B$6,(C38-C37)*0.01*($B$6-A38+1),0)))</f>
        <v>0</v>
      </c>
      <c r="G38" s="22">
        <f>IF(A38&lt;='Inputs and Results'!$C$12,(C38-C37)*0.01*('Inputs and Results'!$C$12-A38+1),0)</f>
        <v>0</v>
      </c>
      <c r="H38" s="8">
        <f>H37+(H41-H36)/($A41-$A36)</f>
        <v>3.7</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B38+(B41-B36)/(A41-A36)</f>
        <v>287.03999999999996</v>
      </c>
      <c r="C39" s="8">
        <f>C38+(C41-C36)/(A41-A36)</f>
        <v>104.57999999999998</v>
      </c>
      <c r="D39" s="1">
        <f t="shared" si="0"/>
        <v>12.479999999999999</v>
      </c>
      <c r="E39" s="13">
        <f t="shared" si="1"/>
        <v>5.1582649472450059E-2</v>
      </c>
      <c r="F39" s="21">
        <f>IF('Inputs and Results'!$C$20="Conservation Easement (Perpetual)",(C39-C38),IF(AND('Inputs and Results'!$C$20="Government (Secured)",A39&lt;=$B$6),C39-C38,IF(A39&lt;=$B$6,(C39-C38)*0.01*($B$6-A39+1),0)))</f>
        <v>0</v>
      </c>
      <c r="G39" s="22">
        <f>IF(A39&lt;='Inputs and Results'!$C$12,(C39-C38)*0.01*('Inputs and Results'!$C$12-A39+1),0)</f>
        <v>0</v>
      </c>
      <c r="H39" s="8">
        <f>H38+(H41-H36)/($A41-$A36)</f>
        <v>3.7</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B39+(B41-B36)/(A41-A36)</f>
        <v>301.11999999999995</v>
      </c>
      <c r="C40" s="8">
        <f>C39+(C41-C36)/(A41-A36)</f>
        <v>109.03999999999998</v>
      </c>
      <c r="D40" s="1">
        <f>B40/A40</f>
        <v>12.546666666666665</v>
      </c>
      <c r="E40" s="13">
        <f>(B40/B39)-1</f>
        <v>4.9052396878483728E-2</v>
      </c>
      <c r="F40" s="21">
        <f>IF('Inputs and Results'!$C$20="Conservation Easement (Perpetual)",(C40-C39),IF(AND('Inputs and Results'!$C$20="Government (Secured)",A40&lt;=$B$6),C40-C39,IF(A40&lt;=$B$6,(C40-C39)*0.01*($B$6-A40+1),0)))</f>
        <v>0</v>
      </c>
      <c r="G40" s="22">
        <f>IF(A40&lt;='Inputs and Results'!$C$12,(C40-C39)*0.01*('Inputs and Results'!$C$12-A40+1),0)</f>
        <v>0</v>
      </c>
      <c r="H40" s="8">
        <f>H39+(H41-H36)/($A41-$A36)</f>
        <v>3.7</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315.2</v>
      </c>
      <c r="C41" s="9">
        <f>VLOOKUP(CONCATENATE($A$1,A41),'Smith et al 2006'!$A$2:$S$780,9,FALSE)</f>
        <v>113.5</v>
      </c>
      <c r="D41" s="1">
        <f t="shared" ref="D41:D104" si="4">B41/A41</f>
        <v>12.607999999999999</v>
      </c>
      <c r="E41" s="13">
        <f t="shared" ref="E41:E104" si="5">(B41/B40)-1</f>
        <v>4.6758767268862966E-2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3.7</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B41+(B46-B41)/(A46-A41)</f>
        <v>321.62</v>
      </c>
      <c r="C42" s="8">
        <f>C41+(C46-C41)/(A46-A41)</f>
        <v>115.36</v>
      </c>
      <c r="D42" s="1">
        <f t="shared" si="4"/>
        <v>12.370000000000001</v>
      </c>
      <c r="E42" s="13">
        <f t="shared" si="5"/>
        <v>2.0368020304568635E-2</v>
      </c>
      <c r="F42" s="21">
        <f>IF('Inputs and Results'!$C$20="Conservation Easement (Perpetual)",(C42-C41),IF(AND('Inputs and Results'!$C$20="Government (Secured)",A42&lt;=$B$6),C42-C41,IF(A42&lt;=$B$6,(C42-C41)*0.01*($B$6-A42+1),0)))</f>
        <v>0</v>
      </c>
      <c r="G42" s="22">
        <f>IF(A42&lt;='Inputs and Results'!$C$12,(C42-C41)*0.01*('Inputs and Results'!$C$12-A42+1),0)</f>
        <v>0</v>
      </c>
      <c r="H42" s="8">
        <f>H41+(H46-H41)/($A46-$A41)</f>
        <v>3.7</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B42+(B46-B41)/(A46-A41)</f>
        <v>328.04</v>
      </c>
      <c r="C43" s="8">
        <f>C42+(C46-C41)/(A46-A41)</f>
        <v>117.22</v>
      </c>
      <c r="D43" s="1">
        <f t="shared" si="4"/>
        <v>12.149629629629631</v>
      </c>
      <c r="E43" s="13">
        <f t="shared" si="5"/>
        <v>1.9961445183757309E-2</v>
      </c>
      <c r="F43" s="21">
        <f>IF('Inputs and Results'!$C$20="Conservation Easement (Perpetual)",(C43-C42),IF(AND('Inputs and Results'!$C$20="Government (Secured)",A43&lt;=$B$6),C43-C42,IF(A43&lt;=$B$6,(C43-C42)*0.01*($B$6-A43+1),0)))</f>
        <v>0</v>
      </c>
      <c r="G43" s="22">
        <f>IF(A43&lt;='Inputs and Results'!$C$12,(C43-C42)*0.01*('Inputs and Results'!$C$12-A43+1),0)</f>
        <v>0</v>
      </c>
      <c r="H43" s="8">
        <f>H42+(H46-H41)/($A46-$A41)</f>
        <v>3.7</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B43+(B46-B41)/(A46-A41)</f>
        <v>334.46000000000004</v>
      </c>
      <c r="C44" s="8">
        <f>C43+(C46-C41)/(A46-A41)</f>
        <v>119.08</v>
      </c>
      <c r="D44" s="1">
        <f t="shared" si="4"/>
        <v>11.945000000000002</v>
      </c>
      <c r="E44" s="13">
        <f t="shared" si="5"/>
        <v>1.9570784050725543E-2</v>
      </c>
      <c r="F44" s="21">
        <f>IF('Inputs and Results'!$C$20="Conservation Easement (Perpetual)",(C44-C43),IF(AND('Inputs and Results'!$C$20="Government (Secured)",A44&lt;=$B$6),C44-C43,IF(A44&lt;=$B$6,(C44-C43)*0.01*($B$6-A44+1),0)))</f>
        <v>0</v>
      </c>
      <c r="G44" s="22">
        <f>IF(A44&lt;='Inputs and Results'!$C$12,(C44-C43)*0.01*('Inputs and Results'!$C$12-A44+1),0)</f>
        <v>0</v>
      </c>
      <c r="H44" s="8">
        <f>H43+(H46-H41)/($A46-$A41)</f>
        <v>3.7</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B44+(B46-B41)/(A46-A41)</f>
        <v>340.88000000000005</v>
      </c>
      <c r="C45" s="8">
        <f>C44+(C46-C41)/(A46-A41)</f>
        <v>120.94</v>
      </c>
      <c r="D45" s="1">
        <f t="shared" si="4"/>
        <v>11.754482758620691</v>
      </c>
      <c r="E45" s="13">
        <f t="shared" si="5"/>
        <v>1.919512049273453E-2</v>
      </c>
      <c r="F45" s="21">
        <f>IF('Inputs and Results'!$C$20="Conservation Easement (Perpetual)",(C45-C44),IF(AND('Inputs and Results'!$C$20="Government (Secured)",A45&lt;=$B$6),C45-C44,IF(A45&lt;=$B$6,(C45-C44)*0.01*($B$6-A45+1),0)))</f>
        <v>0</v>
      </c>
      <c r="G45" s="22">
        <f>IF(A45&lt;='Inputs and Results'!$C$12,(C45-C44)*0.01*('Inputs and Results'!$C$12-A45+1),0)</f>
        <v>0</v>
      </c>
      <c r="H45" s="8">
        <f>H44+(H46-H41)/($A46-$A41)</f>
        <v>3.7</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9">
        <f>VLOOKUP(CONCATENATE($A$1,A46),'Smith et al 2006'!$A$2:$S$780,8,FALSE)</f>
        <v>347.3</v>
      </c>
      <c r="C46" s="9">
        <f>VLOOKUP(CONCATENATE($A$1,A46),'Smith et al 2006'!$A$2:$S$780,9,FALSE)</f>
        <v>122.8</v>
      </c>
      <c r="D46" s="1">
        <f t="shared" si="4"/>
        <v>11.576666666666666</v>
      </c>
      <c r="E46" s="13">
        <f t="shared" si="5"/>
        <v>1.8833607134475461E-2</v>
      </c>
      <c r="F46" s="21">
        <f>IF('Inputs and Results'!$C$20="Conservation Easement (Perpetual)",(C46-C45),IF(AND('Inputs and Results'!$C$20="Government (Secured)",A46&lt;=$B$6),C46-C45,IF(A46&lt;=$B$6,(C46-C45)*0.01*($B$6-A46+1),0)))</f>
        <v>0</v>
      </c>
      <c r="G46" s="22">
        <f>IF(A46&lt;='Inputs and Results'!$C$12,(C46-C45)*0.01*('Inputs and Results'!$C$12-A46+1),0)</f>
        <v>0</v>
      </c>
      <c r="H46" s="9">
        <f>VLOOKUP(CONCATENATE($A$1,$A46),'Smith et al 2006'!$A$2:$S$780,11,FALSE)</f>
        <v>3.7</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B46+(B51-B46)/(A51-A46)</f>
        <v>348.14</v>
      </c>
      <c r="C47" s="8">
        <f>C46+(C51-C46)/(A51-A46)</f>
        <v>123.03999999999999</v>
      </c>
      <c r="D47" s="1">
        <f t="shared" si="4"/>
        <v>11.230322580645161</v>
      </c>
      <c r="E47" s="13">
        <f t="shared" si="5"/>
        <v>2.4186582205585339E-3</v>
      </c>
      <c r="F47" s="21">
        <f>IF('Inputs and Results'!$C$20="Conservation Easement (Perpetual)",(C47-C46),IF(AND('Inputs and Results'!$C$20="Government (Secured)",A47&lt;=$B$6),C47-C46,IF(A47&lt;=$B$6,(C47-C46)*0.01*($B$6-A47+1),0)))</f>
        <v>0</v>
      </c>
      <c r="G47" s="22">
        <f>IF(A47&lt;='Inputs and Results'!$C$12,(C47-C46)*0.01*('Inputs and Results'!$C$12-A47+1),0)</f>
        <v>0</v>
      </c>
      <c r="H47" s="8">
        <f>H46+(H51-H46)/($A51-$A46)</f>
        <v>3.7</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B47+(B51-B46)/(A51-A46)</f>
        <v>348.97999999999996</v>
      </c>
      <c r="C48" s="8">
        <f>C47+(C51-C46)/(A51-A46)</f>
        <v>123.27999999999999</v>
      </c>
      <c r="D48" s="1">
        <f t="shared" si="4"/>
        <v>10.905624999999999</v>
      </c>
      <c r="E48" s="13">
        <f t="shared" si="5"/>
        <v>2.412822427758865E-3</v>
      </c>
      <c r="F48" s="21">
        <f>IF('Inputs and Results'!$C$20="Conservation Easement (Perpetual)",(C48-C47),IF(AND('Inputs and Results'!$C$20="Government (Secured)",A48&lt;=$B$6),C48-C47,IF(A48&lt;=$B$6,(C48-C47)*0.01*($B$6-A48+1),0)))</f>
        <v>0</v>
      </c>
      <c r="G48" s="22">
        <f>IF(A48&lt;='Inputs and Results'!$C$12,(C48-C47)*0.01*('Inputs and Results'!$C$12-A48+1),0)</f>
        <v>0</v>
      </c>
      <c r="H48" s="8">
        <f>H47+(H51-H46)/($A51-$A46)</f>
        <v>3.7</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B48+(B51-B46)/(A51-A46)</f>
        <v>349.81999999999994</v>
      </c>
      <c r="C49" s="8">
        <f>C48+(C51-C46)/(A51-A46)</f>
        <v>123.51999999999998</v>
      </c>
      <c r="D49" s="1">
        <f t="shared" si="4"/>
        <v>10.600606060606058</v>
      </c>
      <c r="E49" s="13">
        <f t="shared" si="5"/>
        <v>2.4070147286376908E-3</v>
      </c>
      <c r="F49" s="21">
        <f>IF('Inputs and Results'!$C$20="Conservation Easement (Perpetual)",(C49-C48),IF(AND('Inputs and Results'!$C$20="Government (Secured)",A49&lt;=$B$6),C49-C48,IF(A49&lt;=$B$6,(C49-C48)*0.01*($B$6-A49+1),0)))</f>
        <v>0</v>
      </c>
      <c r="G49" s="22">
        <f>IF(A49&lt;='Inputs and Results'!$C$12,(C49-C48)*0.01*('Inputs and Results'!$C$12-A49+1),0)</f>
        <v>0</v>
      </c>
      <c r="H49" s="8">
        <f>H48+(H51-H46)/($A51-$A46)</f>
        <v>3.7</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B49+(B51-B46)/(A51-A46)</f>
        <v>350.65999999999991</v>
      </c>
      <c r="C50" s="8">
        <f>C49+(C51-C46)/(A51-A46)</f>
        <v>123.75999999999998</v>
      </c>
      <c r="D50" s="1">
        <f t="shared" si="4"/>
        <v>10.313529411764703</v>
      </c>
      <c r="E50" s="13">
        <f t="shared" si="5"/>
        <v>2.401234920816453E-3</v>
      </c>
      <c r="F50" s="21">
        <f>IF('Inputs and Results'!$C$20="Conservation Easement (Perpetual)",(C50-C49),IF(AND('Inputs and Results'!$C$20="Government (Secured)",A50&lt;=$B$6),C50-C49,IF(A50&lt;=$B$6,(C50-C49)*0.01*($B$6-A50+1),0)))</f>
        <v>0</v>
      </c>
      <c r="G50" s="22">
        <f>IF(A50&lt;='Inputs and Results'!$C$12,(C50-C49)*0.01*('Inputs and Results'!$C$12-A50+1),0)</f>
        <v>0</v>
      </c>
      <c r="H50" s="8">
        <f>H49+(H51-H46)/($A51-$A46)</f>
        <v>3.7</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351.5</v>
      </c>
      <c r="C51" s="9">
        <f>VLOOKUP(CONCATENATE($A$1,A51),'Smith et al 2006'!$A$2:$S$780,9,FALSE)</f>
        <v>124</v>
      </c>
      <c r="D51" s="1">
        <f t="shared" si="4"/>
        <v>10.042857142857143</v>
      </c>
      <c r="E51" s="13">
        <f t="shared" si="5"/>
        <v>2.3954828038559306E-3</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3.7</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B51+(B56-B51)/(A56-A51)</f>
        <v>352.2</v>
      </c>
      <c r="C52" s="8">
        <f>C51+(C56-C51)/(A56-A51)</f>
        <v>124.2</v>
      </c>
      <c r="D52" s="1">
        <f t="shared" si="4"/>
        <v>9.7833333333333332</v>
      </c>
      <c r="E52" s="13">
        <f t="shared" si="5"/>
        <v>1.9914651493597724E-3</v>
      </c>
      <c r="F52" s="21">
        <f>IF('Inputs and Results'!$C$20="Conservation Easement (Perpetual)",(C52-C51),IF(AND('Inputs and Results'!$C$20="Government (Secured)",A52&lt;=$B$6),C52-C51,IF(A52&lt;=$B$6,(C52-C51)*0.01*($B$6-A52+1),0)))</f>
        <v>0</v>
      </c>
      <c r="G52" s="22">
        <f>IF(A52&lt;='Inputs and Results'!$C$12,(C52-C51)*0.01*('Inputs and Results'!$C$12-A52+1),0)</f>
        <v>0</v>
      </c>
      <c r="H52" s="8">
        <f>H51+(H56-H51)/($A56-$A51)</f>
        <v>3.7</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B52+(B56-B51)/(A56-A51)</f>
        <v>352.9</v>
      </c>
      <c r="C53" s="8">
        <f>C52+(C56-C51)/(A56-A51)</f>
        <v>124.4</v>
      </c>
      <c r="D53" s="1">
        <f t="shared" si="4"/>
        <v>9.5378378378378379</v>
      </c>
      <c r="E53" s="13">
        <f t="shared" si="5"/>
        <v>1.9875070982395826E-3</v>
      </c>
      <c r="F53" s="21">
        <f>IF('Inputs and Results'!$C$20="Conservation Easement (Perpetual)",(C53-C52),IF(AND('Inputs and Results'!$C$20="Government (Secured)",A53&lt;=$B$6),C53-C52,IF(A53&lt;=$B$6,(C53-C52)*0.01*($B$6-A53+1),0)))</f>
        <v>0</v>
      </c>
      <c r="G53" s="22">
        <f>IF(A53&lt;='Inputs and Results'!$C$12,(C53-C52)*0.01*('Inputs and Results'!$C$12-A53+1),0)</f>
        <v>0</v>
      </c>
      <c r="H53" s="8">
        <f>H52+(H56-H51)/($A56-$A51)</f>
        <v>3.7</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B53+(B56-B51)/(A56-A51)</f>
        <v>353.59999999999997</v>
      </c>
      <c r="C54" s="8">
        <f>C53+(C56-C51)/(A56-A51)</f>
        <v>124.60000000000001</v>
      </c>
      <c r="D54" s="1">
        <f t="shared" si="4"/>
        <v>9.3052631578947356</v>
      </c>
      <c r="E54" s="13">
        <f t="shared" si="5"/>
        <v>1.9835647492207897E-3</v>
      </c>
      <c r="F54" s="21">
        <f>IF('Inputs and Results'!$C$20="Conservation Easement (Perpetual)",(C54-C53),IF(AND('Inputs and Results'!$C$20="Government (Secured)",A54&lt;=$B$6),C54-C53,IF(A54&lt;=$B$6,(C54-C53)*0.01*($B$6-A54+1),0)))</f>
        <v>0</v>
      </c>
      <c r="G54" s="22">
        <f>IF(A54&lt;='Inputs and Results'!$C$12,(C54-C53)*0.01*('Inputs and Results'!$C$12-A54+1),0)</f>
        <v>0</v>
      </c>
      <c r="H54" s="8">
        <f>H53+(H56-H51)/($A56-$A51)</f>
        <v>3.7</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B54+(B56-B51)/(A56-A51)</f>
        <v>354.29999999999995</v>
      </c>
      <c r="C55" s="8">
        <f>C54+(C56-C51)/(A56-A51)</f>
        <v>124.80000000000001</v>
      </c>
      <c r="D55" s="1">
        <f t="shared" si="4"/>
        <v>9.0846153846153843</v>
      </c>
      <c r="E55" s="13">
        <f t="shared" si="5"/>
        <v>1.9796380090497667E-3</v>
      </c>
      <c r="F55" s="21">
        <f>IF('Inputs and Results'!$C$20="Conservation Easement (Perpetual)",(C55-C54),IF(AND('Inputs and Results'!$C$20="Government (Secured)",A55&lt;=$B$6),C55-C54,IF(A55&lt;=$B$6,(C55-C54)*0.01*($B$6-A55+1),0)))</f>
        <v>0</v>
      </c>
      <c r="G55" s="22">
        <f>IF(A55&lt;='Inputs and Results'!$C$12,(C55-C54)*0.01*('Inputs and Results'!$C$12-A55+1),0)</f>
        <v>0</v>
      </c>
      <c r="H55" s="8">
        <f>H54+(H56-H51)/($A56-$A51)</f>
        <v>3.7</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9">
        <f>VLOOKUP(CONCATENATE($A$1,A56),'Smith et al 2006'!$A$2:$S$780,8,FALSE)</f>
        <v>355</v>
      </c>
      <c r="C56" s="9">
        <f>VLOOKUP(CONCATENATE($A$1,A56),'Smith et al 2006'!$A$2:$S$780,9,FALSE)</f>
        <v>125</v>
      </c>
      <c r="D56" s="1">
        <f t="shared" si="4"/>
        <v>8.875</v>
      </c>
      <c r="E56" s="13">
        <f t="shared" si="5"/>
        <v>1.9757267852102967E-3</v>
      </c>
      <c r="F56" s="21">
        <f>IF('Inputs and Results'!$C$20="Conservation Easement (Perpetual)",(C56-C55),IF(AND('Inputs and Results'!$C$20="Government (Secured)",A56&lt;=$B$6),C56-C55,IF(A56&lt;=$B$6,(C56-C55)*0.01*($B$6-A56+1),0)))</f>
        <v>0</v>
      </c>
      <c r="G56" s="22">
        <f>IF(A56&lt;='Inputs and Results'!$C$12,(C56-C55)*0.01*('Inputs and Results'!$C$12-A56+1),0)</f>
        <v>0</v>
      </c>
      <c r="H56" s="9">
        <f>VLOOKUP(CONCATENATE($A$1,$A56),'Smith et al 2006'!$A$2:$S$780,11,FALSE)</f>
        <v>3.7</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B56+(B61-B56)/(A61-A56)</f>
        <v>355.7</v>
      </c>
      <c r="C57" s="8">
        <f>C56+(C61-C56)/(A61-A56)</f>
        <v>125.2</v>
      </c>
      <c r="D57" s="1">
        <f t="shared" si="4"/>
        <v>8.6756097560975611</v>
      </c>
      <c r="E57" s="13">
        <f t="shared" si="5"/>
        <v>1.9718309859153571E-3</v>
      </c>
      <c r="F57" s="21">
        <f>IF('Inputs and Results'!$C$20="Conservation Easement (Perpetual)",(C57-C56),IF(AND('Inputs and Results'!$C$20="Government (Secured)",A57&lt;=$B$6),C57-C56,IF(A57&lt;=$B$6,(C57-C56)*0.01*($B$6-A57+1),0)))</f>
        <v>0</v>
      </c>
      <c r="G57" s="22">
        <f>IF(A57&lt;='Inputs and Results'!$C$12,(C57-C56)*0.01*('Inputs and Results'!$C$12-A57+1),0)</f>
        <v>0</v>
      </c>
      <c r="H57" s="8">
        <f>H56+(H61-H56)/($A61-$A56)</f>
        <v>3.7</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B57+(B61-B56)/(A61-A56)</f>
        <v>356.4</v>
      </c>
      <c r="C58" s="8">
        <f>C57+(C61-C56)/(A61-A56)</f>
        <v>125.4</v>
      </c>
      <c r="D58" s="1">
        <f t="shared" si="4"/>
        <v>8.4857142857142858</v>
      </c>
      <c r="E58" s="13">
        <f t="shared" si="5"/>
        <v>1.9679505201011249E-3</v>
      </c>
      <c r="F58" s="21">
        <f>IF('Inputs and Results'!$C$20="Conservation Easement (Perpetual)",(C58-C57),IF(AND('Inputs and Results'!$C$20="Government (Secured)",A58&lt;=$B$6),C58-C57,IF(A58&lt;=$B$6,(C58-C57)*0.01*($B$6-A58+1),0)))</f>
        <v>0</v>
      </c>
      <c r="G58" s="22">
        <f>IF(A58&lt;='Inputs and Results'!$C$12,(C58-C57)*0.01*('Inputs and Results'!$C$12-A58+1),0)</f>
        <v>0</v>
      </c>
      <c r="H58" s="8">
        <f>H57+(H61-H56)/($A61-$A56)</f>
        <v>3.7</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B58+(B61-B56)/(A61-A56)</f>
        <v>357.09999999999997</v>
      </c>
      <c r="C59" s="8">
        <f>C58+(C61-C56)/(A61-A56)</f>
        <v>125.60000000000001</v>
      </c>
      <c r="D59" s="1">
        <f t="shared" si="4"/>
        <v>8.3046511627906963</v>
      </c>
      <c r="E59" s="13">
        <f t="shared" si="5"/>
        <v>1.9640852974185385E-3</v>
      </c>
      <c r="F59" s="21">
        <f>IF('Inputs and Results'!$C$20="Conservation Easement (Perpetual)",(C59-C58),IF(AND('Inputs and Results'!$C$20="Government (Secured)",A59&lt;=$B$6),C59-C58,IF(A59&lt;=$B$6,(C59-C58)*0.01*($B$6-A59+1),0)))</f>
        <v>0</v>
      </c>
      <c r="G59" s="22">
        <f>IF(A59&lt;='Inputs and Results'!$C$12,(C59-C58)*0.01*('Inputs and Results'!$C$12-A59+1),0)</f>
        <v>0</v>
      </c>
      <c r="H59" s="8">
        <f>H58+(H61-H56)/($A61-$A56)</f>
        <v>3.7</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B59+(B61-B56)/(A61-A56)</f>
        <v>357.79999999999995</v>
      </c>
      <c r="C60" s="8">
        <f>C59+(C61-C56)/(A61-A56)</f>
        <v>125.80000000000001</v>
      </c>
      <c r="D60" s="1">
        <f t="shared" si="4"/>
        <v>8.1318181818181809</v>
      </c>
      <c r="E60" s="13">
        <f t="shared" si="5"/>
        <v>1.9602352282273028E-3</v>
      </c>
      <c r="F60" s="21">
        <f>IF('Inputs and Results'!$C$20="Conservation Easement (Perpetual)",(C60-C59),IF(AND('Inputs and Results'!$C$20="Government (Secured)",A60&lt;=$B$6),C60-C59,IF(A60&lt;=$B$6,(C60-C59)*0.01*($B$6-A60+1),0)))</f>
        <v>0</v>
      </c>
      <c r="G60" s="22">
        <f>IF(A60&lt;='Inputs and Results'!$C$12,(C60-C59)*0.01*('Inputs and Results'!$C$12-A60+1),0)</f>
        <v>0</v>
      </c>
      <c r="H60" s="8">
        <f>H59+(H61-H56)/($A61-$A56)</f>
        <v>3.7</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358.5</v>
      </c>
      <c r="C61" s="9">
        <f>VLOOKUP(CONCATENATE($A$1,A61),'Smith et al 2006'!$A$2:$S$780,9,FALSE)</f>
        <v>126</v>
      </c>
      <c r="D61" s="1">
        <f t="shared" si="4"/>
        <v>7.9666666666666668</v>
      </c>
      <c r="E61" s="13">
        <f t="shared" si="5"/>
        <v>1.9564002235887834E-3</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3.7</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B61+(B66-B61)/(A66-A61)</f>
        <v>359.2</v>
      </c>
      <c r="C62" s="8">
        <f>C61+(C66-C61)/(A66-A61)</f>
        <v>126.2</v>
      </c>
      <c r="D62" s="1">
        <f t="shared" si="4"/>
        <v>7.8086956521739124</v>
      </c>
      <c r="E62" s="13">
        <f t="shared" si="5"/>
        <v>1.9525801952580135E-3</v>
      </c>
      <c r="F62" s="21">
        <f>IF('Inputs and Results'!$C$20="Conservation Easement (Perpetual)",(C62-C61),IF(AND('Inputs and Results'!$C$20="Government (Secured)",A62&lt;=$B$6),C62-C61,IF(A62&lt;=$B$6,(C62-C61)*0.01*($B$6-A62+1),0)))</f>
        <v>0</v>
      </c>
      <c r="G62" s="22">
        <f>IF(A62&lt;='Inputs and Results'!$C$12,(C62-C61)*0.01*('Inputs and Results'!$C$12-A62+1),0)</f>
        <v>0</v>
      </c>
      <c r="H62" s="8">
        <f>H61+(H66-H61)/($A66-$A61)</f>
        <v>3.7</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B62+(B66-B61)/(A66-A61)</f>
        <v>359.9</v>
      </c>
      <c r="C63" s="8">
        <f>C62+(C66-C61)/(A66-A61)</f>
        <v>126.4</v>
      </c>
      <c r="D63" s="1">
        <f t="shared" si="4"/>
        <v>7.6574468085106382</v>
      </c>
      <c r="E63" s="13">
        <f t="shared" si="5"/>
        <v>1.9487750556792527E-3</v>
      </c>
      <c r="F63" s="21">
        <f>IF('Inputs and Results'!$C$20="Conservation Easement (Perpetual)",(C63-C62),IF(AND('Inputs and Results'!$C$20="Government (Secured)",A63&lt;=$B$6),C63-C62,IF(A63&lt;=$B$6,(C63-C62)*0.01*($B$6-A63+1),0)))</f>
        <v>0</v>
      </c>
      <c r="G63" s="22">
        <f>IF(A63&lt;='Inputs and Results'!$C$12,(C63-C62)*0.01*('Inputs and Results'!$C$12-A63+1),0)</f>
        <v>0</v>
      </c>
      <c r="H63" s="8">
        <f>H62+(H66-H61)/($A66-$A61)</f>
        <v>3.7</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B63+(B66-B61)/(A66-A61)</f>
        <v>360.59999999999997</v>
      </c>
      <c r="C64" s="8">
        <f>C63+(C66-C61)/(A66-A61)</f>
        <v>126.60000000000001</v>
      </c>
      <c r="D64" s="1">
        <f t="shared" si="4"/>
        <v>7.5124999999999993</v>
      </c>
      <c r="E64" s="13">
        <f t="shared" si="5"/>
        <v>1.9449847179771051E-3</v>
      </c>
      <c r="F64" s="21">
        <f>IF('Inputs and Results'!$C$20="Conservation Easement (Perpetual)",(C64-C63),IF(AND('Inputs and Results'!$C$20="Government (Secured)",A64&lt;=$B$6),C64-C63,IF(A64&lt;=$B$6,(C64-C63)*0.01*($B$6-A64+1),0)))</f>
        <v>0</v>
      </c>
      <c r="G64" s="22">
        <f>IF(A64&lt;='Inputs and Results'!$C$12,(C64-C63)*0.01*('Inputs and Results'!$C$12-A64+1),0)</f>
        <v>0</v>
      </c>
      <c r="H64" s="8">
        <f>H63+(H66-H61)/($A66-$A61)</f>
        <v>3.7</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B64+(B66-B61)/(A66-A61)</f>
        <v>361.29999999999995</v>
      </c>
      <c r="C65" s="8">
        <f>C64+(C66-C61)/(A66-A61)</f>
        <v>126.80000000000001</v>
      </c>
      <c r="D65" s="1">
        <f t="shared" si="4"/>
        <v>7.373469387755101</v>
      </c>
      <c r="E65" s="13">
        <f t="shared" si="5"/>
        <v>1.9412090959511907E-3</v>
      </c>
      <c r="F65" s="21">
        <f>IF('Inputs and Results'!$C$20="Conservation Easement (Perpetual)",(C65-C64),IF(AND('Inputs and Results'!$C$20="Government (Secured)",A65&lt;=$B$6),C65-C64,IF(A65&lt;=$B$6,(C65-C64)*0.01*($B$6-A65+1),0)))</f>
        <v>0</v>
      </c>
      <c r="G65" s="22">
        <f>IF(A65&lt;='Inputs and Results'!$C$12,(C65-C64)*0.01*('Inputs and Results'!$C$12-A65+1),0)</f>
        <v>0</v>
      </c>
      <c r="H65" s="8">
        <f>H64+(H66-H61)/($A66-$A61)</f>
        <v>3.7</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9">
        <f>VLOOKUP(CONCATENATE($A$1,A66),'Smith et al 2006'!$A$2:$S$780,8,FALSE)</f>
        <v>362</v>
      </c>
      <c r="C66" s="9">
        <f>VLOOKUP(CONCATENATE($A$1,A66),'Smith et al 2006'!$A$2:$S$780,9,FALSE)</f>
        <v>127</v>
      </c>
      <c r="D66" s="1">
        <f t="shared" si="4"/>
        <v>7.24</v>
      </c>
      <c r="E66" s="13">
        <f t="shared" si="5"/>
        <v>1.9374481040688174E-3</v>
      </c>
      <c r="F66" s="21">
        <f>IF('Inputs and Results'!$C$20="Conservation Easement (Perpetual)",(C66-C65),IF(AND('Inputs and Results'!$C$20="Government (Secured)",A66&lt;=$B$6),C66-C65,IF(A66&lt;=$B$6,(C66-C65)*0.01*($B$6-A66+1),0)))</f>
        <v>0</v>
      </c>
      <c r="G66" s="22">
        <f>IF(A66&lt;='Inputs and Results'!$C$12,(C66-C65)*0.01*('Inputs and Results'!$C$12-A66+1),0)</f>
        <v>0</v>
      </c>
      <c r="H66" s="9">
        <f>VLOOKUP(CONCATENATE($A$1,$A66),'Smith et al 2006'!$A$2:$S$780,11,FALSE)</f>
        <v>3.7</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B66+(B71-B66)/(A71-A66)</f>
        <v>362</v>
      </c>
      <c r="C67" s="8">
        <f>C66+(C71-C66)/(A71-A66)</f>
        <v>127</v>
      </c>
      <c r="D67" s="1">
        <f t="shared" si="4"/>
        <v>7.0980392156862742</v>
      </c>
      <c r="E67" s="13">
        <f t="shared" si="5"/>
        <v>0</v>
      </c>
      <c r="F67" s="21">
        <f>IF('Inputs and Results'!$C$20="Conservation Easement (Perpetual)",(C67-C66),IF(AND('Inputs and Results'!$C$20="Government (Secured)",A67&lt;=$B$6),C67-C66,IF(A67&lt;=$B$6,(C67-C66)*0.01*($B$6-A67+1),0)))</f>
        <v>0</v>
      </c>
      <c r="G67" s="22">
        <f>IF(A67&lt;='Inputs and Results'!$C$12,(C67-C66)*0.01*('Inputs and Results'!$C$12-A67+1),0)</f>
        <v>0</v>
      </c>
      <c r="H67" s="8">
        <f>H66+(H71-H66)/($A71-$A66)</f>
        <v>3.7</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B67+(B71-B66)/(A71-A66)</f>
        <v>362</v>
      </c>
      <c r="C68" s="8">
        <f>C67+(C71-C66)/(A71-A66)</f>
        <v>127</v>
      </c>
      <c r="D68" s="1">
        <f t="shared" si="4"/>
        <v>6.9615384615384617</v>
      </c>
      <c r="E68" s="13">
        <f t="shared" si="5"/>
        <v>0</v>
      </c>
      <c r="F68" s="21">
        <f>IF('Inputs and Results'!$C$20="Conservation Easement (Perpetual)",(C68-C67),IF(AND('Inputs and Results'!$C$20="Government (Secured)",A68&lt;=$B$6),C68-C67,IF(A68&lt;=$B$6,(C68-C67)*0.01*($B$6-A68+1),0)))</f>
        <v>0</v>
      </c>
      <c r="G68" s="22">
        <f>IF(A68&lt;='Inputs and Results'!$C$12,(C68-C67)*0.01*('Inputs and Results'!$C$12-A68+1),0)</f>
        <v>0</v>
      </c>
      <c r="H68" s="8">
        <f>H67+(H71-H66)/($A71-$A66)</f>
        <v>3.7</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B68+(B71-B66)/(A71-A66)</f>
        <v>362</v>
      </c>
      <c r="C69" s="8">
        <f>C68+(C71-C66)/(A71-A66)</f>
        <v>127</v>
      </c>
      <c r="D69" s="1">
        <f t="shared" si="4"/>
        <v>6.8301886792452828</v>
      </c>
      <c r="E69" s="13">
        <f t="shared" si="5"/>
        <v>0</v>
      </c>
      <c r="F69" s="21">
        <f>IF('Inputs and Results'!$C$20="Conservation Easement (Perpetual)",(C69-C68),IF(AND('Inputs and Results'!$C$20="Government (Secured)",A69&lt;=$B$6),C69-C68,IF(A69&lt;=$B$6,(C69-C68)*0.01*($B$6-A69+1),0)))</f>
        <v>0</v>
      </c>
      <c r="G69" s="22">
        <f>IF(A69&lt;='Inputs and Results'!$C$12,(C69-C68)*0.01*('Inputs and Results'!$C$12-A69+1),0)</f>
        <v>0</v>
      </c>
      <c r="H69" s="8">
        <f>H68+(H71-H66)/($A71-$A66)</f>
        <v>3.7</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B69+(B71-B66)/(A71-A66)</f>
        <v>362</v>
      </c>
      <c r="C70" s="8">
        <f>C69+(C71-C66)/(A71-A66)</f>
        <v>127</v>
      </c>
      <c r="D70" s="1">
        <f t="shared" si="4"/>
        <v>6.7037037037037033</v>
      </c>
      <c r="E70" s="13">
        <f t="shared" si="5"/>
        <v>0</v>
      </c>
      <c r="F70" s="21">
        <f>IF('Inputs and Results'!$C$20="Conservation Easement (Perpetual)",(C70-C69),IF(AND('Inputs and Results'!$C$20="Government (Secured)",A70&lt;=$B$6),C70-C69,IF(A70&lt;=$B$6,(C70-C69)*0.01*($B$6-A70+1),0)))</f>
        <v>0</v>
      </c>
      <c r="G70" s="22">
        <f>IF(A70&lt;='Inputs and Results'!$C$12,(C70-C69)*0.01*('Inputs and Results'!$C$12-A70+1),0)</f>
        <v>0</v>
      </c>
      <c r="H70" s="8">
        <f>H69+(H71-H66)/($A71-$A66)</f>
        <v>3.7</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362</v>
      </c>
      <c r="C71" s="9">
        <f>VLOOKUP(CONCATENATE($A$1,A71),'Smith et al 2006'!$A$2:$S$780,9,FALSE)</f>
        <v>127</v>
      </c>
      <c r="D71" s="1">
        <f t="shared" si="4"/>
        <v>6.581818181818182</v>
      </c>
      <c r="E71" s="13">
        <f t="shared" si="5"/>
        <v>0</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3.7</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B71+(B76-B71)/(A76-A71)</f>
        <v>362</v>
      </c>
      <c r="C72" s="8">
        <f>C71+(C76-C71)/(A76-A71)</f>
        <v>127</v>
      </c>
      <c r="D72" s="1">
        <f t="shared" si="4"/>
        <v>6.4642857142857144</v>
      </c>
      <c r="E72" s="13">
        <f t="shared" si="5"/>
        <v>0</v>
      </c>
      <c r="F72" s="21">
        <f>IF('Inputs and Results'!$C$20="Conservation Easement (Perpetual)",(C72-C71),IF(AND('Inputs and Results'!$C$20="Government (Secured)",A72&lt;=$B$6),C72-C71,IF(A72&lt;=$B$6,(C72-C71)*0.01*($B$6-A72+1),0)))</f>
        <v>0</v>
      </c>
      <c r="G72" s="22">
        <f>IF(A72&lt;='Inputs and Results'!$C$12,(C72-C71)*0.01*('Inputs and Results'!$C$12-A72+1),0)</f>
        <v>0</v>
      </c>
      <c r="H72" s="8">
        <f>H71+(H76-H71)/($A76-$A71)</f>
        <v>3.7</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B72+(B76-B71)/(A76-A71)</f>
        <v>362</v>
      </c>
      <c r="C73" s="8">
        <f>C72+(C76-C71)/(A76-A71)</f>
        <v>127</v>
      </c>
      <c r="D73" s="1">
        <f t="shared" si="4"/>
        <v>6.3508771929824563</v>
      </c>
      <c r="E73" s="13">
        <f t="shared" si="5"/>
        <v>0</v>
      </c>
      <c r="F73" s="21">
        <f>IF('Inputs and Results'!$C$20="Conservation Easement (Perpetual)",(C73-C72),IF(AND('Inputs and Results'!$C$20="Government (Secured)",A73&lt;=$B$6),C73-C72,IF(A73&lt;=$B$6,(C73-C72)*0.01*($B$6-A73+1),0)))</f>
        <v>0</v>
      </c>
      <c r="G73" s="22">
        <f>IF(A73&lt;='Inputs and Results'!$C$12,(C73-C72)*0.01*('Inputs and Results'!$C$12-A73+1),0)</f>
        <v>0</v>
      </c>
      <c r="H73" s="8">
        <f>H72+(H76-H71)/($A76-$A71)</f>
        <v>3.7</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B73+(B76-B71)/(A76-A71)</f>
        <v>362</v>
      </c>
      <c r="C74" s="8">
        <f>C73+(C76-C71)/(A76-A71)</f>
        <v>127</v>
      </c>
      <c r="D74" s="1">
        <f t="shared" si="4"/>
        <v>6.2413793103448274</v>
      </c>
      <c r="E74" s="13">
        <f t="shared" si="5"/>
        <v>0</v>
      </c>
      <c r="F74" s="21">
        <f>IF('Inputs and Results'!$C$20="Conservation Easement (Perpetual)",(C74-C73),IF(AND('Inputs and Results'!$C$20="Government (Secured)",A74&lt;=$B$6),C74-C73,IF(A74&lt;=$B$6,(C74-C73)*0.01*($B$6-A74+1),0)))</f>
        <v>0</v>
      </c>
      <c r="G74" s="22">
        <f>IF(A74&lt;='Inputs and Results'!$C$12,(C74-C73)*0.01*('Inputs and Results'!$C$12-A74+1),0)</f>
        <v>0</v>
      </c>
      <c r="H74" s="8">
        <f>H73+(H76-H71)/($A76-$A71)</f>
        <v>3.7</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B74+(B76-B71)/(A76-A71)</f>
        <v>362</v>
      </c>
      <c r="C75" s="8">
        <f>C74+(C76-C71)/(A76-A71)</f>
        <v>127</v>
      </c>
      <c r="D75" s="1">
        <f t="shared" si="4"/>
        <v>6.1355932203389827</v>
      </c>
      <c r="E75" s="13">
        <f t="shared" si="5"/>
        <v>0</v>
      </c>
      <c r="F75" s="21">
        <f>IF('Inputs and Results'!$C$20="Conservation Easement (Perpetual)",(C75-C74),IF(AND('Inputs and Results'!$C$20="Government (Secured)",A75&lt;=$B$6),C75-C74,IF(A75&lt;=$B$6,(C75-C74)*0.01*($B$6-A75+1),0)))</f>
        <v>0</v>
      </c>
      <c r="G75" s="22">
        <f>IF(A75&lt;='Inputs and Results'!$C$12,(C75-C74)*0.01*('Inputs and Results'!$C$12-A75+1),0)</f>
        <v>0</v>
      </c>
      <c r="H75" s="8">
        <f>H74+(H76-H71)/($A76-$A71)</f>
        <v>3.7</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9">
        <f>VLOOKUP(CONCATENATE($A$1,A76),'Smith et al 2006'!$A$2:$S$780,8,FALSE)</f>
        <v>362</v>
      </c>
      <c r="C76" s="9">
        <f>VLOOKUP(CONCATENATE($A$1,A76),'Smith et al 2006'!$A$2:$S$780,9,FALSE)</f>
        <v>127</v>
      </c>
      <c r="D76" s="1">
        <f t="shared" si="4"/>
        <v>6.0333333333333332</v>
      </c>
      <c r="E76" s="13">
        <f t="shared" si="5"/>
        <v>0</v>
      </c>
      <c r="F76" s="21">
        <f>IF('Inputs and Results'!$C$20="Conservation Easement (Perpetual)",(C76-C75),IF(AND('Inputs and Results'!$C$20="Government (Secured)",A76&lt;=$B$6),C76-C75,IF(A76&lt;=$B$6,(C76-C75)*0.01*($B$6-A76+1),0)))</f>
        <v>0</v>
      </c>
      <c r="G76" s="22">
        <f>IF(A76&lt;='Inputs and Results'!$C$12,(C76-C75)*0.01*('Inputs and Results'!$C$12-A76+1),0)</f>
        <v>0</v>
      </c>
      <c r="H76" s="9">
        <f>VLOOKUP(CONCATENATE($A$1,$A76),'Smith et al 2006'!$A$2:$S$780,11,FALSE)</f>
        <v>3.7</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B76+(B81-B76)/(A81-A76)</f>
        <v>362</v>
      </c>
      <c r="C77" s="8">
        <f>C76+(C81-C76)/(A81-A76)</f>
        <v>127</v>
      </c>
      <c r="D77" s="1">
        <f t="shared" si="4"/>
        <v>5.9344262295081966</v>
      </c>
      <c r="E77" s="13">
        <f t="shared" si="5"/>
        <v>0</v>
      </c>
      <c r="F77" s="21">
        <f>IF('Inputs and Results'!$C$20="Conservation Easement (Perpetual)",(C77-C76),IF(AND('Inputs and Results'!$C$20="Government (Secured)",A77&lt;=$B$6),C77-C76,IF(A77&lt;=$B$6,(C77-C76)*0.01*($B$6-A77+1),0)))</f>
        <v>0</v>
      </c>
      <c r="G77" s="22">
        <f>IF(A77&lt;='Inputs and Results'!$C$12,(C77-C76)*0.01*('Inputs and Results'!$C$12-A77+1),0)</f>
        <v>0</v>
      </c>
      <c r="H77" s="8">
        <f>H76+(H81-H76)/($A81-$A76)</f>
        <v>3.7</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B77+(B81-B76)/(A81-A76)</f>
        <v>362</v>
      </c>
      <c r="C78" s="8">
        <f>C77+(C81-C76)/(A81-A76)</f>
        <v>127</v>
      </c>
      <c r="D78" s="1">
        <f t="shared" si="4"/>
        <v>5.838709677419355</v>
      </c>
      <c r="E78" s="13">
        <f t="shared" si="5"/>
        <v>0</v>
      </c>
      <c r="F78" s="21">
        <f>IF('Inputs and Results'!$C$20="Conservation Easement (Perpetual)",(C78-C77),IF(AND('Inputs and Results'!$C$20="Government (Secured)",A78&lt;=$B$6),C78-C77,IF(A78&lt;=$B$6,(C78-C77)*0.01*($B$6-A78+1),0)))</f>
        <v>0</v>
      </c>
      <c r="G78" s="22">
        <f>IF(A78&lt;='Inputs and Results'!$C$12,(C78-C77)*0.01*('Inputs and Results'!$C$12-A78+1),0)</f>
        <v>0</v>
      </c>
      <c r="H78" s="8">
        <f>H77+(H81-H76)/($A81-$A76)</f>
        <v>3.7</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B78+(B81-B76)/(A81-A76)</f>
        <v>362</v>
      </c>
      <c r="C79" s="8">
        <f>C78+(C81-C76)/(A81-A76)</f>
        <v>127</v>
      </c>
      <c r="D79" s="1">
        <f t="shared" si="4"/>
        <v>5.746031746031746</v>
      </c>
      <c r="E79" s="13">
        <f t="shared" si="5"/>
        <v>0</v>
      </c>
      <c r="F79" s="21">
        <f>IF('Inputs and Results'!$C$20="Conservation Easement (Perpetual)",(C79-C78),IF(AND('Inputs and Results'!$C$20="Government (Secured)",A79&lt;=$B$6),C79-C78,IF(A79&lt;=$B$6,(C79-C78)*0.01*($B$6-A79+1),0)))</f>
        <v>0</v>
      </c>
      <c r="G79" s="22">
        <f>IF(A79&lt;='Inputs and Results'!$C$12,(C79-C78)*0.01*('Inputs and Results'!$C$12-A79+1),0)</f>
        <v>0</v>
      </c>
      <c r="H79" s="8">
        <f>H78+(H81-H76)/($A81-$A76)</f>
        <v>3.7</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B79+(B81-B76)/(A81-A76)</f>
        <v>362</v>
      </c>
      <c r="C80" s="8">
        <f>C79+(C81-C76)/(A81-A76)</f>
        <v>127</v>
      </c>
      <c r="D80" s="1">
        <f t="shared" si="4"/>
        <v>5.65625</v>
      </c>
      <c r="E80" s="13">
        <f t="shared" si="5"/>
        <v>0</v>
      </c>
      <c r="F80" s="21">
        <f>IF('Inputs and Results'!$C$20="Conservation Easement (Perpetual)",(C80-C79),IF(AND('Inputs and Results'!$C$20="Government (Secured)",A80&lt;=$B$6),C80-C79,IF(A80&lt;=$B$6,(C80-C79)*0.01*($B$6-A80+1),0)))</f>
        <v>0</v>
      </c>
      <c r="G80" s="22">
        <f>IF(A80&lt;='Inputs and Results'!$C$12,(C80-C79)*0.01*('Inputs and Results'!$C$12-A80+1),0)</f>
        <v>0</v>
      </c>
      <c r="H80" s="8">
        <f>H79+(H81-H76)/($A81-$A76)</f>
        <v>3.7</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362</v>
      </c>
      <c r="C81" s="9">
        <f>VLOOKUP(CONCATENATE($A$1,A81),'Smith et al 2006'!$A$2:$S$780,9,FALSE)</f>
        <v>127</v>
      </c>
      <c r="D81" s="1">
        <f t="shared" si="4"/>
        <v>5.569230769230769</v>
      </c>
      <c r="E81" s="13">
        <f t="shared" si="5"/>
        <v>0</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3.7</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B81+(B86-B81)/(A86-A81)</f>
        <v>362</v>
      </c>
      <c r="C82" s="8">
        <f>C81+(C86-C81)/(A86-A81)</f>
        <v>127</v>
      </c>
      <c r="D82" s="1">
        <f t="shared" si="4"/>
        <v>5.4848484848484844</v>
      </c>
      <c r="E82" s="13">
        <f t="shared" si="5"/>
        <v>0</v>
      </c>
      <c r="F82" s="21">
        <f>IF('Inputs and Results'!$C$20="Conservation Easement (Perpetual)",(C82-C81),IF(AND('Inputs and Results'!$C$20="Government (Secured)",A82&lt;=$B$6),C82-C81,IF(A82&lt;=$B$6,(C82-C81)*0.01*($B$6-A82+1),0)))</f>
        <v>0</v>
      </c>
      <c r="G82" s="22">
        <f>IF(A82&lt;='Inputs and Results'!$C$12,(C82-C81)*0.01*('Inputs and Results'!$C$12-A82+1),0)</f>
        <v>0</v>
      </c>
      <c r="H82" s="8">
        <f>H81+(H86-H81)/($A86-$A81)</f>
        <v>3.7</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B82+(B86-B81)/(A86-A81)</f>
        <v>362</v>
      </c>
      <c r="C83" s="8">
        <f>C82+(C86-C81)/(A86-A81)</f>
        <v>127</v>
      </c>
      <c r="D83" s="1">
        <f t="shared" si="4"/>
        <v>5.4029850746268657</v>
      </c>
      <c r="E83" s="13">
        <f t="shared" si="5"/>
        <v>0</v>
      </c>
      <c r="F83" s="21">
        <f>IF('Inputs and Results'!$C$20="Conservation Easement (Perpetual)",(C83-C82),IF(AND('Inputs and Results'!$C$20="Government (Secured)",A83&lt;=$B$6),C83-C82,IF(A83&lt;=$B$6,(C83-C82)*0.01*($B$6-A83+1),0)))</f>
        <v>0</v>
      </c>
      <c r="G83" s="22">
        <f>IF(A83&lt;='Inputs and Results'!$C$12,(C83-C82)*0.01*('Inputs and Results'!$C$12-A83+1),0)</f>
        <v>0</v>
      </c>
      <c r="H83" s="8">
        <f>H82+(H86-H81)/($A86-$A81)</f>
        <v>3.7</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B83+(B86-B81)/(A86-A81)</f>
        <v>362</v>
      </c>
      <c r="C84" s="8">
        <f>C83+(C86-C81)/(A86-A81)</f>
        <v>127</v>
      </c>
      <c r="D84" s="1">
        <f t="shared" si="4"/>
        <v>5.3235294117647056</v>
      </c>
      <c r="E84" s="13">
        <f t="shared" si="5"/>
        <v>0</v>
      </c>
      <c r="F84" s="21">
        <f>IF('Inputs and Results'!$C$20="Conservation Easement (Perpetual)",(C84-C83),IF(AND('Inputs and Results'!$C$20="Government (Secured)",A84&lt;=$B$6),C84-C83,IF(A84&lt;=$B$6,(C84-C83)*0.01*($B$6-A84+1),0)))</f>
        <v>0</v>
      </c>
      <c r="G84" s="22">
        <f>IF(A84&lt;='Inputs and Results'!$C$12,(C84-C83)*0.01*('Inputs and Results'!$C$12-A84+1),0)</f>
        <v>0</v>
      </c>
      <c r="H84" s="8">
        <f>H83+(H86-H81)/($A86-$A81)</f>
        <v>3.7</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B84+(B86-B81)/(A86-A81)</f>
        <v>362</v>
      </c>
      <c r="C85" s="8">
        <f>C84+(C86-C81)/(A86-A81)</f>
        <v>127</v>
      </c>
      <c r="D85" s="1">
        <f t="shared" si="4"/>
        <v>5.2463768115942031</v>
      </c>
      <c r="E85" s="13">
        <f t="shared" si="5"/>
        <v>0</v>
      </c>
      <c r="F85" s="21">
        <f>IF('Inputs and Results'!$C$20="Conservation Easement (Perpetual)",(C85-C84),IF(AND('Inputs and Results'!$C$20="Government (Secured)",A85&lt;=$B$6),C85-C84,IF(A85&lt;=$B$6,(C85-C84)*0.01*($B$6-A85+1),0)))</f>
        <v>0</v>
      </c>
      <c r="G85" s="22">
        <f>IF(A85&lt;='Inputs and Results'!$C$12,(C85-C84)*0.01*('Inputs and Results'!$C$12-A85+1),0)</f>
        <v>0</v>
      </c>
      <c r="H85" s="8">
        <f>H84+(H86-H81)/($A86-$A81)</f>
        <v>3.7</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9">
        <f>VLOOKUP(CONCATENATE($A$1,A86),'Smith et al 2006'!$A$2:$S$780,8,FALSE)</f>
        <v>362</v>
      </c>
      <c r="C86" s="9">
        <f>VLOOKUP(CONCATENATE($A$1,A86),'Smith et al 2006'!$A$2:$S$780,9,FALSE)</f>
        <v>127</v>
      </c>
      <c r="D86" s="1">
        <f t="shared" si="4"/>
        <v>5.1714285714285717</v>
      </c>
      <c r="E86" s="13">
        <f t="shared" si="5"/>
        <v>0</v>
      </c>
      <c r="F86" s="21">
        <f>IF('Inputs and Results'!$C$20="Conservation Easement (Perpetual)",(C86-C85),IF(AND('Inputs and Results'!$C$20="Government (Secured)",A86&lt;=$B$6),C86-C85,IF(A86&lt;=$B$6,(C86-C85)*0.01*($B$6-A86+1),0)))</f>
        <v>0</v>
      </c>
      <c r="G86" s="22">
        <f>IF(A86&lt;='Inputs and Results'!$C$12,(C86-C85)*0.01*('Inputs and Results'!$C$12-A86+1),0)</f>
        <v>0</v>
      </c>
      <c r="H86" s="9">
        <f>VLOOKUP(CONCATENATE($A$1,$A86),'Smith et al 2006'!$A$2:$S$780,11,FALSE)</f>
        <v>3.7</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B86+(B91-B86)/(A91-A86)</f>
        <v>362</v>
      </c>
      <c r="C87" s="8">
        <f>C86+(C91-C86)/(A91-A86)</f>
        <v>127</v>
      </c>
      <c r="D87" s="1">
        <f t="shared" si="4"/>
        <v>5.098591549295775</v>
      </c>
      <c r="E87" s="13">
        <f t="shared" si="5"/>
        <v>0</v>
      </c>
      <c r="F87" s="21">
        <f>IF('Inputs and Results'!$C$20="Conservation Easement (Perpetual)",(C87-C86),IF(AND('Inputs and Results'!$C$20="Government (Secured)",A87&lt;=$B$6),C87-C86,IF(A87&lt;=$B$6,(C87-C86)*0.01*($B$6-A87+1),0)))</f>
        <v>0</v>
      </c>
      <c r="G87" s="22">
        <f>IF(A87&lt;='Inputs and Results'!$C$12,(C87-C86)*0.01*('Inputs and Results'!$C$12-A87+1),0)</f>
        <v>0</v>
      </c>
      <c r="H87" s="8">
        <f>H86+(H91-H86)/($A91-$A86)</f>
        <v>3.7</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B87+(B91-B86)/(A91-A86)</f>
        <v>362</v>
      </c>
      <c r="C88" s="8">
        <f>C87+(C91-C86)/(A91-A86)</f>
        <v>127</v>
      </c>
      <c r="D88" s="1">
        <f t="shared" si="4"/>
        <v>5.0277777777777777</v>
      </c>
      <c r="E88" s="13">
        <f t="shared" si="5"/>
        <v>0</v>
      </c>
      <c r="F88" s="21">
        <f>IF('Inputs and Results'!$C$20="Conservation Easement (Perpetual)",(C88-C87),IF(AND('Inputs and Results'!$C$20="Government (Secured)",A88&lt;=$B$6),C88-C87,IF(A88&lt;=$B$6,(C88-C87)*0.01*($B$6-A88+1),0)))</f>
        <v>0</v>
      </c>
      <c r="G88" s="22">
        <f>IF(A88&lt;='Inputs and Results'!$C$12,(C88-C87)*0.01*('Inputs and Results'!$C$12-A88+1),0)</f>
        <v>0</v>
      </c>
      <c r="H88" s="8">
        <f>H87+(H91-H86)/($A91-$A86)</f>
        <v>3.7</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B88+(B91-B86)/(A91-A86)</f>
        <v>362</v>
      </c>
      <c r="C89" s="8">
        <f>C88+(C91-C86)/(A91-A86)</f>
        <v>127</v>
      </c>
      <c r="D89" s="1">
        <f t="shared" si="4"/>
        <v>4.9589041095890414</v>
      </c>
      <c r="E89" s="13">
        <f t="shared" si="5"/>
        <v>0</v>
      </c>
      <c r="F89" s="21">
        <f>IF('Inputs and Results'!$C$20="Conservation Easement (Perpetual)",(C89-C88),IF(AND('Inputs and Results'!$C$20="Government (Secured)",A89&lt;=$B$6),C89-C88,IF(A89&lt;=$B$6,(C89-C88)*0.01*($B$6-A89+1),0)))</f>
        <v>0</v>
      </c>
      <c r="G89" s="22">
        <f>IF(A89&lt;='Inputs and Results'!$C$12,(C89-C88)*0.01*('Inputs and Results'!$C$12-A89+1),0)</f>
        <v>0</v>
      </c>
      <c r="H89" s="8">
        <f>H88+(H91-H86)/($A91-$A86)</f>
        <v>3.7</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B89+(B91-B86)/(A91-A86)</f>
        <v>362</v>
      </c>
      <c r="C90" s="8">
        <f>C89+(C91-C86)/(A91-A86)</f>
        <v>127</v>
      </c>
      <c r="D90" s="1">
        <f t="shared" si="4"/>
        <v>4.8918918918918921</v>
      </c>
      <c r="E90" s="13">
        <f t="shared" si="5"/>
        <v>0</v>
      </c>
      <c r="F90" s="21">
        <f>IF('Inputs and Results'!$C$20="Conservation Easement (Perpetual)",(C90-C89),IF(AND('Inputs and Results'!$C$20="Government (Secured)",A90&lt;=$B$6),C90-C89,IF(A90&lt;=$B$6,(C90-C89)*0.01*($B$6-A90+1),0)))</f>
        <v>0</v>
      </c>
      <c r="G90" s="22">
        <f>IF(A90&lt;='Inputs and Results'!$C$12,(C90-C89)*0.01*('Inputs and Results'!$C$12-A90+1),0)</f>
        <v>0</v>
      </c>
      <c r="H90" s="8">
        <f>H89+(H91-H86)/($A91-$A86)</f>
        <v>3.7</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362</v>
      </c>
      <c r="C91" s="9">
        <f>VLOOKUP(CONCATENATE($A$1,A91),'Smith et al 2006'!$A$2:$S$780,9,FALSE)</f>
        <v>127</v>
      </c>
      <c r="D91" s="1">
        <f t="shared" si="4"/>
        <v>4.8266666666666671</v>
      </c>
      <c r="E91" s="13">
        <f t="shared" si="5"/>
        <v>0</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3.7</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B91+(B96-B91)/(A96-A91)</f>
        <v>362</v>
      </c>
      <c r="C92" s="8">
        <f>C91+(C96-C91)/(A96-A91)</f>
        <v>127</v>
      </c>
      <c r="D92" s="1">
        <f t="shared" si="4"/>
        <v>4.7631578947368425</v>
      </c>
      <c r="E92" s="13">
        <f t="shared" si="5"/>
        <v>0</v>
      </c>
      <c r="F92" s="21">
        <f>IF('Inputs and Results'!$C$20="Conservation Easement (Perpetual)",(C92-C91),IF(AND('Inputs and Results'!$C$20="Government (Secured)",A92&lt;=$B$6),C92-C91,IF(A92&lt;=$B$6,(C92-C91)*0.01*($B$6-A92+1),0)))</f>
        <v>0</v>
      </c>
      <c r="G92" s="22">
        <f>IF(A92&lt;='Inputs and Results'!$C$12,(C92-C91)*0.01*('Inputs and Results'!$C$12-A92+1),0)</f>
        <v>0</v>
      </c>
      <c r="H92" s="8">
        <f>H91+(H96-H91)/($A96-$A91)</f>
        <v>3.7</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B92+(B96-B91)/(A96-A91)</f>
        <v>362</v>
      </c>
      <c r="C93" s="8">
        <f>C92+(C96-C91)/(A96-A91)</f>
        <v>127</v>
      </c>
      <c r="D93" s="1">
        <f t="shared" si="4"/>
        <v>4.7012987012987013</v>
      </c>
      <c r="E93" s="13">
        <f t="shared" si="5"/>
        <v>0</v>
      </c>
      <c r="F93" s="21">
        <f>IF('Inputs and Results'!$C$20="Conservation Easement (Perpetual)",(C93-C92),IF(AND('Inputs and Results'!$C$20="Government (Secured)",A93&lt;=$B$6),C93-C92,IF(A93&lt;=$B$6,(C93-C92)*0.01*($B$6-A93+1),0)))</f>
        <v>0</v>
      </c>
      <c r="G93" s="22">
        <f>IF(A93&lt;='Inputs and Results'!$C$12,(C93-C92)*0.01*('Inputs and Results'!$C$12-A93+1),0)</f>
        <v>0</v>
      </c>
      <c r="H93" s="8">
        <f>H92+(H96-H91)/($A96-$A91)</f>
        <v>3.7</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B93+(B96-B91)/(A96-A91)</f>
        <v>362</v>
      </c>
      <c r="C94" s="8">
        <f>C93+(C96-C91)/(A96-A91)</f>
        <v>127</v>
      </c>
      <c r="D94" s="1">
        <f t="shared" si="4"/>
        <v>4.6410256410256414</v>
      </c>
      <c r="E94" s="13">
        <f t="shared" si="5"/>
        <v>0</v>
      </c>
      <c r="F94" s="21">
        <f>IF('Inputs and Results'!$C$20="Conservation Easement (Perpetual)",(C94-C93),IF(AND('Inputs and Results'!$C$20="Government (Secured)",A94&lt;=$B$6),C94-C93,IF(A94&lt;=$B$6,(C94-C93)*0.01*($B$6-A94+1),0)))</f>
        <v>0</v>
      </c>
      <c r="G94" s="22">
        <f>IF(A94&lt;='Inputs and Results'!$C$12,(C94-C93)*0.01*('Inputs and Results'!$C$12-A94+1),0)</f>
        <v>0</v>
      </c>
      <c r="H94" s="8">
        <f>H93+(H96-H91)/($A96-$A91)</f>
        <v>3.7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B94+(B96-B91)/(A96-A91)</f>
        <v>362</v>
      </c>
      <c r="C95" s="8">
        <f>C94+(C96-C91)/(A96-A91)</f>
        <v>127</v>
      </c>
      <c r="D95" s="1">
        <f t="shared" si="4"/>
        <v>4.5822784810126587</v>
      </c>
      <c r="E95" s="13">
        <f t="shared" si="5"/>
        <v>0</v>
      </c>
      <c r="F95" s="21">
        <f>IF('Inputs and Results'!$C$20="Conservation Easement (Perpetual)",(C95-C94),IF(AND('Inputs and Results'!$C$20="Government (Secured)",A95&lt;=$B$6),C95-C94,IF(A95&lt;=$B$6,(C95-C94)*0.01*($B$6-A95+1),0)))</f>
        <v>0</v>
      </c>
      <c r="G95" s="22">
        <f>IF(A95&lt;='Inputs and Results'!$C$12,(C95-C94)*0.01*('Inputs and Results'!$C$12-A95+1),0)</f>
        <v>0</v>
      </c>
      <c r="H95" s="8">
        <f>H94+(H96-H91)/($A96-$A91)</f>
        <v>3.7</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9">
        <f>VLOOKUP(CONCATENATE($A$1,A96),'Smith et al 2006'!$A$2:$S$780,8,FALSE)</f>
        <v>362</v>
      </c>
      <c r="C96" s="9">
        <f>VLOOKUP(CONCATENATE($A$1,A96),'Smith et al 2006'!$A$2:$S$780,9,FALSE)</f>
        <v>127</v>
      </c>
      <c r="D96" s="1">
        <f t="shared" si="4"/>
        <v>4.5250000000000004</v>
      </c>
      <c r="E96" s="13">
        <f t="shared" si="5"/>
        <v>0</v>
      </c>
      <c r="F96" s="21">
        <f>IF('Inputs and Results'!$C$20="Conservation Easement (Perpetual)",(C96-C95),IF(AND('Inputs and Results'!$C$20="Government (Secured)",A96&lt;=$B$6),C96-C95,IF(A96&lt;=$B$6,(C96-C95)*0.01*($B$6-A96+1),0)))</f>
        <v>0</v>
      </c>
      <c r="G96" s="22">
        <f>IF(A96&lt;='Inputs and Results'!$C$12,(C96-C95)*0.01*('Inputs and Results'!$C$12-A96+1),0)</f>
        <v>0</v>
      </c>
      <c r="H96" s="9">
        <f>VLOOKUP(CONCATENATE($A$1,$A96),'Smith et al 2006'!$A$2:$S$780,11,FALSE)</f>
        <v>3.7</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B96+(B101-B96)/(A101-A96)</f>
        <v>362</v>
      </c>
      <c r="C97" s="8">
        <f>C96+(C101-C96)/(A101-A96)</f>
        <v>127</v>
      </c>
      <c r="D97" s="1">
        <f t="shared" si="4"/>
        <v>4.4691358024691361</v>
      </c>
      <c r="E97" s="13">
        <f t="shared" si="5"/>
        <v>0</v>
      </c>
      <c r="F97" s="21">
        <f>IF('Inputs and Results'!$C$20="Conservation Easement (Perpetual)",(C97-C96),IF(AND('Inputs and Results'!$C$20="Government (Secured)",A97&lt;=$B$6),C97-C96,IF(A97&lt;=$B$6,(C97-C96)*0.01*($B$6-A97+1),0)))</f>
        <v>0</v>
      </c>
      <c r="G97" s="22">
        <f>IF(A97&lt;='Inputs and Results'!$C$12,(C97-C96)*0.01*('Inputs and Results'!$C$12-A97+1),0)</f>
        <v>0</v>
      </c>
      <c r="H97" s="8">
        <f>H96+(H101-H96)/($A101-$A96)</f>
        <v>3.7</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B97+(B101-B96)/(A101-A96)</f>
        <v>362</v>
      </c>
      <c r="C98" s="8">
        <f>C97+(C101-C96)/(A101-A96)</f>
        <v>127</v>
      </c>
      <c r="D98" s="1">
        <f t="shared" si="4"/>
        <v>4.4146341463414638</v>
      </c>
      <c r="E98" s="13">
        <f t="shared" si="5"/>
        <v>0</v>
      </c>
      <c r="F98" s="21">
        <f>IF('Inputs and Results'!$C$20="Conservation Easement (Perpetual)",(C98-C97),IF(AND('Inputs and Results'!$C$20="Government (Secured)",A98&lt;=$B$6),C98-C97,IF(A98&lt;=$B$6,(C98-C97)*0.01*($B$6-A98+1),0)))</f>
        <v>0</v>
      </c>
      <c r="G98" s="22">
        <f>IF(A98&lt;='Inputs and Results'!$C$12,(C98-C97)*0.01*('Inputs and Results'!$C$12-A98+1),0)</f>
        <v>0</v>
      </c>
      <c r="H98" s="8">
        <f>H97+(H101-H96)/($A101-$A96)</f>
        <v>3.7</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B98+(B101-B96)/(A101-A96)</f>
        <v>362</v>
      </c>
      <c r="C99" s="8">
        <f>C98+(C101-C96)/(A101-A96)</f>
        <v>127</v>
      </c>
      <c r="D99" s="1">
        <f t="shared" si="4"/>
        <v>4.3614457831325302</v>
      </c>
      <c r="E99" s="13">
        <f t="shared" si="5"/>
        <v>0</v>
      </c>
      <c r="F99" s="21">
        <f>IF('Inputs and Results'!$C$20="Conservation Easement (Perpetual)",(C99-C98),IF(AND('Inputs and Results'!$C$20="Government (Secured)",A99&lt;=$B$6),C99-C98,IF(A99&lt;=$B$6,(C99-C98)*0.01*($B$6-A99+1),0)))</f>
        <v>0</v>
      </c>
      <c r="G99" s="22">
        <f>IF(A99&lt;='Inputs and Results'!$C$12,(C99-C98)*0.01*('Inputs and Results'!$C$12-A99+1),0)</f>
        <v>0</v>
      </c>
      <c r="H99" s="8">
        <f>H98+(H101-H96)/($A101-$A96)</f>
        <v>3.7</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B99+(B101-B96)/(A101-A96)</f>
        <v>362</v>
      </c>
      <c r="C100" s="8">
        <f>C99+(C101-C96)/(A101-A96)</f>
        <v>127</v>
      </c>
      <c r="D100" s="1">
        <f t="shared" si="4"/>
        <v>4.3095238095238093</v>
      </c>
      <c r="E100" s="13">
        <f t="shared" si="5"/>
        <v>0</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H99+(H101-H96)/($A101-$A96)</f>
        <v>3.7</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362</v>
      </c>
      <c r="C101" s="9">
        <f>VLOOKUP(CONCATENATE($A$1,A101),'Smith et al 2006'!$A$2:$S$780,9,FALSE)</f>
        <v>127</v>
      </c>
      <c r="D101" s="1">
        <f t="shared" si="4"/>
        <v>4.2588235294117647</v>
      </c>
      <c r="E101" s="13">
        <f t="shared" si="5"/>
        <v>0</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3.7</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A101+1</f>
        <v>86</v>
      </c>
      <c r="B102" s="8">
        <f>B101+(B106-B101)/(A106-A101)</f>
        <v>362</v>
      </c>
      <c r="C102" s="8">
        <f>C101+(C106-C101)/(A106-A101)</f>
        <v>127</v>
      </c>
      <c r="D102" s="1">
        <f t="shared" si="4"/>
        <v>4.2093023255813957</v>
      </c>
      <c r="E102" s="13">
        <f t="shared" si="5"/>
        <v>0</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H101+(H106-H101)/($A106-$A101)</f>
        <v>3.7</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A102+1</f>
        <v>87</v>
      </c>
      <c r="B103" s="8">
        <f>B102+(B106-B101)/(A106-A101)</f>
        <v>362</v>
      </c>
      <c r="C103" s="8">
        <f>C102+(C106-C101)/(A106-A101)</f>
        <v>127</v>
      </c>
      <c r="D103" s="1">
        <f t="shared" si="4"/>
        <v>4.1609195402298846</v>
      </c>
      <c r="E103" s="13">
        <f t="shared" si="5"/>
        <v>0</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H102+(H106-H101)/($A106-$A101)</f>
        <v>3.7</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A103+1</f>
        <v>88</v>
      </c>
      <c r="B104" s="8">
        <f>B103+(B106-B101)/(A106-A101)</f>
        <v>362</v>
      </c>
      <c r="C104" s="8">
        <f>C103+(C106-C101)/(A106-A101)</f>
        <v>127</v>
      </c>
      <c r="D104" s="1">
        <f t="shared" si="4"/>
        <v>4.1136363636363633</v>
      </c>
      <c r="E104" s="13">
        <f t="shared" si="5"/>
        <v>0</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H103+(H106-H101)/($A106-$A101)</f>
        <v>3.7</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A104+1</f>
        <v>89</v>
      </c>
      <c r="B105" s="8">
        <f>B104+(B106-B101)/(A106-A101)</f>
        <v>362</v>
      </c>
      <c r="C105" s="8">
        <f>C104+(C106-C101)/(A106-A101)</f>
        <v>127</v>
      </c>
      <c r="D105" s="1">
        <f>B105/A105</f>
        <v>4.0674157303370784</v>
      </c>
      <c r="E105" s="13">
        <f>(B105/B104)-1</f>
        <v>0</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H104+(H106-H101)/($A106-$A101)</f>
        <v>3.7</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A105+1</f>
        <v>90</v>
      </c>
      <c r="B106" s="9">
        <f>VLOOKUP(CONCATENATE($A$1,A106),'Smith et al 2006'!$A$2:$S$780,8,FALSE)</f>
        <v>362</v>
      </c>
      <c r="C106" s="9">
        <f>VLOOKUP(CONCATENATE($A$1,A106),'Smith et al 2006'!$A$2:$S$780,9,FALSE)</f>
        <v>127</v>
      </c>
      <c r="D106" s="1">
        <f>B106/A106</f>
        <v>4.0222222222222221</v>
      </c>
      <c r="E106" s="13">
        <f>(B106/B105)-1</f>
        <v>0</v>
      </c>
      <c r="F106" s="21">
        <f>IF('Inputs and Results'!$C$20="Conservation Easement (Perpetual)",(C106-C105),IF(AND('Inputs and Results'!$C$20="Government (Secured)",A106&lt;=$B$6),C106-C105,IF(A106&lt;=$B$6,(C106-C105)*0.01*($B$6-A106+1),0)))</f>
        <v>0</v>
      </c>
      <c r="G106" s="22">
        <f>IF(A106&lt;='Inputs and Results'!$C$12,(C106-C105)*0.01*('Inputs and Results'!$C$12-A106+1),0)</f>
        <v>0</v>
      </c>
      <c r="H106" s="9">
        <f>VLOOKUP(CONCATENATE($A$1,$A106),'Smith et al 2006'!$A$2:$S$780,11,FALSE)</f>
        <v>3.7</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ref="A107:A116" si="13">A106+1</f>
        <v>91</v>
      </c>
      <c r="B107" s="66">
        <f>B106+($B$106-$B$101)/($A$106-$A$101)</f>
        <v>362</v>
      </c>
      <c r="C107" s="66">
        <f>C106+(C106-C101)/(A106-A101)</f>
        <v>127</v>
      </c>
      <c r="D107" s="1">
        <f t="shared" ref="D107:D116" si="14">B107/A107</f>
        <v>3.9780219780219781</v>
      </c>
      <c r="E107" s="13">
        <f t="shared" ref="E107:E116" si="15">(B107/B106)-1</f>
        <v>0</v>
      </c>
      <c r="F107" s="21">
        <f>IF('Inputs and Results'!$C$20="Conservation Easement (Perpetual)",(C107-C106),IF(AND('Inputs and Results'!$C$20="Government (Secured)",A107&lt;=$B$6),C107-C106,IF(A107&lt;=$B$6,(C107-C106)*0.01*($B$6-A107+1),0)))</f>
        <v>0</v>
      </c>
      <c r="G107" s="22">
        <f>IF(A107&lt;='Inputs and Results'!$C$12,(C107-C106)*0.01*('Inputs and Results'!$C$12-A107+1),0)</f>
        <v>0</v>
      </c>
      <c r="H107" s="66">
        <f>H106+(H$106-H$101)/($A$106-$A$101)</f>
        <v>3.7</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row>
    <row r="108" spans="1:108" x14ac:dyDescent="0.2">
      <c r="A108" s="8">
        <f t="shared" si="13"/>
        <v>92</v>
      </c>
      <c r="B108" s="66">
        <f t="shared" ref="B108:B116" si="16">B107+($B$106-$B$101)/($A$106-$A$101)</f>
        <v>362</v>
      </c>
      <c r="C108" s="66">
        <f t="shared" ref="C108:C116" si="17">C107+(C107-C102)/(A107-A102)</f>
        <v>127</v>
      </c>
      <c r="D108" s="1">
        <f t="shared" si="14"/>
        <v>3.9347826086956523</v>
      </c>
      <c r="E108" s="13">
        <f t="shared" si="15"/>
        <v>0</v>
      </c>
      <c r="F108" s="21">
        <f>IF('Inputs and Results'!$C$20="Conservation Easement (Perpetual)",(C108-C107),IF(AND('Inputs and Results'!$C$20="Government (Secured)",A108&lt;=$B$6),C108-C107,IF(A108&lt;=$B$6,(C108-C107)*0.01*($B$6-A108+1),0)))</f>
        <v>0</v>
      </c>
      <c r="G108" s="22">
        <f>IF(A108&lt;='Inputs and Results'!$C$12,(C108-C107)*0.01*('Inputs and Results'!$C$12-A108+1),0)</f>
        <v>0</v>
      </c>
      <c r="H108" s="66">
        <f t="shared" ref="H108:H116" si="18">H107+(H$106-H$101)/($A$106-$A$101)</f>
        <v>3.7</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row>
    <row r="109" spans="1:108" x14ac:dyDescent="0.2">
      <c r="A109" s="8">
        <f t="shared" si="13"/>
        <v>93</v>
      </c>
      <c r="B109" s="66">
        <f t="shared" si="16"/>
        <v>362</v>
      </c>
      <c r="C109" s="66">
        <f t="shared" si="17"/>
        <v>127</v>
      </c>
      <c r="D109" s="1">
        <f t="shared" si="14"/>
        <v>3.89247311827957</v>
      </c>
      <c r="E109" s="13">
        <f t="shared" si="15"/>
        <v>0</v>
      </c>
      <c r="F109" s="21">
        <f>IF('Inputs and Results'!$C$20="Conservation Easement (Perpetual)",(C109-C108),IF(AND('Inputs and Results'!$C$20="Government (Secured)",A109&lt;=$B$6),C109-C108,IF(A109&lt;=$B$6,(C109-C108)*0.01*($B$6-A109+1),0)))</f>
        <v>0</v>
      </c>
      <c r="G109" s="22">
        <f>IF(A109&lt;='Inputs and Results'!$C$12,(C109-C108)*0.01*('Inputs and Results'!$C$12-A109+1),0)</f>
        <v>0</v>
      </c>
      <c r="H109" s="66">
        <f t="shared" si="18"/>
        <v>3.7</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row>
    <row r="110" spans="1:108" x14ac:dyDescent="0.2">
      <c r="A110" s="8">
        <f t="shared" si="13"/>
        <v>94</v>
      </c>
      <c r="B110" s="66">
        <f t="shared" si="16"/>
        <v>362</v>
      </c>
      <c r="C110" s="66">
        <f t="shared" si="17"/>
        <v>127</v>
      </c>
      <c r="D110" s="1">
        <f t="shared" si="14"/>
        <v>3.8510638297872339</v>
      </c>
      <c r="E110" s="13">
        <f t="shared" si="15"/>
        <v>0</v>
      </c>
      <c r="F110" s="21">
        <f>IF('Inputs and Results'!$C$20="Conservation Easement (Perpetual)",(C110-C109),IF(AND('Inputs and Results'!$C$20="Government (Secured)",A110&lt;=$B$6),C110-C109,IF(A110&lt;=$B$6,(C110-C109)*0.01*($B$6-A110+1),0)))</f>
        <v>0</v>
      </c>
      <c r="G110" s="22">
        <f>IF(A110&lt;='Inputs and Results'!$C$12,(C110-C109)*0.01*('Inputs and Results'!$C$12-A110+1),0)</f>
        <v>0</v>
      </c>
      <c r="H110" s="66">
        <f t="shared" si="18"/>
        <v>3.7</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row>
    <row r="111" spans="1:108" x14ac:dyDescent="0.2">
      <c r="A111" s="8">
        <f t="shared" si="13"/>
        <v>95</v>
      </c>
      <c r="B111" s="66">
        <f t="shared" si="16"/>
        <v>362</v>
      </c>
      <c r="C111" s="66">
        <f t="shared" si="17"/>
        <v>127</v>
      </c>
      <c r="D111" s="1">
        <f t="shared" si="14"/>
        <v>3.8105263157894735</v>
      </c>
      <c r="E111" s="13">
        <f t="shared" si="15"/>
        <v>0</v>
      </c>
      <c r="F111" s="21">
        <f>IF('Inputs and Results'!$C$20="Conservation Easement (Perpetual)",(C111-C110),IF(AND('Inputs and Results'!$C$20="Government (Secured)",A111&lt;=$B$6),C111-C110,IF(A111&lt;=$B$6,(C111-C110)*0.01*($B$6-A111+1),0)))</f>
        <v>0</v>
      </c>
      <c r="G111" s="22">
        <f>IF(A111&lt;='Inputs and Results'!$C$12,(C111-C110)*0.01*('Inputs and Results'!$C$12-A111+1),0)</f>
        <v>0</v>
      </c>
      <c r="H111" s="66">
        <f t="shared" si="18"/>
        <v>3.7</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row>
    <row r="112" spans="1:108" x14ac:dyDescent="0.2">
      <c r="A112" s="8">
        <f t="shared" si="13"/>
        <v>96</v>
      </c>
      <c r="B112" s="66">
        <f t="shared" si="16"/>
        <v>362</v>
      </c>
      <c r="C112" s="66">
        <f t="shared" si="17"/>
        <v>127</v>
      </c>
      <c r="D112" s="1">
        <f t="shared" si="14"/>
        <v>3.7708333333333335</v>
      </c>
      <c r="E112" s="13">
        <f t="shared" si="15"/>
        <v>0</v>
      </c>
      <c r="F112" s="21">
        <f>IF('Inputs and Results'!$C$20="Conservation Easement (Perpetual)",(C112-C111),IF(AND('Inputs and Results'!$C$20="Government (Secured)",A112&lt;=$B$6),C112-C111,IF(A112&lt;=$B$6,(C112-C111)*0.01*($B$6-A112+1),0)))</f>
        <v>0</v>
      </c>
      <c r="G112" s="22">
        <f>IF(A112&lt;='Inputs and Results'!$C$12,(C112-C111)*0.01*('Inputs and Results'!$C$12-A112+1),0)</f>
        <v>0</v>
      </c>
      <c r="H112" s="66">
        <f t="shared" si="18"/>
        <v>3.7</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row>
    <row r="113" spans="1:11" x14ac:dyDescent="0.2">
      <c r="A113" s="8">
        <f t="shared" si="13"/>
        <v>97</v>
      </c>
      <c r="B113" s="66">
        <f t="shared" si="16"/>
        <v>362</v>
      </c>
      <c r="C113" s="66">
        <f t="shared" si="17"/>
        <v>127</v>
      </c>
      <c r="D113" s="1">
        <f t="shared" si="14"/>
        <v>3.731958762886598</v>
      </c>
      <c r="E113" s="13">
        <f t="shared" si="15"/>
        <v>0</v>
      </c>
      <c r="F113" s="21">
        <f>IF('Inputs and Results'!$C$20="Conservation Easement (Perpetual)",(C113-C112),IF(AND('Inputs and Results'!$C$20="Government (Secured)",A113&lt;=$B$6),C113-C112,IF(A113&lt;=$B$6,(C113-C112)*0.01*($B$6-A113+1),0)))</f>
        <v>0</v>
      </c>
      <c r="G113" s="22">
        <f>IF(A113&lt;='Inputs and Results'!$C$12,(C113-C112)*0.01*('Inputs and Results'!$C$12-A113+1),0)</f>
        <v>0</v>
      </c>
      <c r="H113" s="66">
        <f t="shared" si="18"/>
        <v>3.7</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row>
    <row r="114" spans="1:11" x14ac:dyDescent="0.2">
      <c r="A114" s="8">
        <f t="shared" si="13"/>
        <v>98</v>
      </c>
      <c r="B114" s="66">
        <f t="shared" si="16"/>
        <v>362</v>
      </c>
      <c r="C114" s="66">
        <f t="shared" si="17"/>
        <v>127</v>
      </c>
      <c r="D114" s="1">
        <f t="shared" si="14"/>
        <v>3.693877551020408</v>
      </c>
      <c r="E114" s="13">
        <f t="shared" si="15"/>
        <v>0</v>
      </c>
      <c r="F114" s="21">
        <f>IF('Inputs and Results'!$C$20="Conservation Easement (Perpetual)",(C114-C113),IF(AND('Inputs and Results'!$C$20="Government (Secured)",A114&lt;=$B$6),C114-C113,IF(A114&lt;=$B$6,(C114-C113)*0.01*($B$6-A114+1),0)))</f>
        <v>0</v>
      </c>
      <c r="G114" s="22">
        <f>IF(A114&lt;='Inputs and Results'!$C$12,(C114-C113)*0.01*('Inputs and Results'!$C$12-A114+1),0)</f>
        <v>0</v>
      </c>
      <c r="H114" s="66">
        <f t="shared" si="18"/>
        <v>3.7</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row>
    <row r="115" spans="1:11" x14ac:dyDescent="0.2">
      <c r="A115" s="8">
        <f t="shared" si="13"/>
        <v>99</v>
      </c>
      <c r="B115" s="66">
        <f t="shared" si="16"/>
        <v>362</v>
      </c>
      <c r="C115" s="66">
        <f t="shared" si="17"/>
        <v>127</v>
      </c>
      <c r="D115" s="1">
        <f t="shared" si="14"/>
        <v>3.6565656565656566</v>
      </c>
      <c r="E115" s="13">
        <f t="shared" si="15"/>
        <v>0</v>
      </c>
      <c r="F115" s="21">
        <f>IF('Inputs and Results'!$C$20="Conservation Easement (Perpetual)",(C115-C114),IF(AND('Inputs and Results'!$C$20="Government (Secured)",A115&lt;=$B$6),C115-C114,IF(A115&lt;=$B$6,(C115-C114)*0.01*($B$6-A115+1),0)))</f>
        <v>0</v>
      </c>
      <c r="G115" s="22">
        <f>IF(A115&lt;='Inputs and Results'!$C$12,(C115-C114)*0.01*('Inputs and Results'!$C$12-A115+1),0)</f>
        <v>0</v>
      </c>
      <c r="H115" s="66">
        <f t="shared" si="18"/>
        <v>3.7</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row>
    <row r="116" spans="1:11" x14ac:dyDescent="0.2">
      <c r="A116" s="8">
        <f t="shared" si="13"/>
        <v>100</v>
      </c>
      <c r="B116" s="66">
        <f t="shared" si="16"/>
        <v>362</v>
      </c>
      <c r="C116" s="66">
        <f t="shared" si="17"/>
        <v>127</v>
      </c>
      <c r="D116" s="1">
        <f t="shared" si="14"/>
        <v>3.62</v>
      </c>
      <c r="E116" s="13">
        <f t="shared" si="15"/>
        <v>0</v>
      </c>
      <c r="F116" s="21">
        <f>IF('Inputs and Results'!$C$20="Conservation Easement (Perpetual)",(C116-C115),IF(AND('Inputs and Results'!$C$20="Government (Secured)",A116&lt;=$B$6),C116-C115,IF(A116&lt;=$B$6,(C116-C115)*0.01*($B$6-A116+1),0)))</f>
        <v>0</v>
      </c>
      <c r="G116" s="22">
        <f>IF(A116&lt;='Inputs and Results'!$C$12,(C116-C115)*0.01*('Inputs and Results'!$C$12-A116+1),0)</f>
        <v>0</v>
      </c>
      <c r="H116" s="66">
        <f t="shared" si="18"/>
        <v>3.7</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row>
    <row r="117" spans="1:11" x14ac:dyDescent="0.2">
      <c r="A117" s="5"/>
      <c r="F117" s="20"/>
      <c r="G117" s="20"/>
    </row>
    <row r="118" spans="1:11" x14ac:dyDescent="0.2">
      <c r="A118" s="5"/>
      <c r="F118" s="20"/>
      <c r="G118" s="20"/>
    </row>
    <row r="119" spans="1:11" x14ac:dyDescent="0.2">
      <c r="A119" s="5"/>
      <c r="F119" s="20"/>
      <c r="G119" s="20"/>
    </row>
    <row r="120" spans="1:11" x14ac:dyDescent="0.2">
      <c r="A120" s="5"/>
      <c r="F120" s="20"/>
      <c r="G120" s="20"/>
    </row>
    <row r="121" spans="1:11" x14ac:dyDescent="0.2">
      <c r="A121" s="5"/>
      <c r="F121" s="20"/>
      <c r="G121" s="20"/>
    </row>
    <row r="122" spans="1:11" x14ac:dyDescent="0.2">
      <c r="A122" s="5"/>
      <c r="F122" s="20"/>
      <c r="G122" s="20"/>
    </row>
    <row r="123" spans="1:11" x14ac:dyDescent="0.2">
      <c r="A123" s="5"/>
      <c r="F123" s="20"/>
      <c r="G123" s="20"/>
    </row>
    <row r="124" spans="1:11" x14ac:dyDescent="0.2">
      <c r="A124" s="5"/>
      <c r="F124" s="20"/>
      <c r="G124" s="20"/>
    </row>
    <row r="125" spans="1:11" x14ac:dyDescent="0.2">
      <c r="A125" s="5"/>
      <c r="F125" s="20"/>
      <c r="G125" s="20"/>
    </row>
    <row r="126" spans="1:11" x14ac:dyDescent="0.2">
      <c r="A126" s="5"/>
      <c r="F126" s="20"/>
      <c r="G126" s="20"/>
    </row>
    <row r="127" spans="1:11" x14ac:dyDescent="0.2">
      <c r="A127" s="5"/>
      <c r="F127" s="20"/>
      <c r="G127" s="20"/>
    </row>
    <row r="128" spans="1:11" x14ac:dyDescent="0.2">
      <c r="A128" s="5"/>
      <c r="F128" s="20"/>
      <c r="G128" s="20"/>
    </row>
    <row r="129" spans="1:7" x14ac:dyDescent="0.2">
      <c r="A129" s="5"/>
      <c r="F129" s="20"/>
      <c r="G129" s="20"/>
    </row>
    <row r="130" spans="1:7" x14ac:dyDescent="0.2">
      <c r="A130" s="5"/>
      <c r="F130" s="20"/>
      <c r="G130" s="20"/>
    </row>
    <row r="131" spans="1:7" x14ac:dyDescent="0.2">
      <c r="A131" s="5"/>
      <c r="F131" s="20"/>
      <c r="G131" s="20"/>
    </row>
    <row r="132" spans="1:7" x14ac:dyDescent="0.2">
      <c r="A132" s="5"/>
      <c r="F132" s="20"/>
      <c r="G132" s="20"/>
    </row>
    <row r="133" spans="1:7" x14ac:dyDescent="0.2">
      <c r="A133" s="5"/>
      <c r="F133" s="20"/>
      <c r="G133" s="20"/>
    </row>
    <row r="134" spans="1:7" x14ac:dyDescent="0.2">
      <c r="A134" s="5"/>
      <c r="F134" s="20"/>
      <c r="G134" s="20"/>
    </row>
    <row r="135" spans="1:7" x14ac:dyDescent="0.2">
      <c r="A135" s="5"/>
      <c r="F135" s="20"/>
      <c r="G135" s="20"/>
    </row>
    <row r="136" spans="1:7" x14ac:dyDescent="0.2">
      <c r="A136" s="5"/>
      <c r="F136" s="20"/>
      <c r="G136" s="20"/>
    </row>
    <row r="137" spans="1:7" x14ac:dyDescent="0.2">
      <c r="A137" s="5"/>
      <c r="F137" s="20"/>
      <c r="G137" s="20"/>
    </row>
    <row r="138" spans="1:7" x14ac:dyDescent="0.2">
      <c r="A138" s="5"/>
      <c r="F138" s="20"/>
      <c r="G138" s="20"/>
    </row>
    <row r="139" spans="1:7" x14ac:dyDescent="0.2">
      <c r="A139" s="5"/>
      <c r="F139" s="20"/>
      <c r="G139" s="20"/>
    </row>
    <row r="140" spans="1:7" x14ac:dyDescent="0.2">
      <c r="A140" s="5"/>
      <c r="F140" s="20"/>
      <c r="G140" s="20"/>
    </row>
    <row r="141" spans="1:7" x14ac:dyDescent="0.2">
      <c r="A141" s="6"/>
      <c r="F141" s="20"/>
      <c r="G141" s="20"/>
    </row>
  </sheetData>
  <sheetProtection algorithmName="SHA-512" hashValue="mIKDXz5T05sP6G4PQpD31xYOCRWkk8UVajbPJ/WV1yexWMI68ToVrwCN+H2j4WJuzeCaFm83IJkOIJYzoxKcUg==" saltValue="pD0Uofr4zw08iZQWmhytdQ==" spinCount="100000" sheet="1" objects="1" scenarios="1"/>
  <mergeCells count="3">
    <mergeCell ref="D14:E14"/>
    <mergeCell ref="F13:K13"/>
    <mergeCell ref="I14:K14"/>
  </mergeCells>
  <conditionalFormatting sqref="D17:D116">
    <cfRule type="top10" dxfId="23" priority="2" stopIfTrue="1" rank="1"/>
  </conditionalFormatting>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152</v>
      </c>
    </row>
    <row r="2" spans="1:108" x14ac:dyDescent="0.2">
      <c r="A2" s="1" t="s">
        <v>206</v>
      </c>
      <c r="B2" s="1" t="s">
        <v>207</v>
      </c>
    </row>
    <row r="3" spans="1:108" x14ac:dyDescent="0.2">
      <c r="A3" s="1" t="s">
        <v>114</v>
      </c>
      <c r="B3" s="1">
        <f>_xlfn.MAXIFS(A16:A141,D16:D141,B4)</f>
        <v>55</v>
      </c>
    </row>
    <row r="4" spans="1:108" x14ac:dyDescent="0.2">
      <c r="A4" s="1" t="s">
        <v>208</v>
      </c>
      <c r="B4" s="1">
        <f>MAX(D17:D141)</f>
        <v>2.6654545454545455</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1.48</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0.42000000000000004</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2.96</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0.84000000000000008</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4.4399999999999995</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1.2600000000000002</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5.92</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1.6800000000000002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7.4</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2.1</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2.8</v>
      </c>
      <c r="C22" s="8">
        <f>C21+(C31-C21)/(A31-A21)</f>
        <v>9.84</v>
      </c>
      <c r="D22" s="1">
        <f t="shared" si="0"/>
        <v>0.46666666666666662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2.08</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5.6</v>
      </c>
      <c r="C23" s="8">
        <f>C22+(C31-C21)/(A31-A21)</f>
        <v>12.28</v>
      </c>
      <c r="D23" s="1">
        <f t="shared" si="0"/>
        <v>0.79999999999999993</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2.06</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8.3999999999999986</v>
      </c>
      <c r="C24" s="8">
        <f>C23+(C31-C21)/(A31-A21)</f>
        <v>14.719999999999999</v>
      </c>
      <c r="D24" s="1">
        <f t="shared" si="0"/>
        <v>1.0499999999999998</v>
      </c>
      <c r="E24" s="13">
        <f t="shared" si="1"/>
        <v>0.49999999999999978</v>
      </c>
      <c r="F24" s="21">
        <f>IF('Inputs and Results'!$C$20="Conservation Easement (Perpetual)",(C24-C23),IF(AND('Inputs and Results'!$C$20="Government (Secured)",A24&lt;=$B$6),C24-C23,IF(A24&lt;=$B$6,(C24-C23)*0.01*($B$6-A24+1),0)))</f>
        <v>0</v>
      </c>
      <c r="G24" s="22">
        <f>IF(A24&lt;='Inputs and Results'!$C$12,(C24-C23)*0.01*('Inputs and Results'!$C$12-A24+1),0)</f>
        <v>0</v>
      </c>
      <c r="H24" s="8">
        <f>H23+(H31-H21)/($A31-$A21)</f>
        <v>2.04</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11.2</v>
      </c>
      <c r="C25" s="8">
        <f>C24+(C31-C21)/(A31-A21)</f>
        <v>17.16</v>
      </c>
      <c r="D25" s="1">
        <f t="shared" si="0"/>
        <v>1.2444444444444445</v>
      </c>
      <c r="E25" s="13">
        <f t="shared" si="1"/>
        <v>0.33333333333333348</v>
      </c>
      <c r="F25" s="21">
        <f>IF('Inputs and Results'!$C$20="Conservation Easement (Perpetual)",(C25-C24),IF(AND('Inputs and Results'!$C$20="Government (Secured)",A25&lt;=$B$6),C25-C24,IF(A25&lt;=$B$6,(C25-C24)*0.01*($B$6-A25+1),0)))</f>
        <v>0</v>
      </c>
      <c r="G25" s="22">
        <f>IF(A25&lt;='Inputs and Results'!$C$12,(C25-C24)*0.01*('Inputs and Results'!$C$12-A25+1),0)</f>
        <v>0</v>
      </c>
      <c r="H25" s="8">
        <f>H24+(H31-H21)/($A31-$A21)</f>
        <v>2.02</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14</v>
      </c>
      <c r="C26" s="8">
        <f>C25+(C31-C21)/(A31-A21)</f>
        <v>19.600000000000001</v>
      </c>
      <c r="D26" s="1">
        <f t="shared" si="0"/>
        <v>1.4</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2</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16.8</v>
      </c>
      <c r="C27" s="8">
        <f>C26+(C31-C21)/(A31-A21)</f>
        <v>22.040000000000003</v>
      </c>
      <c r="D27" s="1">
        <f t="shared" si="0"/>
        <v>1.5272727272727273</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1.98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19.600000000000001</v>
      </c>
      <c r="C28" s="8">
        <f>C27+(C31-C21)/(A31-A21)</f>
        <v>24.480000000000004</v>
      </c>
      <c r="D28" s="1">
        <f t="shared" si="0"/>
        <v>1.6333333333333335</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1.96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22.400000000000002</v>
      </c>
      <c r="C29" s="8">
        <f>C28+(C31-C21)/(A31-A21)</f>
        <v>26.920000000000005</v>
      </c>
      <c r="D29" s="1">
        <f t="shared" si="0"/>
        <v>1.7230769230769232</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1.94</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25.200000000000003</v>
      </c>
      <c r="C30" s="8">
        <f>C29+(C31-C21)/(A31-A21)</f>
        <v>29.360000000000007</v>
      </c>
      <c r="D30" s="1">
        <f t="shared" si="0"/>
        <v>1.8000000000000003</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1.92</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28</v>
      </c>
      <c r="C31" s="9">
        <f>VLOOKUP(CONCATENATE($A$1,A31),'Smith et al 2006'!$A$2:$S$780,9,FALSE)</f>
        <v>31.8</v>
      </c>
      <c r="D31" s="1">
        <f t="shared" si="0"/>
        <v>1.8666666666666667</v>
      </c>
      <c r="E31" s="13">
        <f t="shared" si="1"/>
        <v>0.11111111111111094</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1.9</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31.01</v>
      </c>
      <c r="C32" s="8">
        <f>C31+(C41-C31)/(A41-A31)</f>
        <v>33.94</v>
      </c>
      <c r="D32" s="1">
        <f t="shared" si="0"/>
        <v>1.9381250000000001</v>
      </c>
      <c r="E32" s="13">
        <f t="shared" si="1"/>
        <v>0.10750000000000015</v>
      </c>
      <c r="F32" s="21">
        <f>IF('Inputs and Results'!$C$20="Conservation Easement (Perpetual)",(C32-C31),IF(AND('Inputs and Results'!$C$20="Government (Secured)",A32&lt;=$B$6),C32-C31,IF(A32&lt;=$B$6,(C32-C31)*0.01*($B$6-A32+1),0)))</f>
        <v>0</v>
      </c>
      <c r="G32" s="22">
        <f>IF(A32&lt;='Inputs and Results'!$C$12,(C32-C31)*0.01*('Inputs and Results'!$C$12-A32+1),0)</f>
        <v>0</v>
      </c>
      <c r="H32" s="8">
        <f>H31+(H41-H31)/($A41-$A31)</f>
        <v>1.89</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34.020000000000003</v>
      </c>
      <c r="C33" s="8">
        <f>C32+(C41-C31)/(A41-A31)</f>
        <v>36.08</v>
      </c>
      <c r="D33" s="1">
        <f t="shared" si="0"/>
        <v>2.0011764705882356</v>
      </c>
      <c r="E33" s="13">
        <f t="shared" si="1"/>
        <v>9.7065462753950449E-2</v>
      </c>
      <c r="F33" s="21">
        <f>IF('Inputs and Results'!$C$20="Conservation Easement (Perpetual)",(C33-C32),IF(AND('Inputs and Results'!$C$20="Government (Secured)",A33&lt;=$B$6),C33-C32,IF(A33&lt;=$B$6,(C33-C32)*0.01*($B$6-A33+1),0)))</f>
        <v>0</v>
      </c>
      <c r="G33" s="22">
        <f>IF(A33&lt;='Inputs and Results'!$C$12,(C33-C32)*0.01*('Inputs and Results'!$C$12-A33+1),0)</f>
        <v>0</v>
      </c>
      <c r="H33" s="8">
        <f>H32+(H41-H31)/($A41-$A31)</f>
        <v>1.88</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37.03</v>
      </c>
      <c r="C34" s="8">
        <f>C33+(C41-C31)/(A41-A31)</f>
        <v>38.22</v>
      </c>
      <c r="D34" s="1">
        <f t="shared" si="0"/>
        <v>2.0572222222222223</v>
      </c>
      <c r="E34" s="13">
        <f t="shared" si="1"/>
        <v>8.8477366255143908E-2</v>
      </c>
      <c r="F34" s="21">
        <f>IF('Inputs and Results'!$C$20="Conservation Easement (Perpetual)",(C34-C33),IF(AND('Inputs and Results'!$C$20="Government (Secured)",A34&lt;=$B$6),C34-C33,IF(A34&lt;=$B$6,(C34-C33)*0.01*($B$6-A34+1),0)))</f>
        <v>0</v>
      </c>
      <c r="G34" s="22">
        <f>IF(A34&lt;='Inputs and Results'!$C$12,(C34-C33)*0.01*('Inputs and Results'!$C$12-A34+1),0)</f>
        <v>0</v>
      </c>
      <c r="H34" s="8">
        <f>H33+(H41-H31)/($A41-$A31)</f>
        <v>1.8699999999999999</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40.04</v>
      </c>
      <c r="C35" s="8">
        <f>C34+(C41-C31)/(A41-A31)</f>
        <v>40.36</v>
      </c>
      <c r="D35" s="1">
        <f t="shared" si="0"/>
        <v>2.1073684210526316</v>
      </c>
      <c r="E35" s="13">
        <f t="shared" si="1"/>
        <v>8.1285444234404425E-2</v>
      </c>
      <c r="F35" s="21">
        <f>IF('Inputs and Results'!$C$20="Conservation Easement (Perpetual)",(C35-C34),IF(AND('Inputs and Results'!$C$20="Government (Secured)",A35&lt;=$B$6),C35-C34,IF(A35&lt;=$B$6,(C35-C34)*0.01*($B$6-A35+1),0)))</f>
        <v>0</v>
      </c>
      <c r="G35" s="22">
        <f>IF(A35&lt;='Inputs and Results'!$C$12,(C35-C34)*0.01*('Inputs and Results'!$C$12-A35+1),0)</f>
        <v>0</v>
      </c>
      <c r="H35" s="8">
        <f>H34+(H41-H31)/($A41-$A31)</f>
        <v>1.8599999999999999</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43.05</v>
      </c>
      <c r="C36" s="8">
        <f>C35+(C41-C31)/(A41-A31)</f>
        <v>42.5</v>
      </c>
      <c r="D36" s="1">
        <f t="shared" si="0"/>
        <v>2.1524999999999999</v>
      </c>
      <c r="E36" s="13">
        <f t="shared" si="1"/>
        <v>7.5174825174825211E-2</v>
      </c>
      <c r="F36" s="21">
        <f>IF('Inputs and Results'!$C$20="Conservation Easement (Perpetual)",(C36-C35),IF(AND('Inputs and Results'!$C$20="Government (Secured)",A36&lt;=$B$6),C36-C35,IF(A36&lt;=$B$6,(C36-C35)*0.01*($B$6-A36+1),0)))</f>
        <v>0</v>
      </c>
      <c r="G36" s="22">
        <f>IF(A36&lt;='Inputs and Results'!$C$12,(C36-C35)*0.01*('Inputs and Results'!$C$12-A36+1),0)</f>
        <v>0</v>
      </c>
      <c r="H36" s="8">
        <f>H35+(H41-H31)/($A41-$A31)</f>
        <v>1.8499999999999999</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46.059999999999995</v>
      </c>
      <c r="C37" s="8">
        <f>C36+(C41-C31)/(A41-A31)</f>
        <v>44.64</v>
      </c>
      <c r="D37" s="1">
        <f t="shared" si="0"/>
        <v>2.1933333333333329</v>
      </c>
      <c r="E37" s="13">
        <f t="shared" si="1"/>
        <v>6.9918699186991784E-2</v>
      </c>
      <c r="F37" s="21">
        <f>IF('Inputs and Results'!$C$20="Conservation Easement (Perpetual)",(C37-C36),IF(AND('Inputs and Results'!$C$20="Government (Secured)",A37&lt;=$B$6),C37-C36,IF(A37&lt;=$B$6,(C37-C36)*0.01*($B$6-A37+1),0)))</f>
        <v>0</v>
      </c>
      <c r="G37" s="22">
        <f>IF(A37&lt;='Inputs and Results'!$C$12,(C37-C36)*0.01*('Inputs and Results'!$C$12-A37+1),0)</f>
        <v>0</v>
      </c>
      <c r="H37" s="8">
        <f>H36+(H41-H31)/($A41-$A31)</f>
        <v>1.8399999999999999</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49.069999999999993</v>
      </c>
      <c r="C38" s="8">
        <f>C37+(C41-C31)/(A41-A31)</f>
        <v>46.78</v>
      </c>
      <c r="D38" s="1">
        <f t="shared" si="0"/>
        <v>2.230454545454545</v>
      </c>
      <c r="E38" s="13">
        <f t="shared" si="1"/>
        <v>6.5349544072948351E-2</v>
      </c>
      <c r="F38" s="21">
        <f>IF('Inputs and Results'!$C$20="Conservation Easement (Perpetual)",(C38-C37),IF(AND('Inputs and Results'!$C$20="Government (Secured)",A38&lt;=$B$6),C38-C37,IF(A38&lt;=$B$6,(C38-C37)*0.01*($B$6-A38+1),0)))</f>
        <v>0</v>
      </c>
      <c r="G38" s="22">
        <f>IF(A38&lt;='Inputs and Results'!$C$12,(C38-C37)*0.01*('Inputs and Results'!$C$12-A38+1),0)</f>
        <v>0</v>
      </c>
      <c r="H38" s="8">
        <f>H37+(H41-H31)/($A41-$A31)</f>
        <v>1.8299999999999998</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52.079999999999991</v>
      </c>
      <c r="C39" s="8">
        <f>C38+(C41-C31)/(A41-A31)</f>
        <v>48.92</v>
      </c>
      <c r="D39" s="1">
        <f t="shared" si="0"/>
        <v>2.2643478260869561</v>
      </c>
      <c r="E39" s="13">
        <f t="shared" si="1"/>
        <v>6.1340941512125546E-2</v>
      </c>
      <c r="F39" s="21">
        <f>IF('Inputs and Results'!$C$20="Conservation Easement (Perpetual)",(C39-C38),IF(AND('Inputs and Results'!$C$20="Government (Secured)",A39&lt;=$B$6),C39-C38,IF(A39&lt;=$B$6,(C39-C38)*0.01*($B$6-A39+1),0)))</f>
        <v>0</v>
      </c>
      <c r="G39" s="22">
        <f>IF(A39&lt;='Inputs and Results'!$C$12,(C39-C38)*0.01*('Inputs and Results'!$C$12-A39+1),0)</f>
        <v>0</v>
      </c>
      <c r="H39" s="8">
        <f>H38+(H41-H31)/($A41-$A31)</f>
        <v>1.8199999999999998</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55.089999999999989</v>
      </c>
      <c r="C40" s="8">
        <f>C39+(C41-C31)/(A41-A31)</f>
        <v>51.06</v>
      </c>
      <c r="D40" s="1">
        <f>B40/A40</f>
        <v>2.2954166666666662</v>
      </c>
      <c r="E40" s="13">
        <f>(B40/B39)-1</f>
        <v>5.7795698924731242E-2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1.8099999999999998</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58.1</v>
      </c>
      <c r="C41" s="9">
        <f>VLOOKUP(CONCATENATE($A$1,A41),'Smith et al 2006'!$A$2:$S$780,9,FALSE)</f>
        <v>53.2</v>
      </c>
      <c r="D41" s="1">
        <f t="shared" ref="D41:D104" si="4">B41/A41</f>
        <v>2.3239999999999998</v>
      </c>
      <c r="E41" s="13">
        <f t="shared" ref="E41:E104" si="5">(B41/B40)-1</f>
        <v>5.4637865311309097E-2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1.8</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61.25</v>
      </c>
      <c r="C42" s="8">
        <f>C41+(C51-C41)/(A51-A41)</f>
        <v>55.160000000000004</v>
      </c>
      <c r="D42" s="1">
        <f t="shared" si="4"/>
        <v>2.3557692307692308</v>
      </c>
      <c r="E42" s="13">
        <f t="shared" si="5"/>
        <v>5.4216867469879526E-2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1.79</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64.400000000000006</v>
      </c>
      <c r="C43" s="8">
        <f>C42+(C51-C41)/(A51-A41)</f>
        <v>57.120000000000005</v>
      </c>
      <c r="D43" s="1">
        <f t="shared" si="4"/>
        <v>2.3851851851851853</v>
      </c>
      <c r="E43" s="13">
        <f t="shared" si="5"/>
        <v>5.1428571428571601E-2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1.78</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67.550000000000011</v>
      </c>
      <c r="C44" s="8">
        <f>C43+(C51-C41)/(A51-A41)</f>
        <v>59.080000000000005</v>
      </c>
      <c r="D44" s="1">
        <f t="shared" si="4"/>
        <v>2.4125000000000005</v>
      </c>
      <c r="E44" s="13">
        <f t="shared" si="5"/>
        <v>4.8913043478260976E-2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1.77</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70.700000000000017</v>
      </c>
      <c r="C45" s="8">
        <f>C44+(C51-C41)/(A51-A41)</f>
        <v>61.040000000000006</v>
      </c>
      <c r="D45" s="1">
        <f t="shared" si="4"/>
        <v>2.4379310344827592</v>
      </c>
      <c r="E45" s="13">
        <f t="shared" si="5"/>
        <v>4.6632124352331772E-2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1.76</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73.850000000000023</v>
      </c>
      <c r="C46" s="8">
        <f>C45+(C51-C41)/(A51-A41)</f>
        <v>63.000000000000007</v>
      </c>
      <c r="D46" s="1">
        <f t="shared" si="4"/>
        <v>2.4616666666666673</v>
      </c>
      <c r="E46" s="13">
        <f t="shared" si="5"/>
        <v>4.4554455445544594E-2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1.75</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77.000000000000028</v>
      </c>
      <c r="C47" s="8">
        <f>C46+(C51-C41)/(A51-A41)</f>
        <v>64.960000000000008</v>
      </c>
      <c r="D47" s="1">
        <f t="shared" si="4"/>
        <v>2.4838709677419364</v>
      </c>
      <c r="E47" s="13">
        <f t="shared" si="5"/>
        <v>4.2654028436019065E-2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1.74</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80.150000000000034</v>
      </c>
      <c r="C48" s="8">
        <f>C47+(C51-C41)/(A51-A41)</f>
        <v>66.92</v>
      </c>
      <c r="D48" s="1">
        <f t="shared" si="4"/>
        <v>2.5046875000000011</v>
      </c>
      <c r="E48" s="13">
        <f t="shared" si="5"/>
        <v>4.0909090909091006E-2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1.73</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83.30000000000004</v>
      </c>
      <c r="C49" s="8">
        <f>C48+(C51-C41)/(A51-A41)</f>
        <v>68.88</v>
      </c>
      <c r="D49" s="1">
        <f t="shared" si="4"/>
        <v>2.5242424242424253</v>
      </c>
      <c r="E49" s="13">
        <f t="shared" si="5"/>
        <v>3.9301310043668103E-2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1.72</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86.450000000000045</v>
      </c>
      <c r="C50" s="8">
        <f>C49+(C51-C41)/(A51-A41)</f>
        <v>70.839999999999989</v>
      </c>
      <c r="D50" s="1">
        <f t="shared" si="4"/>
        <v>2.5426470588235306</v>
      </c>
      <c r="E50" s="13">
        <f t="shared" si="5"/>
        <v>3.7815126050420256E-2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1.71</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89.6</v>
      </c>
      <c r="C51" s="9">
        <f>VLOOKUP(CONCATENATE($A$1,A51),'Smith et al 2006'!$A$2:$S$780,9,FALSE)</f>
        <v>72.8</v>
      </c>
      <c r="D51" s="1">
        <f t="shared" si="4"/>
        <v>2.56</v>
      </c>
      <c r="E51" s="13">
        <f t="shared" si="5"/>
        <v>3.6437246963562098E-2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1.7</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92.55</v>
      </c>
      <c r="C52" s="8">
        <f>C51+(C61-C51)/(A61-A51)</f>
        <v>74.3</v>
      </c>
      <c r="D52" s="1">
        <f t="shared" si="4"/>
        <v>2.5708333333333333</v>
      </c>
      <c r="E52" s="13">
        <f t="shared" si="5"/>
        <v>3.2924107142857206E-2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1.7</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95.5</v>
      </c>
      <c r="C53" s="8">
        <f>C52+(C61-C51)/(A61-A51)</f>
        <v>75.8</v>
      </c>
      <c r="D53" s="1">
        <f t="shared" si="4"/>
        <v>2.5810810810810811</v>
      </c>
      <c r="E53" s="13">
        <f t="shared" si="5"/>
        <v>3.1874662344678617E-2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1.7</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98.45</v>
      </c>
      <c r="C54" s="8">
        <f>C53+(C61-C51)/(A61-A51)</f>
        <v>77.3</v>
      </c>
      <c r="D54" s="1">
        <f t="shared" si="4"/>
        <v>2.5907894736842105</v>
      </c>
      <c r="E54" s="13">
        <f t="shared" si="5"/>
        <v>3.0890052356020936E-2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1.7</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101.4</v>
      </c>
      <c r="C55" s="8">
        <f>C54+(C61-C51)/(A61-A51)</f>
        <v>78.8</v>
      </c>
      <c r="D55" s="1">
        <f t="shared" si="4"/>
        <v>2.6</v>
      </c>
      <c r="E55" s="13">
        <f t="shared" si="5"/>
        <v>2.9964448958862411E-2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1.7</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104.35000000000001</v>
      </c>
      <c r="C56" s="8">
        <f>C55+(C61-C51)/(A61-A51)</f>
        <v>80.3</v>
      </c>
      <c r="D56" s="1">
        <f t="shared" si="4"/>
        <v>2.6087500000000001</v>
      </c>
      <c r="E56" s="13">
        <f t="shared" si="5"/>
        <v>2.9092702169625229E-2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1.7</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107.30000000000001</v>
      </c>
      <c r="C57" s="8">
        <f>C56+(C61-C51)/(A61-A51)</f>
        <v>81.8</v>
      </c>
      <c r="D57" s="1">
        <f t="shared" si="4"/>
        <v>2.6170731707317074</v>
      </c>
      <c r="E57" s="13">
        <f t="shared" si="5"/>
        <v>2.8270244369908992E-2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1.7</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110.25000000000001</v>
      </c>
      <c r="C58" s="8">
        <f>C57+(C61-C51)/(A61-A51)</f>
        <v>83.3</v>
      </c>
      <c r="D58" s="1">
        <f t="shared" si="4"/>
        <v>2.6250000000000004</v>
      </c>
      <c r="E58" s="13">
        <f t="shared" si="5"/>
        <v>2.7493010251630867E-2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1.7</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113.20000000000002</v>
      </c>
      <c r="C59" s="8">
        <f>C58+(C61-C51)/(A61-A51)</f>
        <v>84.8</v>
      </c>
      <c r="D59" s="1">
        <f t="shared" si="4"/>
        <v>2.632558139534884</v>
      </c>
      <c r="E59" s="13">
        <f t="shared" si="5"/>
        <v>2.6757369614512472E-2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1.7</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116.15000000000002</v>
      </c>
      <c r="C60" s="8">
        <f>C59+(C61-C51)/(A61-A51)</f>
        <v>86.3</v>
      </c>
      <c r="D60" s="1">
        <f t="shared" si="4"/>
        <v>2.6397727272727276</v>
      </c>
      <c r="E60" s="13">
        <f t="shared" si="5"/>
        <v>2.6060070671378055E-2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1.7</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119.1</v>
      </c>
      <c r="C61" s="9">
        <f>VLOOKUP(CONCATENATE($A$1,A61),'Smith et al 2006'!$A$2:$S$780,9,FALSE)</f>
        <v>87.8</v>
      </c>
      <c r="D61" s="1">
        <f t="shared" si="4"/>
        <v>2.6466666666666665</v>
      </c>
      <c r="E61" s="13">
        <f t="shared" si="5"/>
        <v>2.5398191993112107E-2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1.7</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121.85</v>
      </c>
      <c r="C62" s="8">
        <f>C61+(C71-C61)/(A71-A61)</f>
        <v>89.13</v>
      </c>
      <c r="D62" s="1">
        <f t="shared" si="4"/>
        <v>2.6489130434782608</v>
      </c>
      <c r="E62" s="13">
        <f t="shared" si="5"/>
        <v>2.3089840470193135E-2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1.7</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124.6</v>
      </c>
      <c r="C63" s="8">
        <f>C62+(C71-C61)/(A71-A61)</f>
        <v>90.46</v>
      </c>
      <c r="D63" s="1">
        <f t="shared" si="4"/>
        <v>2.6510638297872338</v>
      </c>
      <c r="E63" s="13">
        <f t="shared" si="5"/>
        <v>2.2568732047599571E-2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1.7</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127.35</v>
      </c>
      <c r="C64" s="8">
        <f>C63+(C71-C61)/(A71-A61)</f>
        <v>91.789999999999992</v>
      </c>
      <c r="D64" s="1">
        <f t="shared" si="4"/>
        <v>2.6531249999999997</v>
      </c>
      <c r="E64" s="13">
        <f t="shared" si="5"/>
        <v>2.2070626003210192E-2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1.7</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130.1</v>
      </c>
      <c r="C65" s="8">
        <f>C64+(C71-C61)/(A71-A61)</f>
        <v>93.11999999999999</v>
      </c>
      <c r="D65" s="1">
        <f t="shared" si="4"/>
        <v>2.6551020408163266</v>
      </c>
      <c r="E65" s="13">
        <f t="shared" si="5"/>
        <v>2.1594032194738988E-2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1.7</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132.85</v>
      </c>
      <c r="C66" s="8">
        <f>C65+(C71-C61)/(A71-A61)</f>
        <v>94.449999999999989</v>
      </c>
      <c r="D66" s="1">
        <f t="shared" si="4"/>
        <v>2.657</v>
      </c>
      <c r="E66" s="13">
        <f t="shared" si="5"/>
        <v>2.1137586471944747E-2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1.7</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135.6</v>
      </c>
      <c r="C67" s="8">
        <f>C66+(C71-C61)/(A71-A61)</f>
        <v>95.779999999999987</v>
      </c>
      <c r="D67" s="1">
        <f t="shared" si="4"/>
        <v>2.6588235294117646</v>
      </c>
      <c r="E67" s="13">
        <f t="shared" si="5"/>
        <v>2.0700037636432134E-2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1.7</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138.35</v>
      </c>
      <c r="C68" s="8">
        <f>C67+(C71-C61)/(A71-A61)</f>
        <v>97.109999999999985</v>
      </c>
      <c r="D68" s="1">
        <f t="shared" si="4"/>
        <v>2.6605769230769232</v>
      </c>
      <c r="E68" s="13">
        <f t="shared" si="5"/>
        <v>2.0280235988200612E-2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1.7</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141.1</v>
      </c>
      <c r="C69" s="8">
        <f>C68+(C71-C61)/(A71-A61)</f>
        <v>98.439999999999984</v>
      </c>
      <c r="D69" s="1">
        <f t="shared" si="4"/>
        <v>2.662264150943396</v>
      </c>
      <c r="E69" s="13">
        <f t="shared" si="5"/>
        <v>1.9877123238164041E-2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1.7</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143.85</v>
      </c>
      <c r="C70" s="8">
        <f>C69+(C71-C61)/(A71-A61)</f>
        <v>99.769999999999982</v>
      </c>
      <c r="D70" s="1">
        <f t="shared" si="4"/>
        <v>2.6638888888888888</v>
      </c>
      <c r="E70" s="13">
        <f t="shared" si="5"/>
        <v>1.9489723600283559E-2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1.7</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146.6</v>
      </c>
      <c r="C71" s="9">
        <f>VLOOKUP(CONCATENATE($A$1,A71),'Smith et al 2006'!$A$2:$S$780,9,FALSE)</f>
        <v>101.1</v>
      </c>
      <c r="D71" s="1">
        <f t="shared" si="4"/>
        <v>2.6654545454545455</v>
      </c>
      <c r="E71" s="13">
        <f t="shared" si="5"/>
        <v>1.9117135905457161E-2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1.7</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149.15</v>
      </c>
      <c r="C72" s="8">
        <f>C71+(C81-C71)/(A81-A71)</f>
        <v>102.3</v>
      </c>
      <c r="D72" s="1">
        <f t="shared" si="4"/>
        <v>2.6633928571428571</v>
      </c>
      <c r="E72" s="13">
        <f t="shared" si="5"/>
        <v>1.7394270122783162E-2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1.7</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151.70000000000002</v>
      </c>
      <c r="C73" s="8">
        <f>C72+(C81-C71)/(A81-A71)</f>
        <v>103.5</v>
      </c>
      <c r="D73" s="1">
        <f t="shared" si="4"/>
        <v>2.6614035087719303</v>
      </c>
      <c r="E73" s="13">
        <f t="shared" si="5"/>
        <v>1.7096882333221597E-2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1.7</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154.25000000000003</v>
      </c>
      <c r="C74" s="8">
        <f>C73+(C81-C71)/(A81-A71)</f>
        <v>104.7</v>
      </c>
      <c r="D74" s="1">
        <f t="shared" si="4"/>
        <v>2.6594827586206899</v>
      </c>
      <c r="E74" s="13">
        <f t="shared" si="5"/>
        <v>1.6809492419248562E-2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1.7</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156.80000000000004</v>
      </c>
      <c r="C75" s="8">
        <f>C74+(C81-C71)/(A81-A71)</f>
        <v>105.9</v>
      </c>
      <c r="D75" s="1">
        <f t="shared" si="4"/>
        <v>2.6576271186440685</v>
      </c>
      <c r="E75" s="13">
        <f t="shared" si="5"/>
        <v>1.6531604538087663E-2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1.7</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159.35000000000005</v>
      </c>
      <c r="C76" s="8">
        <f>C75+(C81-C71)/(A81-A71)</f>
        <v>107.10000000000001</v>
      </c>
      <c r="D76" s="1">
        <f t="shared" si="4"/>
        <v>2.6558333333333342</v>
      </c>
      <c r="E76" s="13">
        <f t="shared" si="5"/>
        <v>1.6262755102040893E-2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1.7</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161.90000000000006</v>
      </c>
      <c r="C77" s="8">
        <f>C76+(C81-C71)/(A81-A71)</f>
        <v>108.30000000000001</v>
      </c>
      <c r="D77" s="1">
        <f t="shared" si="4"/>
        <v>2.6540983606557389</v>
      </c>
      <c r="E77" s="13">
        <f t="shared" si="5"/>
        <v>1.6002510197678177E-2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1.7</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164.45000000000007</v>
      </c>
      <c r="C78" s="8">
        <f>C77+(C81-C71)/(A81-A71)</f>
        <v>109.50000000000001</v>
      </c>
      <c r="D78" s="1">
        <f t="shared" si="4"/>
        <v>2.6524193548387109</v>
      </c>
      <c r="E78" s="13">
        <f t="shared" si="5"/>
        <v>1.5750463248919155E-2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1.7</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167.00000000000009</v>
      </c>
      <c r="C79" s="8">
        <f>C78+(C81-C71)/(A81-A71)</f>
        <v>110.70000000000002</v>
      </c>
      <c r="D79" s="1">
        <f t="shared" si="4"/>
        <v>2.650793650793652</v>
      </c>
      <c r="E79" s="13">
        <f t="shared" si="5"/>
        <v>1.5506232897537275E-2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1.7</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169.5500000000001</v>
      </c>
      <c r="C80" s="8">
        <f>C79+(C81-C71)/(A81-A71)</f>
        <v>111.90000000000002</v>
      </c>
      <c r="D80" s="1">
        <f t="shared" si="4"/>
        <v>2.6492187500000015</v>
      </c>
      <c r="E80" s="13">
        <f t="shared" si="5"/>
        <v>1.5269461077844326E-2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1.7</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172.1</v>
      </c>
      <c r="C81" s="9">
        <f>VLOOKUP(CONCATENATE($A$1,A81),'Smith et al 2006'!$A$2:$S$780,9,FALSE)</f>
        <v>113.1</v>
      </c>
      <c r="D81" s="1">
        <f t="shared" si="4"/>
        <v>2.6476923076923078</v>
      </c>
      <c r="E81" s="13">
        <f t="shared" si="5"/>
        <v>1.503981126511289E-2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1.7</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174.45</v>
      </c>
      <c r="C82" s="8">
        <f>C81+(C91-C81)/(A91-A81)</f>
        <v>114.16999999999999</v>
      </c>
      <c r="D82" s="1">
        <f t="shared" si="4"/>
        <v>2.6431818181818181</v>
      </c>
      <c r="E82" s="13">
        <f t="shared" si="5"/>
        <v>1.3654851830331216E-2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1.7</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176.79999999999998</v>
      </c>
      <c r="C83" s="8">
        <f>C82+(C91-C81)/(A91-A81)</f>
        <v>115.23999999999998</v>
      </c>
      <c r="D83" s="1">
        <f t="shared" si="4"/>
        <v>2.6388059701492534</v>
      </c>
      <c r="E83" s="13">
        <f t="shared" si="5"/>
        <v>1.3470908569790829E-2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1.7</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179.14999999999998</v>
      </c>
      <c r="C84" s="8">
        <f>C83+(C91-C81)/(A91-A81)</f>
        <v>116.30999999999997</v>
      </c>
      <c r="D84" s="1">
        <f t="shared" si="4"/>
        <v>2.6345588235294115</v>
      </c>
      <c r="E84" s="13">
        <f t="shared" si="5"/>
        <v>1.3291855203619862E-2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1.7</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181.49999999999997</v>
      </c>
      <c r="C85" s="8">
        <f>C84+(C91-C81)/(A91-A81)</f>
        <v>117.37999999999997</v>
      </c>
      <c r="D85" s="1">
        <f t="shared" si="4"/>
        <v>2.6304347826086953</v>
      </c>
      <c r="E85" s="13">
        <f t="shared" si="5"/>
        <v>1.3117499302260693E-2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1.7</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183.84999999999997</v>
      </c>
      <c r="C86" s="8">
        <f>C85+(C91-C81)/(A91-A81)</f>
        <v>118.44999999999996</v>
      </c>
      <c r="D86" s="1">
        <f t="shared" si="4"/>
        <v>2.6264285714285709</v>
      </c>
      <c r="E86" s="13">
        <f t="shared" si="5"/>
        <v>1.294765840220391E-2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1.7</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186.19999999999996</v>
      </c>
      <c r="C87" s="8">
        <f>C86+(C91-C81)/(A91-A81)</f>
        <v>119.51999999999995</v>
      </c>
      <c r="D87" s="1">
        <f t="shared" si="4"/>
        <v>2.6225352112676052</v>
      </c>
      <c r="E87" s="13">
        <f t="shared" si="5"/>
        <v>1.2782159369050916E-2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1.7</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188.54999999999995</v>
      </c>
      <c r="C88" s="8">
        <f>C87+(C91-C81)/(A91-A81)</f>
        <v>120.58999999999995</v>
      </c>
      <c r="D88" s="1">
        <f t="shared" si="4"/>
        <v>2.6187499999999995</v>
      </c>
      <c r="E88" s="13">
        <f t="shared" si="5"/>
        <v>1.2620837808807739E-2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1.7</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190.89999999999995</v>
      </c>
      <c r="C89" s="8">
        <f>C88+(C91-C81)/(A91-A81)</f>
        <v>121.65999999999994</v>
      </c>
      <c r="D89" s="1">
        <f t="shared" si="4"/>
        <v>2.6150684931506842</v>
      </c>
      <c r="E89" s="13">
        <f t="shared" si="5"/>
        <v>1.2463537523203394E-2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1.7</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193.24999999999994</v>
      </c>
      <c r="C90" s="8">
        <f>C89+(C91-C81)/(A91-A81)</f>
        <v>122.72999999999993</v>
      </c>
      <c r="D90" s="1">
        <f t="shared" si="4"/>
        <v>2.6114864864864855</v>
      </c>
      <c r="E90" s="13">
        <f t="shared" si="5"/>
        <v>1.2310110005238295E-2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1.7</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195.6</v>
      </c>
      <c r="C91" s="9">
        <f>VLOOKUP(CONCATENATE($A$1,A91),'Smith et al 2006'!$A$2:$S$780,9,FALSE)</f>
        <v>123.8</v>
      </c>
      <c r="D91" s="1">
        <f t="shared" si="4"/>
        <v>2.6080000000000001</v>
      </c>
      <c r="E91" s="13">
        <f t="shared" si="5"/>
        <v>1.2160413971539663E-2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1.7</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197.75</v>
      </c>
      <c r="C92" s="8">
        <f>C91+(C101-C91)/(A101-A91)</f>
        <v>124.77</v>
      </c>
      <c r="D92" s="1">
        <f t="shared" si="4"/>
        <v>2.6019736842105261</v>
      </c>
      <c r="E92" s="13">
        <f t="shared" si="5"/>
        <v>1.0991820040899825E-2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1.7</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199.9</v>
      </c>
      <c r="C93" s="8">
        <f>C92+(C101-C91)/(A101-A91)</f>
        <v>125.74</v>
      </c>
      <c r="D93" s="1">
        <f t="shared" si="4"/>
        <v>2.5961038961038962</v>
      </c>
      <c r="E93" s="13">
        <f t="shared" si="5"/>
        <v>1.0872313527180877E-2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1.7</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202.05</v>
      </c>
      <c r="C94" s="8">
        <f>C93+(C101-C91)/(A101-A91)</f>
        <v>126.71</v>
      </c>
      <c r="D94" s="1">
        <f t="shared" si="4"/>
        <v>2.5903846153846155</v>
      </c>
      <c r="E94" s="13">
        <f t="shared" si="5"/>
        <v>1.0755377688844492E-2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204.20000000000002</v>
      </c>
      <c r="C95" s="8">
        <f>C94+(C101-C91)/(A101-A91)</f>
        <v>127.67999999999999</v>
      </c>
      <c r="D95" s="1">
        <f t="shared" si="4"/>
        <v>2.5848101265822785</v>
      </c>
      <c r="E95" s="13">
        <f t="shared" si="5"/>
        <v>1.0640930462756826E-2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1.7</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206.35000000000002</v>
      </c>
      <c r="C96" s="8">
        <f>C95+(C101-C91)/(A101-A91)</f>
        <v>128.65</v>
      </c>
      <c r="D96" s="1">
        <f t="shared" si="4"/>
        <v>2.5793750000000002</v>
      </c>
      <c r="E96" s="13">
        <f t="shared" si="5"/>
        <v>1.0528893241919635E-2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1.7</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208.50000000000003</v>
      </c>
      <c r="C97" s="8">
        <f>C96+(C101-C91)/(A101-A91)</f>
        <v>129.62</v>
      </c>
      <c r="D97" s="1">
        <f t="shared" si="4"/>
        <v>2.5740740740740744</v>
      </c>
      <c r="E97" s="13">
        <f t="shared" si="5"/>
        <v>1.0419190695420522E-2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1.7</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210.65000000000003</v>
      </c>
      <c r="C98" s="8">
        <f>C97+(C101-C91)/(A101-A91)</f>
        <v>130.59</v>
      </c>
      <c r="D98" s="1">
        <f t="shared" si="4"/>
        <v>2.5689024390243906</v>
      </c>
      <c r="E98" s="13">
        <f t="shared" si="5"/>
        <v>1.0311750599520497E-2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1.7</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212.80000000000004</v>
      </c>
      <c r="C99" s="8">
        <f>C98+(C101-C91)/(A101-A91)</f>
        <v>131.56</v>
      </c>
      <c r="D99" s="1">
        <f t="shared" si="4"/>
        <v>2.5638554216867475</v>
      </c>
      <c r="E99" s="13">
        <f t="shared" si="5"/>
        <v>1.0206503679088597E-2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1.7</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214.95000000000005</v>
      </c>
      <c r="C100" s="8">
        <f>C99+(C101-C91)/(A101-A91)</f>
        <v>132.53</v>
      </c>
      <c r="D100" s="1">
        <f t="shared" si="4"/>
        <v>2.5589285714285719</v>
      </c>
      <c r="E100" s="13">
        <f t="shared" si="5"/>
        <v>1.0103383458646586E-2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1.7</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217.1</v>
      </c>
      <c r="C101" s="9">
        <f>VLOOKUP(CONCATENATE($A$1,A101),'Smith et al 2006'!$A$2:$S$780,9,FALSE)</f>
        <v>133.5</v>
      </c>
      <c r="D101" s="1">
        <f t="shared" si="4"/>
        <v>2.5541176470588236</v>
      </c>
      <c r="E101" s="13">
        <f t="shared" si="5"/>
        <v>1.0002326122353855E-2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1.7</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219.04999999999998</v>
      </c>
      <c r="C102" s="8">
        <f>C101+(C111-C101)/(A111-A101)</f>
        <v>134.36000000000001</v>
      </c>
      <c r="D102" s="1">
        <f t="shared" si="4"/>
        <v>2.5470930232558135</v>
      </c>
      <c r="E102" s="13">
        <f t="shared" si="5"/>
        <v>8.9820359281436168E-3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1.7</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220.99999999999997</v>
      </c>
      <c r="C103" s="8">
        <f>C102+(C111-C101)/(A111-A101)</f>
        <v>135.22000000000003</v>
      </c>
      <c r="D103" s="1">
        <f t="shared" si="4"/>
        <v>2.5402298850574709</v>
      </c>
      <c r="E103" s="13">
        <f t="shared" si="5"/>
        <v>8.9020771513352859E-3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1.7</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222.94999999999996</v>
      </c>
      <c r="C104" s="8">
        <f>C103+(C111-C101)/(A111-A101)</f>
        <v>136.08000000000004</v>
      </c>
      <c r="D104" s="1">
        <f t="shared" si="4"/>
        <v>2.533522727272727</v>
      </c>
      <c r="E104" s="13">
        <f t="shared" si="5"/>
        <v>8.8235294117646745E-3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1.7</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224.89999999999995</v>
      </c>
      <c r="C105" s="8">
        <f>C104+(C111-C101)/(A111-A101)</f>
        <v>136.94000000000005</v>
      </c>
      <c r="D105" s="1">
        <f t="shared" ref="D105:D141" si="14">B105/A105</f>
        <v>2.5269662921348308</v>
      </c>
      <c r="E105" s="13">
        <f t="shared" ref="E105:E141" si="15">(B105/B104)-1</f>
        <v>8.7463556851310464E-3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1.7</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226.84999999999994</v>
      </c>
      <c r="C106" s="8">
        <f>C105+(C111-C101)/(A111-A101)</f>
        <v>137.80000000000007</v>
      </c>
      <c r="D106" s="1">
        <f t="shared" si="14"/>
        <v>2.5205555555555548</v>
      </c>
      <c r="E106" s="13">
        <f t="shared" si="15"/>
        <v>8.6705202312138407E-3</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1.7</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228.79999999999993</v>
      </c>
      <c r="C107" s="8">
        <f>C106+(C111-C101)/(A111-A101)</f>
        <v>138.66000000000008</v>
      </c>
      <c r="D107" s="1">
        <f t="shared" si="14"/>
        <v>2.5142857142857133</v>
      </c>
      <c r="E107" s="13">
        <f t="shared" si="15"/>
        <v>8.5959885386819312E-3</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1.7</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230.74999999999991</v>
      </c>
      <c r="C108" s="8">
        <f>C107+(C111-C101)/(A111-A101)</f>
        <v>139.5200000000001</v>
      </c>
      <c r="D108" s="1">
        <f t="shared" si="14"/>
        <v>2.5081521739130426</v>
      </c>
      <c r="E108" s="13">
        <f t="shared" si="15"/>
        <v>8.5227272727272929E-3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1.7</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232.6999999999999</v>
      </c>
      <c r="C109" s="8">
        <f>C108+(C111-C101)/(A111-A101)</f>
        <v>140.38000000000011</v>
      </c>
      <c r="D109" s="1">
        <f t="shared" si="14"/>
        <v>2.5021505376344075</v>
      </c>
      <c r="E109" s="13">
        <f t="shared" si="15"/>
        <v>8.4507042253521014E-3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1.7</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234.64999999999989</v>
      </c>
      <c r="C110" s="8">
        <f>C109+(C111-C101)/(A111-A101)</f>
        <v>141.24000000000012</v>
      </c>
      <c r="D110" s="1">
        <f t="shared" si="14"/>
        <v>2.4962765957446797</v>
      </c>
      <c r="E110" s="13">
        <f t="shared" si="15"/>
        <v>8.379888268156277E-3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1.7</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236.6</v>
      </c>
      <c r="C111" s="9">
        <f>VLOOKUP(CONCATENATE($A$1,A111),'Smith et al 2006'!$A$2:$S$780,9,FALSE)</f>
        <v>142.1</v>
      </c>
      <c r="D111" s="1">
        <f t="shared" si="14"/>
        <v>2.4905263157894737</v>
      </c>
      <c r="E111" s="13">
        <f t="shared" si="15"/>
        <v>8.3102493074795891E-3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1.7</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238.35</v>
      </c>
      <c r="C112" s="8">
        <f>C111+(C121-C111)/(A121-A111)</f>
        <v>142.85999999999999</v>
      </c>
      <c r="D112" s="1">
        <f t="shared" si="14"/>
        <v>2.4828125000000001</v>
      </c>
      <c r="E112" s="13">
        <f t="shared" si="15"/>
        <v>7.3964497041421051E-3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1.69</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240.1</v>
      </c>
      <c r="C113" s="8">
        <f>C112+(C121-C111)/(A121-A111)</f>
        <v>143.61999999999998</v>
      </c>
      <c r="D113" s="1">
        <f t="shared" si="14"/>
        <v>2.475257731958763</v>
      </c>
      <c r="E113" s="13">
        <f t="shared" si="15"/>
        <v>7.3421439060206151E-3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1.68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241.85</v>
      </c>
      <c r="C114" s="8">
        <f>C113+(C121-C111)/(A121-A111)</f>
        <v>144.37999999999997</v>
      </c>
      <c r="D114" s="1">
        <f t="shared" si="14"/>
        <v>2.467857142857143</v>
      </c>
      <c r="E114" s="13">
        <f t="shared" si="15"/>
        <v>7.2886297376093534E-3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1.67</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243.6</v>
      </c>
      <c r="C115" s="8">
        <f>C114+(C121-C111)/(A121-A111)</f>
        <v>145.13999999999996</v>
      </c>
      <c r="D115" s="1">
        <f t="shared" si="14"/>
        <v>2.4606060606060605</v>
      </c>
      <c r="E115" s="13">
        <f t="shared" si="15"/>
        <v>7.2358900144717797E-3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1.66</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245.35</v>
      </c>
      <c r="C116" s="8">
        <f>C115+(C121-C111)/(A121-A111)</f>
        <v>145.89999999999995</v>
      </c>
      <c r="D116" s="1">
        <f t="shared" si="14"/>
        <v>2.4535</v>
      </c>
      <c r="E116" s="13">
        <f t="shared" si="15"/>
        <v>7.1839080459770166E-3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1.65</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247.1</v>
      </c>
      <c r="C117" s="8">
        <f>C116+(C121-C111)/(A121-A111)</f>
        <v>146.65999999999994</v>
      </c>
      <c r="D117" s="1">
        <f t="shared" si="14"/>
        <v>2.4465346534653465</v>
      </c>
      <c r="E117" s="13">
        <f t="shared" si="15"/>
        <v>7.132667617689048E-3</v>
      </c>
      <c r="F117" s="20"/>
      <c r="G117" s="20"/>
      <c r="H117" s="8">
        <f>H116+(H121-H111)/($A121-$A111)</f>
        <v>1.64</v>
      </c>
    </row>
    <row r="118" spans="1:108" x14ac:dyDescent="0.2">
      <c r="A118" s="8">
        <f t="shared" si="16"/>
        <v>102</v>
      </c>
      <c r="B118" s="8">
        <f>B117+(B121-B111)/(A121-A111)</f>
        <v>248.85</v>
      </c>
      <c r="C118" s="8">
        <f>C117+(C121-C111)/(A121-A111)</f>
        <v>147.41999999999993</v>
      </c>
      <c r="D118" s="1">
        <f t="shared" si="14"/>
        <v>2.4397058823529409</v>
      </c>
      <c r="E118" s="13">
        <f t="shared" si="15"/>
        <v>7.0821529745042078E-3</v>
      </c>
      <c r="F118" s="20"/>
      <c r="G118" s="20"/>
      <c r="H118" s="8">
        <f>H117+(H121-H111)/($A121-$A111)</f>
        <v>1.63</v>
      </c>
    </row>
    <row r="119" spans="1:108" x14ac:dyDescent="0.2">
      <c r="A119" s="8">
        <f t="shared" si="16"/>
        <v>103</v>
      </c>
      <c r="B119" s="8">
        <f>B118+(B121-B111)/(A121-A111)</f>
        <v>250.6</v>
      </c>
      <c r="C119" s="8">
        <f>C118+(C121-C111)/(A121-A111)</f>
        <v>148.17999999999992</v>
      </c>
      <c r="D119" s="1">
        <f t="shared" si="14"/>
        <v>2.4330097087378642</v>
      </c>
      <c r="E119" s="13">
        <f t="shared" si="15"/>
        <v>7.0323488045007654E-3</v>
      </c>
      <c r="F119" s="20"/>
      <c r="G119" s="20"/>
      <c r="H119" s="8">
        <f>H118+(H121-H111)/($A121-$A111)</f>
        <v>1.6199999999999999</v>
      </c>
    </row>
    <row r="120" spans="1:108" x14ac:dyDescent="0.2">
      <c r="A120" s="8">
        <f t="shared" si="16"/>
        <v>104</v>
      </c>
      <c r="B120" s="8">
        <f>B119+(B121-B111)/(A121-A111)</f>
        <v>252.35</v>
      </c>
      <c r="C120" s="8">
        <f>C119+(C121-C111)/(A121-A111)</f>
        <v>148.93999999999991</v>
      </c>
      <c r="D120" s="1">
        <f t="shared" si="14"/>
        <v>2.4264423076923078</v>
      </c>
      <c r="E120" s="13">
        <f t="shared" si="15"/>
        <v>6.9832402234637492E-3</v>
      </c>
      <c r="F120" s="20"/>
      <c r="G120" s="20"/>
      <c r="H120" s="8">
        <f>H119+(H121-H111)/($A121-$A111)</f>
        <v>1.6099999999999999</v>
      </c>
    </row>
    <row r="121" spans="1:108" x14ac:dyDescent="0.2">
      <c r="A121" s="9">
        <v>105</v>
      </c>
      <c r="B121" s="9">
        <f>VLOOKUP(CONCATENATE($A$1,A121),'Smith et al 2006'!$A$2:$S$780,8,FALSE)</f>
        <v>254.1</v>
      </c>
      <c r="C121" s="9">
        <f>VLOOKUP(CONCATENATE($A$1,A121),'Smith et al 2006'!$A$2:$S$780,9,FALSE)</f>
        <v>149.69999999999999</v>
      </c>
      <c r="D121" s="1">
        <f t="shared" si="14"/>
        <v>2.42</v>
      </c>
      <c r="E121" s="13">
        <f t="shared" si="15"/>
        <v>6.9348127600554754E-3</v>
      </c>
      <c r="F121" s="20"/>
      <c r="G121" s="20"/>
      <c r="H121" s="9">
        <f>VLOOKUP(CONCATENATE($A$1,$A121),'Smith et al 2006'!$A$2:$S$780,11,FALSE)</f>
        <v>1.6</v>
      </c>
    </row>
    <row r="122" spans="1:108" x14ac:dyDescent="0.2">
      <c r="A122" s="8">
        <f t="shared" ref="A122:A130" si="17">A121+1</f>
        <v>106</v>
      </c>
      <c r="B122" s="8">
        <f>B121+(B131-B121)/(A131-A121)</f>
        <v>255.66</v>
      </c>
      <c r="C122" s="8">
        <f>C121+(C131-C121)/(A131-A121)</f>
        <v>150.35999999999999</v>
      </c>
      <c r="D122" s="1">
        <f t="shared" si="14"/>
        <v>2.41188679245283</v>
      </c>
      <c r="E122" s="13">
        <f t="shared" si="15"/>
        <v>6.1393152302242626E-3</v>
      </c>
      <c r="F122" s="20"/>
      <c r="G122" s="20"/>
      <c r="H122" s="8">
        <f>H121+(H131-H121)/($A131-$A121)</f>
        <v>1.6</v>
      </c>
    </row>
    <row r="123" spans="1:108" x14ac:dyDescent="0.2">
      <c r="A123" s="8">
        <f t="shared" si="17"/>
        <v>107</v>
      </c>
      <c r="B123" s="8">
        <f>B122+(B131-B121)/(A131-A121)</f>
        <v>257.21999999999997</v>
      </c>
      <c r="C123" s="8">
        <f>C122+(C131-C121)/(A131-A121)</f>
        <v>151.01999999999998</v>
      </c>
      <c r="D123" s="1">
        <f t="shared" si="14"/>
        <v>2.4039252336448595</v>
      </c>
      <c r="E123" s="13">
        <f t="shared" si="15"/>
        <v>6.1018540248767295E-3</v>
      </c>
      <c r="F123" s="20"/>
      <c r="G123" s="20"/>
      <c r="H123" s="8">
        <f>H122+(H131-H121)/($A131-$A121)</f>
        <v>1.6</v>
      </c>
    </row>
    <row r="124" spans="1:108" x14ac:dyDescent="0.2">
      <c r="A124" s="8">
        <f t="shared" si="17"/>
        <v>108</v>
      </c>
      <c r="B124" s="8">
        <f>B123+(B131-B121)/(A131-A121)</f>
        <v>258.77999999999997</v>
      </c>
      <c r="C124" s="8">
        <f>C123+(C131-C121)/(A131-A121)</f>
        <v>151.67999999999998</v>
      </c>
      <c r="D124" s="1">
        <f t="shared" si="14"/>
        <v>2.3961111111111109</v>
      </c>
      <c r="E124" s="13">
        <f t="shared" si="15"/>
        <v>6.0648472125028885E-3</v>
      </c>
      <c r="F124" s="20"/>
      <c r="G124" s="20"/>
      <c r="H124" s="8">
        <f>H123+(H131-H121)/($A131-$A121)</f>
        <v>1.6</v>
      </c>
    </row>
    <row r="125" spans="1:108" x14ac:dyDescent="0.2">
      <c r="A125" s="8">
        <f t="shared" si="17"/>
        <v>109</v>
      </c>
      <c r="B125" s="8">
        <f>B124+(B131-B121)/(A131-A121)</f>
        <v>260.33999999999997</v>
      </c>
      <c r="C125" s="8">
        <f>C124+(C131-C121)/(A131-A121)</f>
        <v>152.33999999999997</v>
      </c>
      <c r="D125" s="1">
        <f t="shared" si="14"/>
        <v>2.388440366972477</v>
      </c>
      <c r="E125" s="13">
        <f t="shared" si="15"/>
        <v>6.0282865754694992E-3</v>
      </c>
      <c r="F125" s="20"/>
      <c r="G125" s="20"/>
      <c r="H125" s="8">
        <f>H124+(H131-H121)/($A131-$A121)</f>
        <v>1.6</v>
      </c>
    </row>
    <row r="126" spans="1:108" x14ac:dyDescent="0.2">
      <c r="A126" s="8">
        <f t="shared" si="17"/>
        <v>110</v>
      </c>
      <c r="B126" s="8">
        <f>B125+(B131-B121)/(A131-A121)</f>
        <v>261.89999999999998</v>
      </c>
      <c r="C126" s="8">
        <f>C125+(C131-C121)/(A131-A121)</f>
        <v>152.99999999999997</v>
      </c>
      <c r="D126" s="1">
        <f t="shared" si="14"/>
        <v>2.3809090909090909</v>
      </c>
      <c r="E126" s="13">
        <f t="shared" si="15"/>
        <v>5.992164093109098E-3</v>
      </c>
      <c r="F126" s="20"/>
      <c r="G126" s="20"/>
      <c r="H126" s="8">
        <f>H125+(H131-H121)/($A131-$A121)</f>
        <v>1.6</v>
      </c>
    </row>
    <row r="127" spans="1:108" x14ac:dyDescent="0.2">
      <c r="A127" s="8">
        <f t="shared" si="17"/>
        <v>111</v>
      </c>
      <c r="B127" s="8">
        <f>B126+(B131-B121)/(A131-A121)</f>
        <v>263.45999999999998</v>
      </c>
      <c r="C127" s="8">
        <f>C126+(C131-C121)/(A131-A121)</f>
        <v>153.65999999999997</v>
      </c>
      <c r="D127" s="1">
        <f t="shared" si="14"/>
        <v>2.3735135135135135</v>
      </c>
      <c r="E127" s="13">
        <f t="shared" si="15"/>
        <v>5.956471935853358E-3</v>
      </c>
      <c r="F127" s="20"/>
      <c r="G127" s="20"/>
      <c r="H127" s="8">
        <f>H126+(H131-H121)/($A131-$A121)</f>
        <v>1.6</v>
      </c>
    </row>
    <row r="128" spans="1:108" x14ac:dyDescent="0.2">
      <c r="A128" s="8">
        <f t="shared" si="17"/>
        <v>112</v>
      </c>
      <c r="B128" s="8">
        <f>B127+(B131-B121)/(A131-A121)</f>
        <v>265.02</v>
      </c>
      <c r="C128" s="8">
        <f>C127+(C131-C121)/(A131-A121)</f>
        <v>154.31999999999996</v>
      </c>
      <c r="D128" s="1">
        <f t="shared" si="14"/>
        <v>2.36625</v>
      </c>
      <c r="E128" s="13">
        <f t="shared" si="15"/>
        <v>5.9212024595765023E-3</v>
      </c>
      <c r="F128" s="20"/>
      <c r="G128" s="20"/>
      <c r="H128" s="8">
        <f>H127+(H131-H121)/($A131-$A121)</f>
        <v>1.6</v>
      </c>
    </row>
    <row r="129" spans="1:8" x14ac:dyDescent="0.2">
      <c r="A129" s="8">
        <f t="shared" si="17"/>
        <v>113</v>
      </c>
      <c r="B129" s="8">
        <f>B128+(B131-B121)/(A131-A121)</f>
        <v>266.58</v>
      </c>
      <c r="C129" s="8">
        <f>C128+(C131-C121)/(A131-A121)</f>
        <v>154.97999999999996</v>
      </c>
      <c r="D129" s="1">
        <f t="shared" si="14"/>
        <v>2.3591150442477873</v>
      </c>
      <c r="E129" s="13">
        <f t="shared" si="15"/>
        <v>5.8863482001358935E-3</v>
      </c>
      <c r="F129" s="20"/>
      <c r="G129" s="20"/>
      <c r="H129" s="8">
        <f>H128+(H131-H121)/($A131-$A121)</f>
        <v>1.6</v>
      </c>
    </row>
    <row r="130" spans="1:8" x14ac:dyDescent="0.2">
      <c r="A130" s="8">
        <f t="shared" si="17"/>
        <v>114</v>
      </c>
      <c r="B130" s="8">
        <f>B129+(B131-B121)/(A131-A121)</f>
        <v>268.14</v>
      </c>
      <c r="C130" s="8">
        <f>C129+(C131-C121)/(A131-A121)</f>
        <v>155.63999999999996</v>
      </c>
      <c r="D130" s="1">
        <f t="shared" si="14"/>
        <v>2.3521052631578945</v>
      </c>
      <c r="E130" s="13">
        <f t="shared" si="15"/>
        <v>5.8519018681071344E-3</v>
      </c>
      <c r="F130" s="20"/>
      <c r="G130" s="20"/>
      <c r="H130" s="8">
        <f>H129+(H131-H121)/($A131-$A121)</f>
        <v>1.6</v>
      </c>
    </row>
    <row r="131" spans="1:8" x14ac:dyDescent="0.2">
      <c r="A131" s="9">
        <v>115</v>
      </c>
      <c r="B131" s="9">
        <f>VLOOKUP(CONCATENATE($A$1,A131),'Smith et al 2006'!$A$2:$S$780,8,FALSE)</f>
        <v>269.7</v>
      </c>
      <c r="C131" s="9">
        <f>VLOOKUP(CONCATENATE($A$1,A131),'Smith et al 2006'!$A$2:$S$780,9,FALSE)</f>
        <v>156.30000000000001</v>
      </c>
      <c r="D131" s="1">
        <f t="shared" si="14"/>
        <v>2.3452173913043479</v>
      </c>
      <c r="E131" s="13">
        <f t="shared" si="15"/>
        <v>5.8178563437010222E-3</v>
      </c>
      <c r="F131" s="20"/>
      <c r="G131" s="20"/>
      <c r="H131" s="9">
        <f>VLOOKUP(CONCATENATE($A$1,$A131),'Smith et al 2006'!$A$2:$S$780,11,FALSE)</f>
        <v>1.6</v>
      </c>
    </row>
    <row r="132" spans="1:8" x14ac:dyDescent="0.2">
      <c r="A132" s="8">
        <f t="shared" ref="A132:A140" si="18">A131+1</f>
        <v>116</v>
      </c>
      <c r="B132" s="8">
        <f>B131+(B141-B131)/(A141-A131)</f>
        <v>271.05</v>
      </c>
      <c r="C132" s="8">
        <f>C131+(C141-C131)/(A141-A131)</f>
        <v>156.88</v>
      </c>
      <c r="D132" s="1">
        <f t="shared" si="14"/>
        <v>2.3366379310344829</v>
      </c>
      <c r="E132" s="13">
        <f t="shared" si="15"/>
        <v>5.0055617352615656E-3</v>
      </c>
      <c r="F132" s="20"/>
      <c r="G132" s="20"/>
      <c r="H132" s="8">
        <f>H131+(H141-H131)/($A141-$A131)</f>
        <v>1.6</v>
      </c>
    </row>
    <row r="133" spans="1:8" x14ac:dyDescent="0.2">
      <c r="A133" s="8">
        <f t="shared" si="18"/>
        <v>117</v>
      </c>
      <c r="B133" s="8">
        <f>B132+(B141-B131)/(A141-A131)</f>
        <v>272.40000000000003</v>
      </c>
      <c r="C133" s="8">
        <f>C132+(C141-C131)/(A141-A131)</f>
        <v>157.45999999999998</v>
      </c>
      <c r="D133" s="1">
        <f t="shared" si="14"/>
        <v>2.3282051282051284</v>
      </c>
      <c r="E133" s="13">
        <f t="shared" si="15"/>
        <v>4.9806308799116294E-3</v>
      </c>
      <c r="F133" s="20"/>
      <c r="G133" s="20"/>
      <c r="H133" s="8">
        <f>H132+(H141-H131)/($A141-$A131)</f>
        <v>1.6</v>
      </c>
    </row>
    <row r="134" spans="1:8" x14ac:dyDescent="0.2">
      <c r="A134" s="8">
        <f t="shared" si="18"/>
        <v>118</v>
      </c>
      <c r="B134" s="8">
        <f>B133+(B141-B131)/(A141-A131)</f>
        <v>273.75000000000006</v>
      </c>
      <c r="C134" s="8">
        <f>C133+(C141-C131)/(A141-A131)</f>
        <v>158.03999999999996</v>
      </c>
      <c r="D134" s="1">
        <f t="shared" si="14"/>
        <v>2.3199152542372885</v>
      </c>
      <c r="E134" s="13">
        <f t="shared" si="15"/>
        <v>4.9559471365638874E-3</v>
      </c>
      <c r="F134" s="20"/>
      <c r="G134" s="20"/>
      <c r="H134" s="8">
        <f>H133+(H141-H131)/($A141-$A131)</f>
        <v>1.6</v>
      </c>
    </row>
    <row r="135" spans="1:8" x14ac:dyDescent="0.2">
      <c r="A135" s="8">
        <f t="shared" si="18"/>
        <v>119</v>
      </c>
      <c r="B135" s="8">
        <f>B134+(B141-B131)/(A141-A131)</f>
        <v>275.10000000000008</v>
      </c>
      <c r="C135" s="8">
        <f>C134+(C141-C131)/(A141-A131)</f>
        <v>158.61999999999995</v>
      </c>
      <c r="D135" s="1">
        <f t="shared" si="14"/>
        <v>2.3117647058823536</v>
      </c>
      <c r="E135" s="13">
        <f t="shared" si="15"/>
        <v>4.9315068493152037E-3</v>
      </c>
      <c r="F135" s="20"/>
      <c r="G135" s="20"/>
      <c r="H135" s="8">
        <f>H134+(H141-H131)/($A141-$A131)</f>
        <v>1.6</v>
      </c>
    </row>
    <row r="136" spans="1:8" x14ac:dyDescent="0.2">
      <c r="A136" s="8">
        <f t="shared" si="18"/>
        <v>120</v>
      </c>
      <c r="B136" s="8">
        <f>B135+(B141-B131)/(A141-A131)</f>
        <v>276.4500000000001</v>
      </c>
      <c r="C136" s="8">
        <f>C135+(C141-C131)/(A141-A131)</f>
        <v>159.19999999999993</v>
      </c>
      <c r="D136" s="1">
        <f t="shared" si="14"/>
        <v>2.3037500000000009</v>
      </c>
      <c r="E136" s="13">
        <f t="shared" si="15"/>
        <v>4.9073064340241501E-3</v>
      </c>
      <c r="F136" s="20"/>
      <c r="G136" s="20"/>
      <c r="H136" s="8">
        <f>H135+(H141-H131)/($A141-$A131)</f>
        <v>1.6</v>
      </c>
    </row>
    <row r="137" spans="1:8" x14ac:dyDescent="0.2">
      <c r="A137" s="8">
        <f t="shared" si="18"/>
        <v>121</v>
      </c>
      <c r="B137" s="8">
        <f>B136+(B141-B131)/(A141-A131)</f>
        <v>277.80000000000013</v>
      </c>
      <c r="C137" s="8">
        <f>C136+(C141-C131)/(A141-A131)</f>
        <v>159.77999999999992</v>
      </c>
      <c r="D137" s="1">
        <f t="shared" si="14"/>
        <v>2.2958677685950422</v>
      </c>
      <c r="E137" s="13">
        <f t="shared" si="15"/>
        <v>4.8833423765599626E-3</v>
      </c>
      <c r="F137" s="20"/>
      <c r="G137" s="20"/>
      <c r="H137" s="8">
        <f>H136+(H141-H131)/($A141-$A131)</f>
        <v>1.6</v>
      </c>
    </row>
    <row r="138" spans="1:8" x14ac:dyDescent="0.2">
      <c r="A138" s="8">
        <f t="shared" si="18"/>
        <v>122</v>
      </c>
      <c r="B138" s="8">
        <f>B137+(B141-B131)/(A141-A131)</f>
        <v>279.15000000000015</v>
      </c>
      <c r="C138" s="8">
        <f>C137+(C141-C131)/(A141-A131)</f>
        <v>160.3599999999999</v>
      </c>
      <c r="D138" s="1">
        <f t="shared" si="14"/>
        <v>2.2881147540983617</v>
      </c>
      <c r="E138" s="13">
        <f t="shared" si="15"/>
        <v>4.8596112311016793E-3</v>
      </c>
      <c r="F138" s="20"/>
      <c r="G138" s="20"/>
      <c r="H138" s="8">
        <f>H137+(H141-H131)/($A141-$A131)</f>
        <v>1.6</v>
      </c>
    </row>
    <row r="139" spans="1:8" x14ac:dyDescent="0.2">
      <c r="A139" s="8">
        <f t="shared" si="18"/>
        <v>123</v>
      </c>
      <c r="B139" s="8">
        <f>B138+(B141-B131)/(A141-A131)</f>
        <v>280.50000000000017</v>
      </c>
      <c r="C139" s="8">
        <f>C138+(C141-C131)/(A141-A131)</f>
        <v>160.93999999999988</v>
      </c>
      <c r="D139" s="1">
        <f t="shared" si="14"/>
        <v>2.2804878048780504</v>
      </c>
      <c r="E139" s="13">
        <f t="shared" si="15"/>
        <v>4.8361096184847963E-3</v>
      </c>
      <c r="F139" s="20"/>
      <c r="G139" s="20"/>
      <c r="H139" s="8">
        <f>H138+(H141-H131)/($A141-$A131)</f>
        <v>1.6</v>
      </c>
    </row>
    <row r="140" spans="1:8" x14ac:dyDescent="0.2">
      <c r="A140" s="8">
        <f t="shared" si="18"/>
        <v>124</v>
      </c>
      <c r="B140" s="8">
        <f>B139+(B141-B131)/(A141-A131)</f>
        <v>281.85000000000019</v>
      </c>
      <c r="C140" s="8">
        <f>C139+(C141-C131)/(A141-A131)</f>
        <v>161.51999999999987</v>
      </c>
      <c r="D140" s="1">
        <f t="shared" si="14"/>
        <v>2.2729838709677437</v>
      </c>
      <c r="E140" s="13">
        <f t="shared" si="15"/>
        <v>4.8128342245989941E-3</v>
      </c>
      <c r="F140" s="20"/>
      <c r="G140" s="20"/>
      <c r="H140" s="8">
        <f>H139+(H141-H131)/($A141-$A131)</f>
        <v>1.6</v>
      </c>
    </row>
    <row r="141" spans="1:8" x14ac:dyDescent="0.2">
      <c r="A141" s="9">
        <v>125</v>
      </c>
      <c r="B141" s="9">
        <f>VLOOKUP(CONCATENATE($A$1,A141),'Smith et al 2006'!$A$2:$S$780,8,FALSE)</f>
        <v>283.2</v>
      </c>
      <c r="C141" s="9">
        <f>VLOOKUP(CONCATENATE($A$1,A141),'Smith et al 2006'!$A$2:$S$780,9,FALSE)</f>
        <v>162.1</v>
      </c>
      <c r="D141" s="1">
        <f t="shared" si="14"/>
        <v>2.2656000000000001</v>
      </c>
      <c r="E141" s="13">
        <f t="shared" si="15"/>
        <v>4.7897817988284963E-3</v>
      </c>
      <c r="F141" s="20"/>
      <c r="G141" s="20"/>
      <c r="H141" s="9">
        <f>VLOOKUP(CONCATENATE($A$1,$A141),'Smith et al 2006'!$A$2:$S$780,11,FALSE)</f>
        <v>1.6</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s2QeYLTw9Hgiw8tz9uQpXdbmyJxegtmZ4xCxS71ksgNl4TrJ+6P56Ixs7YCOuS24qDLqvlZ4/b1Elr33QESloA==" saltValue="ccUs/s0WI3ehB9EIyyOVig==" spinCount="100000" sheet="1" objects="1" scenarios="1"/>
  <mergeCells count="3">
    <mergeCell ref="D14:E14"/>
    <mergeCell ref="F13:K13"/>
    <mergeCell ref="I14:K14"/>
  </mergeCells>
  <conditionalFormatting sqref="D17:D141">
    <cfRule type="top10" dxfId="22" priority="1" stopIfTrue="1" rank="1"/>
  </conditionalFormatting>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153</v>
      </c>
    </row>
    <row r="2" spans="1:108" x14ac:dyDescent="0.2">
      <c r="A2" s="1" t="s">
        <v>206</v>
      </c>
      <c r="B2" s="1" t="s">
        <v>207</v>
      </c>
    </row>
    <row r="3" spans="1:108" x14ac:dyDescent="0.2">
      <c r="A3" s="1" t="s">
        <v>114</v>
      </c>
      <c r="B3" s="1">
        <f>_xlfn.MAXIFS(A16:A141,D16:D141,B4)</f>
        <v>125</v>
      </c>
    </row>
    <row r="4" spans="1:108" x14ac:dyDescent="0.2">
      <c r="A4" s="1" t="s">
        <v>208</v>
      </c>
      <c r="B4" s="1">
        <f>MAX(D17:D141)</f>
        <v>2.0551999999999997</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1.02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0.4</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2.04</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0.8</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3.06</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1.2000000000000002</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4.08</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1.6</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5.0999999999999996</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2</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0.43</v>
      </c>
      <c r="C22" s="8">
        <f>C21+(C31-C21)/(A31-A21)</f>
        <v>5.93</v>
      </c>
      <c r="D22" s="1">
        <f t="shared" si="0"/>
        <v>7.166666666666667E-2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1.97</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0.86</v>
      </c>
      <c r="C23" s="8">
        <f>C22+(C31-C21)/(A31-A21)</f>
        <v>6.76</v>
      </c>
      <c r="D23" s="1">
        <f t="shared" si="0"/>
        <v>0.12285714285714286</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1.94</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1.29</v>
      </c>
      <c r="C24" s="8">
        <f>C23+(C31-C21)/(A31-A21)</f>
        <v>7.59</v>
      </c>
      <c r="D24" s="1">
        <f t="shared" si="0"/>
        <v>0.16125</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1.91</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1.72</v>
      </c>
      <c r="C25" s="8">
        <f>C24+(C31-C21)/(A31-A21)</f>
        <v>8.42</v>
      </c>
      <c r="D25" s="1">
        <f t="shared" si="0"/>
        <v>0.19111111111111112</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1.88</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2.15</v>
      </c>
      <c r="C26" s="8">
        <f>C25+(C31-C21)/(A31-A21)</f>
        <v>9.25</v>
      </c>
      <c r="D26" s="1">
        <f t="shared" si="0"/>
        <v>0.215</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1.8499999999999999</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2.58</v>
      </c>
      <c r="C27" s="8">
        <f>C26+(C31-C21)/(A31-A21)</f>
        <v>10.08</v>
      </c>
      <c r="D27" s="1">
        <f t="shared" si="0"/>
        <v>0.23454545454545456</v>
      </c>
      <c r="E27" s="13">
        <f t="shared" si="1"/>
        <v>0.20000000000000018</v>
      </c>
      <c r="F27" s="21">
        <f>IF('Inputs and Results'!$C$20="Conservation Easement (Perpetual)",(C27-C26),IF(AND('Inputs and Results'!$C$20="Government (Secured)",A27&lt;=$B$6),C27-C26,IF(A27&lt;=$B$6,(C27-C26)*0.01*($B$6-A27+1),0)))</f>
        <v>0</v>
      </c>
      <c r="G27" s="22">
        <f>IF(A27&lt;='Inputs and Results'!$C$12,(C27-C26)*0.01*('Inputs and Results'!$C$12-A27+1),0)</f>
        <v>0</v>
      </c>
      <c r="H27" s="8">
        <f>H26+(H31-H21)/($A31-$A21)</f>
        <v>1.8199999999999998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3.0100000000000002</v>
      </c>
      <c r="C28" s="8">
        <f>C27+(C31-C21)/(A31-A21)</f>
        <v>10.91</v>
      </c>
      <c r="D28" s="1">
        <f t="shared" si="0"/>
        <v>0.25083333333333335</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1.7899999999999998</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3.4400000000000004</v>
      </c>
      <c r="C29" s="8">
        <f>C28+(C31-C21)/(A31-A21)</f>
        <v>11.74</v>
      </c>
      <c r="D29" s="1">
        <f t="shared" si="0"/>
        <v>0.26461538461538464</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1.7599999999999998</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3.8700000000000006</v>
      </c>
      <c r="C30" s="8">
        <f>C29+(C31-C21)/(A31-A21)</f>
        <v>12.57</v>
      </c>
      <c r="D30" s="1">
        <f t="shared" si="0"/>
        <v>0.27642857142857147</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1.7299999999999998</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4.3</v>
      </c>
      <c r="C31" s="9">
        <f>VLOOKUP(CONCATENATE($A$1,A31),'Smith et al 2006'!$A$2:$S$780,9,FALSE)</f>
        <v>13.4</v>
      </c>
      <c r="D31" s="1">
        <f t="shared" si="0"/>
        <v>0.28666666666666668</v>
      </c>
      <c r="E31" s="13">
        <f t="shared" si="1"/>
        <v>0.11111111111111094</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1.7</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6.33</v>
      </c>
      <c r="C32" s="8">
        <f>C31+(C41-C31)/(A41-A31)</f>
        <v>15.09</v>
      </c>
      <c r="D32" s="1">
        <f t="shared" si="0"/>
        <v>0.395625</v>
      </c>
      <c r="E32" s="13">
        <f t="shared" si="1"/>
        <v>0.47209302325581404</v>
      </c>
      <c r="F32" s="21">
        <f>IF('Inputs and Results'!$C$20="Conservation Easement (Perpetual)",(C32-C31),IF(AND('Inputs and Results'!$C$20="Government (Secured)",A32&lt;=$B$6),C32-C31,IF(A32&lt;=$B$6,(C32-C31)*0.01*($B$6-A32+1),0)))</f>
        <v>0</v>
      </c>
      <c r="G32" s="22">
        <f>IF(A32&lt;='Inputs and Results'!$C$12,(C32-C31)*0.01*('Inputs and Results'!$C$12-A32+1),0)</f>
        <v>0</v>
      </c>
      <c r="H32" s="8">
        <f>H31+(H41-H31)/($A41-$A31)</f>
        <v>1.69</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8.36</v>
      </c>
      <c r="C33" s="8">
        <f>C32+(C41-C31)/(A41-A31)</f>
        <v>16.78</v>
      </c>
      <c r="D33" s="1">
        <f t="shared" si="0"/>
        <v>0.49176470588235288</v>
      </c>
      <c r="E33" s="13">
        <f t="shared" si="1"/>
        <v>0.32069510268562396</v>
      </c>
      <c r="F33" s="21">
        <f>IF('Inputs and Results'!$C$20="Conservation Easement (Perpetual)",(C33-C32),IF(AND('Inputs and Results'!$C$20="Government (Secured)",A33&lt;=$B$6),C33-C32,IF(A33&lt;=$B$6,(C33-C32)*0.01*($B$6-A33+1),0)))</f>
        <v>0</v>
      </c>
      <c r="G33" s="22">
        <f>IF(A33&lt;='Inputs and Results'!$C$12,(C33-C32)*0.01*('Inputs and Results'!$C$12-A33+1),0)</f>
        <v>0</v>
      </c>
      <c r="H33" s="8">
        <f>H32+(H41-H31)/($A41-$A31)</f>
        <v>1.68</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10.39</v>
      </c>
      <c r="C34" s="8">
        <f>C33+(C41-C31)/(A41-A31)</f>
        <v>18.470000000000002</v>
      </c>
      <c r="D34" s="1">
        <f t="shared" si="0"/>
        <v>0.5772222222222223</v>
      </c>
      <c r="E34" s="13">
        <f t="shared" si="1"/>
        <v>0.24282296650717727</v>
      </c>
      <c r="F34" s="21">
        <f>IF('Inputs and Results'!$C$20="Conservation Easement (Perpetual)",(C34-C33),IF(AND('Inputs and Results'!$C$20="Government (Secured)",A34&lt;=$B$6),C34-C33,IF(A34&lt;=$B$6,(C34-C33)*0.01*($B$6-A34+1),0)))</f>
        <v>0</v>
      </c>
      <c r="G34" s="22">
        <f>IF(A34&lt;='Inputs and Results'!$C$12,(C34-C33)*0.01*('Inputs and Results'!$C$12-A34+1),0)</f>
        <v>0</v>
      </c>
      <c r="H34" s="8">
        <f>H33+(H41-H31)/($A41-$A31)</f>
        <v>1.67</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12.420000000000002</v>
      </c>
      <c r="C35" s="8">
        <f>C34+(C41-C31)/(A41-A31)</f>
        <v>20.160000000000004</v>
      </c>
      <c r="D35" s="1">
        <f t="shared" si="0"/>
        <v>0.65368421052631587</v>
      </c>
      <c r="E35" s="13">
        <f t="shared" si="1"/>
        <v>0.19538017324350343</v>
      </c>
      <c r="F35" s="21">
        <f>IF('Inputs and Results'!$C$20="Conservation Easement (Perpetual)",(C35-C34),IF(AND('Inputs and Results'!$C$20="Government (Secured)",A35&lt;=$B$6),C35-C34,IF(A35&lt;=$B$6,(C35-C34)*0.01*($B$6-A35+1),0)))</f>
        <v>0</v>
      </c>
      <c r="G35" s="22">
        <f>IF(A35&lt;='Inputs and Results'!$C$12,(C35-C34)*0.01*('Inputs and Results'!$C$12-A35+1),0)</f>
        <v>0</v>
      </c>
      <c r="H35" s="8">
        <f>H34+(H41-H31)/($A41-$A31)</f>
        <v>1.66</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14.450000000000003</v>
      </c>
      <c r="C36" s="8">
        <f>C35+(C41-C31)/(A41-A31)</f>
        <v>21.850000000000005</v>
      </c>
      <c r="D36" s="1">
        <f t="shared" si="0"/>
        <v>0.72250000000000014</v>
      </c>
      <c r="E36" s="13">
        <f t="shared" si="1"/>
        <v>0.16344605475040264</v>
      </c>
      <c r="F36" s="21">
        <f>IF('Inputs and Results'!$C$20="Conservation Easement (Perpetual)",(C36-C35),IF(AND('Inputs and Results'!$C$20="Government (Secured)",A36&lt;=$B$6),C36-C35,IF(A36&lt;=$B$6,(C36-C35)*0.01*($B$6-A36+1),0)))</f>
        <v>0</v>
      </c>
      <c r="G36" s="22">
        <f>IF(A36&lt;='Inputs and Results'!$C$12,(C36-C35)*0.01*('Inputs and Results'!$C$12-A36+1),0)</f>
        <v>0</v>
      </c>
      <c r="H36" s="8">
        <f>H35+(H41-H31)/($A41-$A31)</f>
        <v>1.65</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16.480000000000004</v>
      </c>
      <c r="C37" s="8">
        <f>C36+(C41-C31)/(A41-A31)</f>
        <v>23.540000000000006</v>
      </c>
      <c r="D37" s="1">
        <f t="shared" si="0"/>
        <v>0.78476190476190499</v>
      </c>
      <c r="E37" s="13">
        <f t="shared" si="1"/>
        <v>0.1404844290657441</v>
      </c>
      <c r="F37" s="21">
        <f>IF('Inputs and Results'!$C$20="Conservation Easement (Perpetual)",(C37-C36),IF(AND('Inputs and Results'!$C$20="Government (Secured)",A37&lt;=$B$6),C37-C36,IF(A37&lt;=$B$6,(C37-C36)*0.01*($B$6-A37+1),0)))</f>
        <v>0</v>
      </c>
      <c r="G37" s="22">
        <f>IF(A37&lt;='Inputs and Results'!$C$12,(C37-C36)*0.01*('Inputs and Results'!$C$12-A37+1),0)</f>
        <v>0</v>
      </c>
      <c r="H37" s="8">
        <f>H36+(H41-H31)/($A41-$A31)</f>
        <v>1.64</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18.510000000000005</v>
      </c>
      <c r="C38" s="8">
        <f>C37+(C41-C31)/(A41-A31)</f>
        <v>25.230000000000008</v>
      </c>
      <c r="D38" s="1">
        <f t="shared" si="0"/>
        <v>0.84136363636363665</v>
      </c>
      <c r="E38" s="13">
        <f t="shared" si="1"/>
        <v>0.12317961165048552</v>
      </c>
      <c r="F38" s="21">
        <f>IF('Inputs and Results'!$C$20="Conservation Easement (Perpetual)",(C38-C37),IF(AND('Inputs and Results'!$C$20="Government (Secured)",A38&lt;=$B$6),C38-C37,IF(A38&lt;=$B$6,(C38-C37)*0.01*($B$6-A38+1),0)))</f>
        <v>0</v>
      </c>
      <c r="G38" s="22">
        <f>IF(A38&lt;='Inputs and Results'!$C$12,(C38-C37)*0.01*('Inputs and Results'!$C$12-A38+1),0)</f>
        <v>0</v>
      </c>
      <c r="H38" s="8">
        <f>H37+(H41-H31)/($A41-$A31)</f>
        <v>1.63</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20.540000000000006</v>
      </c>
      <c r="C39" s="8">
        <f>C38+(C41-C31)/(A41-A31)</f>
        <v>26.920000000000009</v>
      </c>
      <c r="D39" s="1">
        <f t="shared" si="0"/>
        <v>0.89304347826086983</v>
      </c>
      <c r="E39" s="13">
        <f t="shared" si="1"/>
        <v>0.10967044840626694</v>
      </c>
      <c r="F39" s="21">
        <f>IF('Inputs and Results'!$C$20="Conservation Easement (Perpetual)",(C39-C38),IF(AND('Inputs and Results'!$C$20="Government (Secured)",A39&lt;=$B$6),C39-C38,IF(A39&lt;=$B$6,(C39-C38)*0.01*($B$6-A39+1),0)))</f>
        <v>0</v>
      </c>
      <c r="G39" s="22">
        <f>IF(A39&lt;='Inputs and Results'!$C$12,(C39-C38)*0.01*('Inputs and Results'!$C$12-A39+1),0)</f>
        <v>0</v>
      </c>
      <c r="H39" s="8">
        <f>H38+(H41-H31)/($A41-$A31)</f>
        <v>1.6199999999999999</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22.570000000000007</v>
      </c>
      <c r="C40" s="8">
        <f>C39+(C41-C31)/(A41-A31)</f>
        <v>28.61000000000001</v>
      </c>
      <c r="D40" s="1">
        <f>B40/A40</f>
        <v>0.94041666666666701</v>
      </c>
      <c r="E40" s="13">
        <f>(B40/B39)-1</f>
        <v>9.8831548198636821E-2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1.6099999999999999</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24.6</v>
      </c>
      <c r="C41" s="9">
        <f>VLOOKUP(CONCATENATE($A$1,A41),'Smith et al 2006'!$A$2:$S$780,9,FALSE)</f>
        <v>30.3</v>
      </c>
      <c r="D41" s="1">
        <f t="shared" ref="D41:D104" si="4">B41/A41</f>
        <v>0.9840000000000001</v>
      </c>
      <c r="E41" s="13">
        <f t="shared" ref="E41:E104" si="5">(B41/B40)-1</f>
        <v>8.9942401417810958E-2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1.6</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26.950000000000003</v>
      </c>
      <c r="C42" s="8">
        <f>C41+(C51-C41)/(A51-A41)</f>
        <v>32.04</v>
      </c>
      <c r="D42" s="1">
        <f t="shared" si="4"/>
        <v>1.0365384615384616</v>
      </c>
      <c r="E42" s="13">
        <f t="shared" si="5"/>
        <v>9.5528455284553004E-2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1.59</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29.300000000000004</v>
      </c>
      <c r="C43" s="8">
        <f>C42+(C51-C41)/(A51-A41)</f>
        <v>33.78</v>
      </c>
      <c r="D43" s="1">
        <f t="shared" si="4"/>
        <v>1.0851851851851853</v>
      </c>
      <c r="E43" s="13">
        <f t="shared" si="5"/>
        <v>8.7198515769944418E-2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1.58</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31.650000000000006</v>
      </c>
      <c r="C44" s="8">
        <f>C43+(C51-C41)/(A51-A41)</f>
        <v>35.520000000000003</v>
      </c>
      <c r="D44" s="1">
        <f t="shared" si="4"/>
        <v>1.1303571428571431</v>
      </c>
      <c r="E44" s="13">
        <f t="shared" si="5"/>
        <v>8.0204778156996559E-2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1.57</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34.000000000000007</v>
      </c>
      <c r="C45" s="8">
        <f>C44+(C51-C41)/(A51-A41)</f>
        <v>37.260000000000005</v>
      </c>
      <c r="D45" s="1">
        <f t="shared" si="4"/>
        <v>1.1724137931034486</v>
      </c>
      <c r="E45" s="13">
        <f t="shared" si="5"/>
        <v>7.4249605055292323E-2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1.56</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36.350000000000009</v>
      </c>
      <c r="C46" s="8">
        <f>C45+(C51-C41)/(A51-A41)</f>
        <v>39.000000000000007</v>
      </c>
      <c r="D46" s="1">
        <f t="shared" si="4"/>
        <v>1.2116666666666669</v>
      </c>
      <c r="E46" s="13">
        <f t="shared" si="5"/>
        <v>6.9117647058823506E-2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1.55</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38.70000000000001</v>
      </c>
      <c r="C47" s="8">
        <f>C46+(C51-C41)/(A51-A41)</f>
        <v>40.740000000000009</v>
      </c>
      <c r="D47" s="1">
        <f t="shared" si="4"/>
        <v>1.2483870967741939</v>
      </c>
      <c r="E47" s="13">
        <f t="shared" si="5"/>
        <v>6.4649243466299966E-2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1.54</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41.050000000000011</v>
      </c>
      <c r="C48" s="8">
        <f>C47+(C51-C41)/(A51-A41)</f>
        <v>42.480000000000011</v>
      </c>
      <c r="D48" s="1">
        <f t="shared" si="4"/>
        <v>1.2828125000000004</v>
      </c>
      <c r="E48" s="13">
        <f t="shared" si="5"/>
        <v>6.0723514211886265E-2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1.53</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43.400000000000013</v>
      </c>
      <c r="C49" s="8">
        <f>C48+(C51-C41)/(A51-A41)</f>
        <v>44.220000000000013</v>
      </c>
      <c r="D49" s="1">
        <f t="shared" si="4"/>
        <v>1.3151515151515156</v>
      </c>
      <c r="E49" s="13">
        <f t="shared" si="5"/>
        <v>5.7247259439707765E-2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1.52</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45.750000000000014</v>
      </c>
      <c r="C50" s="8">
        <f>C49+(C51-C41)/(A51-A41)</f>
        <v>45.960000000000015</v>
      </c>
      <c r="D50" s="1">
        <f t="shared" si="4"/>
        <v>1.345588235294118</v>
      </c>
      <c r="E50" s="13">
        <f t="shared" si="5"/>
        <v>5.4147465437788034E-2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1.51</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48.1</v>
      </c>
      <c r="C51" s="9">
        <f>VLOOKUP(CONCATENATE($A$1,A51),'Smith et al 2006'!$A$2:$S$780,9,FALSE)</f>
        <v>47.7</v>
      </c>
      <c r="D51" s="1">
        <f t="shared" si="4"/>
        <v>1.3742857142857143</v>
      </c>
      <c r="E51" s="13">
        <f t="shared" si="5"/>
        <v>5.1366120218578892E-2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1.5</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50.54</v>
      </c>
      <c r="C52" s="8">
        <f>C51+(C61-C51)/(A61-A51)</f>
        <v>49.22</v>
      </c>
      <c r="D52" s="1">
        <f t="shared" si="4"/>
        <v>1.403888888888889</v>
      </c>
      <c r="E52" s="13">
        <f t="shared" si="5"/>
        <v>5.0727650727650619E-2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1.49</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52.98</v>
      </c>
      <c r="C53" s="8">
        <f>C52+(C61-C51)/(A61-A51)</f>
        <v>50.739999999999995</v>
      </c>
      <c r="D53" s="1">
        <f t="shared" si="4"/>
        <v>1.4318918918918917</v>
      </c>
      <c r="E53" s="13">
        <f t="shared" si="5"/>
        <v>4.8278591214879318E-2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1.48</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55.419999999999995</v>
      </c>
      <c r="C54" s="8">
        <f>C53+(C61-C51)/(A61-A51)</f>
        <v>52.259999999999991</v>
      </c>
      <c r="D54" s="1">
        <f t="shared" si="4"/>
        <v>1.4584210526315788</v>
      </c>
      <c r="E54" s="13">
        <f t="shared" si="5"/>
        <v>4.6055115137787705E-2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1.47</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57.859999999999992</v>
      </c>
      <c r="C55" s="8">
        <f>C54+(C61-C51)/(A61-A51)</f>
        <v>53.779999999999987</v>
      </c>
      <c r="D55" s="1">
        <f t="shared" si="4"/>
        <v>1.4835897435897434</v>
      </c>
      <c r="E55" s="13">
        <f t="shared" si="5"/>
        <v>4.4027426921688928E-2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1.46</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60.29999999999999</v>
      </c>
      <c r="C56" s="8">
        <f>C55+(C61-C51)/(A61-A51)</f>
        <v>55.299999999999983</v>
      </c>
      <c r="D56" s="1">
        <f t="shared" si="4"/>
        <v>1.5074999999999998</v>
      </c>
      <c r="E56" s="13">
        <f t="shared" si="5"/>
        <v>4.2170756999654335E-2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1.45</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62.739999999999988</v>
      </c>
      <c r="C57" s="8">
        <f>C56+(C61-C51)/(A61-A51)</f>
        <v>56.819999999999979</v>
      </c>
      <c r="D57" s="1">
        <f t="shared" si="4"/>
        <v>1.5302439024390242</v>
      </c>
      <c r="E57" s="13">
        <f t="shared" si="5"/>
        <v>4.0464344941956831E-2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1.44</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65.179999999999993</v>
      </c>
      <c r="C58" s="8">
        <f>C57+(C61-C51)/(A61-A51)</f>
        <v>58.339999999999975</v>
      </c>
      <c r="D58" s="1">
        <f t="shared" si="4"/>
        <v>1.5519047619047617</v>
      </c>
      <c r="E58" s="13">
        <f t="shared" si="5"/>
        <v>3.8890659866114285E-2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1.43</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67.61999999999999</v>
      </c>
      <c r="C59" s="8">
        <f>C58+(C61-C51)/(A61-A51)</f>
        <v>59.859999999999971</v>
      </c>
      <c r="D59" s="1">
        <f t="shared" si="4"/>
        <v>1.5725581395348835</v>
      </c>
      <c r="E59" s="13">
        <f t="shared" si="5"/>
        <v>3.7434795949677691E-2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1.42</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70.059999999999988</v>
      </c>
      <c r="C60" s="8">
        <f>C59+(C61-C51)/(A61-A51)</f>
        <v>61.379999999999967</v>
      </c>
      <c r="D60" s="1">
        <f t="shared" si="4"/>
        <v>1.5922727272727271</v>
      </c>
      <c r="E60" s="13">
        <f t="shared" si="5"/>
        <v>3.608399881691815E-2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1.41</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72.5</v>
      </c>
      <c r="C61" s="9">
        <f>VLOOKUP(CONCATENATE($A$1,A61),'Smith et al 2006'!$A$2:$S$780,9,FALSE)</f>
        <v>62.9</v>
      </c>
      <c r="D61" s="1">
        <f t="shared" si="4"/>
        <v>1.6111111111111112</v>
      </c>
      <c r="E61" s="13">
        <f t="shared" si="5"/>
        <v>3.4827290893520102E-2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1.4</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74.94</v>
      </c>
      <c r="C62" s="8">
        <f>C61+(C71-C61)/(A71-A61)</f>
        <v>64.34</v>
      </c>
      <c r="D62" s="1">
        <f t="shared" si="4"/>
        <v>1.6291304347826085</v>
      </c>
      <c r="E62" s="13">
        <f t="shared" si="5"/>
        <v>3.3655172413793011E-2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1.4</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77.38</v>
      </c>
      <c r="C63" s="8">
        <f>C62+(C71-C61)/(A71-A61)</f>
        <v>65.78</v>
      </c>
      <c r="D63" s="1">
        <f t="shared" si="4"/>
        <v>1.6463829787234041</v>
      </c>
      <c r="E63" s="13">
        <f t="shared" si="5"/>
        <v>3.2559380838003804E-2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1.4</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79.819999999999993</v>
      </c>
      <c r="C64" s="8">
        <f>C63+(C71-C61)/(A71-A61)</f>
        <v>67.22</v>
      </c>
      <c r="D64" s="1">
        <f t="shared" si="4"/>
        <v>1.6629166666666666</v>
      </c>
      <c r="E64" s="13">
        <f t="shared" si="5"/>
        <v>3.1532695787025E-2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1.4</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82.259999999999991</v>
      </c>
      <c r="C65" s="8">
        <f>C64+(C71-C61)/(A71-A61)</f>
        <v>68.66</v>
      </c>
      <c r="D65" s="1">
        <f t="shared" si="4"/>
        <v>1.6787755102040816</v>
      </c>
      <c r="E65" s="13">
        <f t="shared" si="5"/>
        <v>3.0568779754447384E-2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1.4</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84.699999999999989</v>
      </c>
      <c r="C66" s="8">
        <f>C65+(C71-C61)/(A71-A61)</f>
        <v>70.099999999999994</v>
      </c>
      <c r="D66" s="1">
        <f t="shared" si="4"/>
        <v>1.6939999999999997</v>
      </c>
      <c r="E66" s="13">
        <f t="shared" si="5"/>
        <v>2.9662047167517525E-2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1.4</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87.139999999999986</v>
      </c>
      <c r="C67" s="8">
        <f>C66+(C71-C61)/(A71-A61)</f>
        <v>71.539999999999992</v>
      </c>
      <c r="D67" s="1">
        <f t="shared" si="4"/>
        <v>1.7086274509803918</v>
      </c>
      <c r="E67" s="13">
        <f t="shared" si="5"/>
        <v>2.8807556080283403E-2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1.4</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89.579999999999984</v>
      </c>
      <c r="C68" s="8">
        <f>C67+(C71-C61)/(A71-A61)</f>
        <v>72.97999999999999</v>
      </c>
      <c r="D68" s="1">
        <f t="shared" si="4"/>
        <v>1.7226923076923073</v>
      </c>
      <c r="E68" s="13">
        <f t="shared" si="5"/>
        <v>2.8000918062887292E-2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1.4</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92.019999999999982</v>
      </c>
      <c r="C69" s="8">
        <f>C68+(C71-C61)/(A71-A61)</f>
        <v>74.419999999999987</v>
      </c>
      <c r="D69" s="1">
        <f t="shared" si="4"/>
        <v>1.7362264150943392</v>
      </c>
      <c r="E69" s="13">
        <f t="shared" si="5"/>
        <v>2.7238222817593138E-2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1.4</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94.45999999999998</v>
      </c>
      <c r="C70" s="8">
        <f>C69+(C71-C61)/(A71-A61)</f>
        <v>75.859999999999985</v>
      </c>
      <c r="D70" s="1">
        <f t="shared" si="4"/>
        <v>1.7492592592592588</v>
      </c>
      <c r="E70" s="13">
        <f t="shared" si="5"/>
        <v>2.6515974788089425E-2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1.4</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96.9</v>
      </c>
      <c r="C71" s="9">
        <f>VLOOKUP(CONCATENATE($A$1,A71),'Smith et al 2006'!$A$2:$S$780,9,FALSE)</f>
        <v>77.3</v>
      </c>
      <c r="D71" s="1">
        <f t="shared" si="4"/>
        <v>1.7618181818181819</v>
      </c>
      <c r="E71" s="13">
        <f t="shared" si="5"/>
        <v>2.5831039593479099E-2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1.4</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99.34</v>
      </c>
      <c r="C72" s="8">
        <f>C71+(C81-C71)/(A81-A71)</f>
        <v>78.679999999999993</v>
      </c>
      <c r="D72" s="1">
        <f t="shared" si="4"/>
        <v>1.7739285714285715</v>
      </c>
      <c r="E72" s="13">
        <f t="shared" si="5"/>
        <v>2.5180598555211597E-2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1.4</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101.78</v>
      </c>
      <c r="C73" s="8">
        <f>C72+(C81-C71)/(A81-A71)</f>
        <v>80.059999999999988</v>
      </c>
      <c r="D73" s="1">
        <f t="shared" si="4"/>
        <v>1.7856140350877192</v>
      </c>
      <c r="E73" s="13">
        <f t="shared" si="5"/>
        <v>2.4562109925508224E-2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1.4</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104.22</v>
      </c>
      <c r="C74" s="8">
        <f>C73+(C81-C71)/(A81-A71)</f>
        <v>81.439999999999984</v>
      </c>
      <c r="D74" s="1">
        <f t="shared" si="4"/>
        <v>1.796896551724138</v>
      </c>
      <c r="E74" s="13">
        <f t="shared" si="5"/>
        <v>2.3973275692670493E-2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1.4</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106.66</v>
      </c>
      <c r="C75" s="8">
        <f>C74+(C81-C71)/(A81-A71)</f>
        <v>82.819999999999979</v>
      </c>
      <c r="D75" s="1">
        <f t="shared" si="4"/>
        <v>1.8077966101694916</v>
      </c>
      <c r="E75" s="13">
        <f t="shared" si="5"/>
        <v>2.3412013049318725E-2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1.4</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109.1</v>
      </c>
      <c r="C76" s="8">
        <f>C75+(C81-C71)/(A81-A71)</f>
        <v>84.199999999999974</v>
      </c>
      <c r="D76" s="1">
        <f t="shared" si="4"/>
        <v>1.8183333333333331</v>
      </c>
      <c r="E76" s="13">
        <f t="shared" si="5"/>
        <v>2.2876429776861107E-2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1.4</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111.53999999999999</v>
      </c>
      <c r="C77" s="8">
        <f>C76+(C81-C71)/(A81-A71)</f>
        <v>85.57999999999997</v>
      </c>
      <c r="D77" s="1">
        <f t="shared" si="4"/>
        <v>1.8285245901639342</v>
      </c>
      <c r="E77" s="13">
        <f t="shared" si="5"/>
        <v>2.2364802933088956E-2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1.4</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113.97999999999999</v>
      </c>
      <c r="C78" s="8">
        <f>C77+(C81-C71)/(A81-A71)</f>
        <v>86.959999999999965</v>
      </c>
      <c r="D78" s="1">
        <f t="shared" si="4"/>
        <v>1.8383870967741933</v>
      </c>
      <c r="E78" s="13">
        <f t="shared" si="5"/>
        <v>2.1875560337098809E-2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1.4</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116.41999999999999</v>
      </c>
      <c r="C79" s="8">
        <f>C78+(C81-C71)/(A81-A71)</f>
        <v>88.339999999999961</v>
      </c>
      <c r="D79" s="1">
        <f t="shared" si="4"/>
        <v>1.8479365079365078</v>
      </c>
      <c r="E79" s="13">
        <f t="shared" si="5"/>
        <v>2.1407264432356632E-2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1.4</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118.85999999999999</v>
      </c>
      <c r="C80" s="8">
        <f>C79+(C81-C71)/(A81-A71)</f>
        <v>89.719999999999956</v>
      </c>
      <c r="D80" s="1">
        <f t="shared" si="4"/>
        <v>1.8571874999999998</v>
      </c>
      <c r="E80" s="13">
        <f t="shared" si="5"/>
        <v>2.0958598179007026E-2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1.4</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121.3</v>
      </c>
      <c r="C81" s="9">
        <f>VLOOKUP(CONCATENATE($A$1,A81),'Smith et al 2006'!$A$2:$S$780,9,FALSE)</f>
        <v>91.1</v>
      </c>
      <c r="D81" s="1">
        <f t="shared" si="4"/>
        <v>1.8661538461538461</v>
      </c>
      <c r="E81" s="13">
        <f t="shared" si="5"/>
        <v>2.0528352683829798E-2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1.4</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123.7</v>
      </c>
      <c r="C82" s="8">
        <f>C81+(C91-C81)/(A91-A81)</f>
        <v>92.429999999999993</v>
      </c>
      <c r="D82" s="1">
        <f t="shared" si="4"/>
        <v>1.8742424242424243</v>
      </c>
      <c r="E82" s="13">
        <f t="shared" si="5"/>
        <v>1.9785655399835234E-2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1.4</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126.10000000000001</v>
      </c>
      <c r="C83" s="8">
        <f>C82+(C91-C81)/(A91-A81)</f>
        <v>93.759999999999991</v>
      </c>
      <c r="D83" s="1">
        <f t="shared" si="4"/>
        <v>1.8820895522388061</v>
      </c>
      <c r="E83" s="13">
        <f t="shared" si="5"/>
        <v>1.9401778496362265E-2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1.4</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128.5</v>
      </c>
      <c r="C84" s="8">
        <f>C83+(C91-C81)/(A91-A81)</f>
        <v>95.089999999999989</v>
      </c>
      <c r="D84" s="1">
        <f t="shared" si="4"/>
        <v>1.8897058823529411</v>
      </c>
      <c r="E84" s="13">
        <f t="shared" si="5"/>
        <v>1.9032513877874635E-2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1.4</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130.9</v>
      </c>
      <c r="C85" s="8">
        <f>C84+(C91-C81)/(A91-A81)</f>
        <v>96.419999999999987</v>
      </c>
      <c r="D85" s="1">
        <f t="shared" si="4"/>
        <v>1.8971014492753624</v>
      </c>
      <c r="E85" s="13">
        <f t="shared" si="5"/>
        <v>1.8677042801556354E-2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1.4</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133.30000000000001</v>
      </c>
      <c r="C86" s="8">
        <f>C85+(C91-C81)/(A91-A81)</f>
        <v>97.749999999999986</v>
      </c>
      <c r="D86" s="1">
        <f t="shared" si="4"/>
        <v>1.9042857142857144</v>
      </c>
      <c r="E86" s="13">
        <f t="shared" si="5"/>
        <v>1.8334606569900824E-2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1.4</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135.70000000000002</v>
      </c>
      <c r="C87" s="8">
        <f>C86+(C91-C81)/(A91-A81)</f>
        <v>99.079999999999984</v>
      </c>
      <c r="D87" s="1">
        <f t="shared" si="4"/>
        <v>1.9112676056338032</v>
      </c>
      <c r="E87" s="13">
        <f t="shared" si="5"/>
        <v>1.8004501125281402E-2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1.4</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138.10000000000002</v>
      </c>
      <c r="C88" s="8">
        <f>C87+(C91-C81)/(A91-A81)</f>
        <v>100.40999999999998</v>
      </c>
      <c r="D88" s="1">
        <f t="shared" si="4"/>
        <v>1.9180555555555558</v>
      </c>
      <c r="E88" s="13">
        <f t="shared" si="5"/>
        <v>1.7686072218128235E-2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1.4</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140.50000000000003</v>
      </c>
      <c r="C89" s="8">
        <f>C88+(C91-C81)/(A91-A81)</f>
        <v>101.73999999999998</v>
      </c>
      <c r="D89" s="1">
        <f t="shared" si="4"/>
        <v>1.9246575342465757</v>
      </c>
      <c r="E89" s="13">
        <f t="shared" si="5"/>
        <v>1.7378711078928299E-2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1.4</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142.90000000000003</v>
      </c>
      <c r="C90" s="8">
        <f>C89+(C91-C81)/(A91-A81)</f>
        <v>103.06999999999998</v>
      </c>
      <c r="D90" s="1">
        <f t="shared" si="4"/>
        <v>1.9310810810810815</v>
      </c>
      <c r="E90" s="13">
        <f t="shared" si="5"/>
        <v>1.7081850533807952E-2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1.4</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145.30000000000001</v>
      </c>
      <c r="C91" s="9">
        <f>VLOOKUP(CONCATENATE($A$1,A91),'Smith et al 2006'!$A$2:$S$780,9,FALSE)</f>
        <v>104.4</v>
      </c>
      <c r="D91" s="1">
        <f t="shared" si="4"/>
        <v>1.9373333333333336</v>
      </c>
      <c r="E91" s="13">
        <f t="shared" si="5"/>
        <v>1.6794961511546358E-2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1.4</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147.66000000000003</v>
      </c>
      <c r="C92" s="8">
        <f>C91+(C101-C91)/(A101-A91)</f>
        <v>105.67</v>
      </c>
      <c r="D92" s="1">
        <f t="shared" si="4"/>
        <v>1.9428947368421057</v>
      </c>
      <c r="E92" s="13">
        <f t="shared" si="5"/>
        <v>1.6242257398485949E-2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1.39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150.02000000000004</v>
      </c>
      <c r="C93" s="8">
        <f>C92+(C101-C91)/(A101-A91)</f>
        <v>106.94</v>
      </c>
      <c r="D93" s="1">
        <f t="shared" si="4"/>
        <v>1.9483116883116889</v>
      </c>
      <c r="E93" s="13">
        <f t="shared" si="5"/>
        <v>1.5982662874170384E-2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1.38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152.38000000000005</v>
      </c>
      <c r="C94" s="8">
        <f>C93+(C101-C91)/(A101-A91)</f>
        <v>108.21</v>
      </c>
      <c r="D94" s="1">
        <f t="shared" si="4"/>
        <v>1.9535897435897442</v>
      </c>
      <c r="E94" s="13">
        <f t="shared" si="5"/>
        <v>1.5731235835221957E-2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1.3699999999999999</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154.74000000000007</v>
      </c>
      <c r="C95" s="8">
        <f>C94+(C101-C91)/(A101-A91)</f>
        <v>109.47999999999999</v>
      </c>
      <c r="D95" s="1">
        <f t="shared" si="4"/>
        <v>1.9587341772151907</v>
      </c>
      <c r="E95" s="13">
        <f t="shared" si="5"/>
        <v>1.548759679748013E-2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1.3599999999999999</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157.10000000000008</v>
      </c>
      <c r="C96" s="8">
        <f>C95+(C101-C91)/(A101-A91)</f>
        <v>110.74999999999999</v>
      </c>
      <c r="D96" s="1">
        <f t="shared" si="4"/>
        <v>1.963750000000001</v>
      </c>
      <c r="E96" s="13">
        <f t="shared" si="5"/>
        <v>1.5251389427426654E-2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1.3499999999999999</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159.46000000000009</v>
      </c>
      <c r="C97" s="8">
        <f>C96+(C101-C91)/(A101-A91)</f>
        <v>112.01999999999998</v>
      </c>
      <c r="D97" s="1">
        <f t="shared" si="4"/>
        <v>1.968641975308643</v>
      </c>
      <c r="E97" s="13">
        <f t="shared" si="5"/>
        <v>1.5022278803310085E-2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1.3399999999999999</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161.82000000000011</v>
      </c>
      <c r="C98" s="8">
        <f>C97+(C101-C91)/(A101-A91)</f>
        <v>113.28999999999998</v>
      </c>
      <c r="D98" s="1">
        <f t="shared" si="4"/>
        <v>1.9734146341463428</v>
      </c>
      <c r="E98" s="13">
        <f t="shared" si="5"/>
        <v>1.479994983067856E-2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1.3299999999999998</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164.18000000000012</v>
      </c>
      <c r="C99" s="8">
        <f>C98+(C101-C91)/(A101-A91)</f>
        <v>114.55999999999997</v>
      </c>
      <c r="D99" s="1">
        <f t="shared" si="4"/>
        <v>1.978072289156628</v>
      </c>
      <c r="E99" s="13">
        <f t="shared" si="5"/>
        <v>1.4584105796564106E-2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1.3199999999999998</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166.54000000000013</v>
      </c>
      <c r="C100" s="8">
        <f>C99+(C101-C91)/(A101-A91)</f>
        <v>115.82999999999997</v>
      </c>
      <c r="D100" s="1">
        <f t="shared" si="4"/>
        <v>1.9826190476190493</v>
      </c>
      <c r="E100" s="13">
        <f t="shared" si="5"/>
        <v>1.437446704836165E-2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1.3099999999999998</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168.9</v>
      </c>
      <c r="C101" s="9">
        <f>VLOOKUP(CONCATENATE($A$1,A101),'Smith et al 2006'!$A$2:$S$780,9,FALSE)</f>
        <v>117.1</v>
      </c>
      <c r="D101" s="1">
        <f t="shared" si="4"/>
        <v>1.9870588235294118</v>
      </c>
      <c r="E101" s="13">
        <f t="shared" si="5"/>
        <v>1.4170769785035953E-2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1.3</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171.20000000000002</v>
      </c>
      <c r="C102" s="8">
        <f>C101+(C111-C101)/(A111-A101)</f>
        <v>118.32</v>
      </c>
      <c r="D102" s="1">
        <f t="shared" si="4"/>
        <v>1.9906976744186049</v>
      </c>
      <c r="E102" s="13">
        <f t="shared" si="5"/>
        <v>1.3617525162818334E-2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1.3</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173.50000000000003</v>
      </c>
      <c r="C103" s="8">
        <f>C102+(C111-C101)/(A111-A101)</f>
        <v>119.53999999999999</v>
      </c>
      <c r="D103" s="1">
        <f t="shared" si="4"/>
        <v>1.9942528735632188</v>
      </c>
      <c r="E103" s="13">
        <f t="shared" si="5"/>
        <v>1.3434579439252303E-2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1.3</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175.80000000000004</v>
      </c>
      <c r="C104" s="8">
        <f>C103+(C111-C101)/(A111-A101)</f>
        <v>120.75999999999999</v>
      </c>
      <c r="D104" s="1">
        <f t="shared" si="4"/>
        <v>1.9977272727272732</v>
      </c>
      <c r="E104" s="13">
        <f t="shared" si="5"/>
        <v>1.3256484149855918E-2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1.3</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178.10000000000005</v>
      </c>
      <c r="C105" s="8">
        <f>C104+(C111-C101)/(A111-A101)</f>
        <v>121.97999999999999</v>
      </c>
      <c r="D105" s="1">
        <f t="shared" ref="D105:D141" si="14">B105/A105</f>
        <v>2.0011235955056184</v>
      </c>
      <c r="E105" s="13">
        <f t="shared" ref="E105:E141" si="15">(B105/B104)-1</f>
        <v>1.3083048919226403E-2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1.3</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180.40000000000006</v>
      </c>
      <c r="C106" s="8">
        <f>C105+(C111-C101)/(A111-A101)</f>
        <v>123.19999999999999</v>
      </c>
      <c r="D106" s="1">
        <f t="shared" si="14"/>
        <v>2.0044444444444451</v>
      </c>
      <c r="E106" s="13">
        <f t="shared" si="15"/>
        <v>1.291409320606407E-2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1.3</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182.70000000000007</v>
      </c>
      <c r="C107" s="8">
        <f>C106+(C111-C101)/(A111-A101)</f>
        <v>124.41999999999999</v>
      </c>
      <c r="D107" s="1">
        <f t="shared" si="14"/>
        <v>2.0076923076923086</v>
      </c>
      <c r="E107" s="13">
        <f t="shared" si="15"/>
        <v>1.2749445676274895E-2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1.3</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185.00000000000009</v>
      </c>
      <c r="C108" s="8">
        <f>C107+(C111-C101)/(A111-A101)</f>
        <v>125.63999999999999</v>
      </c>
      <c r="D108" s="1">
        <f t="shared" si="14"/>
        <v>2.010869565217392</v>
      </c>
      <c r="E108" s="13">
        <f t="shared" si="15"/>
        <v>1.258894362342633E-2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1.3</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187.3000000000001</v>
      </c>
      <c r="C109" s="8">
        <f>C108+(C111-C101)/(A111-A101)</f>
        <v>126.85999999999999</v>
      </c>
      <c r="D109" s="1">
        <f t="shared" si="14"/>
        <v>2.013978494623657</v>
      </c>
      <c r="E109" s="13">
        <f t="shared" si="15"/>
        <v>1.2432432432432527E-2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1.3</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189.60000000000011</v>
      </c>
      <c r="C110" s="8">
        <f>C109+(C111-C101)/(A111-A101)</f>
        <v>128.07999999999998</v>
      </c>
      <c r="D110" s="1">
        <f t="shared" si="14"/>
        <v>2.017021276595746</v>
      </c>
      <c r="E110" s="13">
        <f t="shared" si="15"/>
        <v>1.2279765082755079E-2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1.3</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191.9</v>
      </c>
      <c r="C111" s="9">
        <f>VLOOKUP(CONCATENATE($A$1,A111),'Smith et al 2006'!$A$2:$S$780,9,FALSE)</f>
        <v>129.30000000000001</v>
      </c>
      <c r="D111" s="1">
        <f t="shared" si="14"/>
        <v>2.02</v>
      </c>
      <c r="E111" s="13">
        <f t="shared" si="15"/>
        <v>1.213080168776326E-2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1.3</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194.15</v>
      </c>
      <c r="C112" s="8">
        <f>C111+(C121-C111)/(A121-A111)</f>
        <v>130.46</v>
      </c>
      <c r="D112" s="1">
        <f t="shared" si="14"/>
        <v>2.0223958333333334</v>
      </c>
      <c r="E112" s="13">
        <f t="shared" si="15"/>
        <v>1.1724856696195829E-2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1.3</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196.4</v>
      </c>
      <c r="C113" s="8">
        <f>C112+(C121-C111)/(A121-A111)</f>
        <v>131.62</v>
      </c>
      <c r="D113" s="1">
        <f t="shared" si="14"/>
        <v>2.024742268041237</v>
      </c>
      <c r="E113" s="13">
        <f t="shared" si="15"/>
        <v>1.158897759464339E-2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1.3</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198.65</v>
      </c>
      <c r="C114" s="8">
        <f>C113+(C121-C111)/(A121-A111)</f>
        <v>132.78</v>
      </c>
      <c r="D114" s="1">
        <f t="shared" si="14"/>
        <v>2.0270408163265308</v>
      </c>
      <c r="E114" s="13">
        <f t="shared" si="15"/>
        <v>1.1456211812627348E-2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1.3</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200.9</v>
      </c>
      <c r="C115" s="8">
        <f>C114+(C121-C111)/(A121-A111)</f>
        <v>133.94</v>
      </c>
      <c r="D115" s="1">
        <f t="shared" si="14"/>
        <v>2.0292929292929291</v>
      </c>
      <c r="E115" s="13">
        <f t="shared" si="15"/>
        <v>1.1326453561540495E-2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1.3</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203.15</v>
      </c>
      <c r="C116" s="8">
        <f>C115+(C121-C111)/(A121-A111)</f>
        <v>135.1</v>
      </c>
      <c r="D116" s="1">
        <f t="shared" si="14"/>
        <v>2.0314999999999999</v>
      </c>
      <c r="E116" s="13">
        <f t="shared" si="15"/>
        <v>1.1199601791936242E-2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1.3</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205.4</v>
      </c>
      <c r="C117" s="8">
        <f>C116+(C121-C111)/(A121-A111)</f>
        <v>136.26</v>
      </c>
      <c r="D117" s="1">
        <f t="shared" si="14"/>
        <v>2.0336633663366337</v>
      </c>
      <c r="E117" s="13">
        <f t="shared" si="15"/>
        <v>1.1075559931085444E-2</v>
      </c>
      <c r="F117" s="20"/>
      <c r="G117" s="20"/>
      <c r="H117" s="8">
        <f>H116+(H121-H111)/($A121-$A111)</f>
        <v>1.3</v>
      </c>
    </row>
    <row r="118" spans="1:108" x14ac:dyDescent="0.2">
      <c r="A118" s="8">
        <f t="shared" si="16"/>
        <v>102</v>
      </c>
      <c r="B118" s="8">
        <f>B117+(B121-B111)/(A121-A111)</f>
        <v>207.65</v>
      </c>
      <c r="C118" s="8">
        <f>C117+(C121-C111)/(A121-A111)</f>
        <v>137.41999999999999</v>
      </c>
      <c r="D118" s="1">
        <f t="shared" si="14"/>
        <v>2.0357843137254901</v>
      </c>
      <c r="E118" s="13">
        <f t="shared" si="15"/>
        <v>1.0954235637779863E-2</v>
      </c>
      <c r="F118" s="20"/>
      <c r="G118" s="20"/>
      <c r="H118" s="8">
        <f>H117+(H121-H111)/($A121-$A111)</f>
        <v>1.3</v>
      </c>
    </row>
    <row r="119" spans="1:108" x14ac:dyDescent="0.2">
      <c r="A119" s="8">
        <f t="shared" si="16"/>
        <v>103</v>
      </c>
      <c r="B119" s="8">
        <f>B118+(B121-B111)/(A121-A111)</f>
        <v>209.9</v>
      </c>
      <c r="C119" s="8">
        <f>C118+(C121-C111)/(A121-A111)</f>
        <v>138.57999999999998</v>
      </c>
      <c r="D119" s="1">
        <f t="shared" si="14"/>
        <v>2.0378640776699029</v>
      </c>
      <c r="E119" s="13">
        <f t="shared" si="15"/>
        <v>1.0835540573079783E-2</v>
      </c>
      <c r="F119" s="20"/>
      <c r="G119" s="20"/>
      <c r="H119" s="8">
        <f>H118+(H121-H111)/($A121-$A111)</f>
        <v>1.3</v>
      </c>
    </row>
    <row r="120" spans="1:108" x14ac:dyDescent="0.2">
      <c r="A120" s="8">
        <f t="shared" si="16"/>
        <v>104</v>
      </c>
      <c r="B120" s="8">
        <f>B119+(B121-B111)/(A121-A111)</f>
        <v>212.15</v>
      </c>
      <c r="C120" s="8">
        <f>C119+(C121-C111)/(A121-A111)</f>
        <v>139.73999999999998</v>
      </c>
      <c r="D120" s="1">
        <f t="shared" si="14"/>
        <v>2.0399038461538463</v>
      </c>
      <c r="E120" s="13">
        <f t="shared" si="15"/>
        <v>1.0719390185802702E-2</v>
      </c>
      <c r="F120" s="20"/>
      <c r="G120" s="20"/>
      <c r="H120" s="8">
        <f>H119+(H121-H111)/($A121-$A111)</f>
        <v>1.3</v>
      </c>
    </row>
    <row r="121" spans="1:108" x14ac:dyDescent="0.2">
      <c r="A121" s="9">
        <v>105</v>
      </c>
      <c r="B121" s="9">
        <f>VLOOKUP(CONCATENATE($A$1,A121),'Smith et al 2006'!$A$2:$S$780,8,FALSE)</f>
        <v>214.4</v>
      </c>
      <c r="C121" s="9">
        <f>VLOOKUP(CONCATENATE($A$1,A121),'Smith et al 2006'!$A$2:$S$780,9,FALSE)</f>
        <v>140.9</v>
      </c>
      <c r="D121" s="1">
        <f t="shared" si="14"/>
        <v>2.0419047619047621</v>
      </c>
      <c r="E121" s="13">
        <f t="shared" si="15"/>
        <v>1.0605703511666231E-2</v>
      </c>
      <c r="F121" s="20"/>
      <c r="G121" s="20"/>
      <c r="H121" s="9">
        <f>VLOOKUP(CONCATENATE($A$1,$A121),'Smith et al 2006'!$A$2:$S$780,11,FALSE)</f>
        <v>1.3</v>
      </c>
    </row>
    <row r="122" spans="1:108" x14ac:dyDescent="0.2">
      <c r="A122" s="8">
        <f t="shared" ref="A122:A130" si="17">A121+1</f>
        <v>106</v>
      </c>
      <c r="B122" s="8">
        <f>B121+(B131-B121)/(A131-A121)</f>
        <v>216.56</v>
      </c>
      <c r="C122" s="8">
        <f>C121+(C131-C121)/(A131-A121)</f>
        <v>142</v>
      </c>
      <c r="D122" s="1">
        <f t="shared" si="14"/>
        <v>2.0430188679245282</v>
      </c>
      <c r="E122" s="13">
        <f t="shared" si="15"/>
        <v>1.0074626865671732E-2</v>
      </c>
      <c r="F122" s="20"/>
      <c r="G122" s="20"/>
      <c r="H122" s="8">
        <f>H121+(H131-H121)/($A131-$A121)</f>
        <v>1.3</v>
      </c>
    </row>
    <row r="123" spans="1:108" x14ac:dyDescent="0.2">
      <c r="A123" s="8">
        <f t="shared" si="17"/>
        <v>107</v>
      </c>
      <c r="B123" s="8">
        <f>B122+(B131-B121)/(A131-A121)</f>
        <v>218.72</v>
      </c>
      <c r="C123" s="8">
        <f>C122+(C131-C121)/(A131-A121)</f>
        <v>143.1</v>
      </c>
      <c r="D123" s="1">
        <f t="shared" si="14"/>
        <v>2.0441121495327104</v>
      </c>
      <c r="E123" s="13">
        <f t="shared" si="15"/>
        <v>9.9741411156262227E-3</v>
      </c>
      <c r="F123" s="20"/>
      <c r="G123" s="20"/>
      <c r="H123" s="8">
        <f>H122+(H131-H121)/($A131-$A121)</f>
        <v>1.3</v>
      </c>
    </row>
    <row r="124" spans="1:108" x14ac:dyDescent="0.2">
      <c r="A124" s="8">
        <f t="shared" si="17"/>
        <v>108</v>
      </c>
      <c r="B124" s="8">
        <f>B123+(B131-B121)/(A131-A121)</f>
        <v>220.88</v>
      </c>
      <c r="C124" s="8">
        <f>C123+(C131-C121)/(A131-A121)</f>
        <v>144.19999999999999</v>
      </c>
      <c r="D124" s="1">
        <f t="shared" si="14"/>
        <v>2.045185185185185</v>
      </c>
      <c r="E124" s="13">
        <f t="shared" si="15"/>
        <v>9.8756400877835215E-3</v>
      </c>
      <c r="F124" s="20"/>
      <c r="G124" s="20"/>
      <c r="H124" s="8">
        <f>H123+(H131-H121)/($A131-$A121)</f>
        <v>1.3</v>
      </c>
    </row>
    <row r="125" spans="1:108" x14ac:dyDescent="0.2">
      <c r="A125" s="8">
        <f t="shared" si="17"/>
        <v>109</v>
      </c>
      <c r="B125" s="8">
        <f>B124+(B131-B121)/(A131-A121)</f>
        <v>223.04</v>
      </c>
      <c r="C125" s="8">
        <f>C124+(C131-C121)/(A131-A121)</f>
        <v>145.29999999999998</v>
      </c>
      <c r="D125" s="1">
        <f t="shared" si="14"/>
        <v>2.0462385321100918</v>
      </c>
      <c r="E125" s="13">
        <f t="shared" si="15"/>
        <v>9.7790655559579776E-3</v>
      </c>
      <c r="F125" s="20"/>
      <c r="G125" s="20"/>
      <c r="H125" s="8">
        <f>H124+(H131-H121)/($A131-$A121)</f>
        <v>1.3</v>
      </c>
    </row>
    <row r="126" spans="1:108" x14ac:dyDescent="0.2">
      <c r="A126" s="8">
        <f t="shared" si="17"/>
        <v>110</v>
      </c>
      <c r="B126" s="8">
        <f>B125+(B131-B121)/(A131-A121)</f>
        <v>225.2</v>
      </c>
      <c r="C126" s="8">
        <f>C125+(C131-C121)/(A131-A121)</f>
        <v>146.39999999999998</v>
      </c>
      <c r="D126" s="1">
        <f t="shared" si="14"/>
        <v>2.0472727272727274</v>
      </c>
      <c r="E126" s="13">
        <f t="shared" si="15"/>
        <v>9.6843615494979218E-3</v>
      </c>
      <c r="F126" s="20"/>
      <c r="G126" s="20"/>
      <c r="H126" s="8">
        <f>H125+(H131-H121)/($A131-$A121)</f>
        <v>1.3</v>
      </c>
    </row>
    <row r="127" spans="1:108" x14ac:dyDescent="0.2">
      <c r="A127" s="8">
        <f t="shared" si="17"/>
        <v>111</v>
      </c>
      <c r="B127" s="8">
        <f>B126+(B131-B121)/(A131-A121)</f>
        <v>227.35999999999999</v>
      </c>
      <c r="C127" s="8">
        <f>C126+(C131-C121)/(A131-A121)</f>
        <v>147.49999999999997</v>
      </c>
      <c r="D127" s="1">
        <f t="shared" si="14"/>
        <v>2.0482882882882882</v>
      </c>
      <c r="E127" s="13">
        <f t="shared" si="15"/>
        <v>9.5914742451155277E-3</v>
      </c>
      <c r="F127" s="20"/>
      <c r="G127" s="20"/>
      <c r="H127" s="8">
        <f>H126+(H131-H121)/($A131-$A121)</f>
        <v>1.3</v>
      </c>
    </row>
    <row r="128" spans="1:108" x14ac:dyDescent="0.2">
      <c r="A128" s="8">
        <f t="shared" si="17"/>
        <v>112</v>
      </c>
      <c r="B128" s="8">
        <f>B127+(B131-B121)/(A131-A121)</f>
        <v>229.51999999999998</v>
      </c>
      <c r="C128" s="8">
        <f>C127+(C131-C121)/(A131-A121)</f>
        <v>148.59999999999997</v>
      </c>
      <c r="D128" s="1">
        <f t="shared" si="14"/>
        <v>2.0492857142857139</v>
      </c>
      <c r="E128" s="13">
        <f t="shared" si="15"/>
        <v>9.5003518648839602E-3</v>
      </c>
      <c r="F128" s="20"/>
      <c r="G128" s="20"/>
      <c r="H128" s="8">
        <f>H127+(H131-H121)/($A131-$A121)</f>
        <v>1.3</v>
      </c>
    </row>
    <row r="129" spans="1:8" x14ac:dyDescent="0.2">
      <c r="A129" s="8">
        <f t="shared" si="17"/>
        <v>113</v>
      </c>
      <c r="B129" s="8">
        <f>B128+(B131-B121)/(A131-A121)</f>
        <v>231.67999999999998</v>
      </c>
      <c r="C129" s="8">
        <f>C128+(C131-C121)/(A131-A121)</f>
        <v>149.69999999999996</v>
      </c>
      <c r="D129" s="1">
        <f t="shared" si="14"/>
        <v>2.0502654867256633</v>
      </c>
      <c r="E129" s="13">
        <f t="shared" si="15"/>
        <v>9.4109445799930302E-3</v>
      </c>
      <c r="F129" s="20"/>
      <c r="G129" s="20"/>
      <c r="H129" s="8">
        <f>H128+(H131-H121)/($A131-$A121)</f>
        <v>1.3</v>
      </c>
    </row>
    <row r="130" spans="1:8" x14ac:dyDescent="0.2">
      <c r="A130" s="8">
        <f t="shared" si="17"/>
        <v>114</v>
      </c>
      <c r="B130" s="8">
        <f>B129+(B131-B121)/(A131-A121)</f>
        <v>233.83999999999997</v>
      </c>
      <c r="C130" s="8">
        <f>C129+(C131-C121)/(A131-A121)</f>
        <v>150.79999999999995</v>
      </c>
      <c r="D130" s="1">
        <f t="shared" si="14"/>
        <v>2.0512280701754384</v>
      </c>
      <c r="E130" s="13">
        <f t="shared" si="15"/>
        <v>9.3232044198894304E-3</v>
      </c>
      <c r="F130" s="20"/>
      <c r="G130" s="20"/>
      <c r="H130" s="8">
        <f>H129+(H131-H121)/($A131-$A121)</f>
        <v>1.3</v>
      </c>
    </row>
    <row r="131" spans="1:8" x14ac:dyDescent="0.2">
      <c r="A131" s="9">
        <v>115</v>
      </c>
      <c r="B131" s="9">
        <f>VLOOKUP(CONCATENATE($A$1,A131),'Smith et al 2006'!$A$2:$S$780,8,FALSE)</f>
        <v>236</v>
      </c>
      <c r="C131" s="9">
        <f>VLOOKUP(CONCATENATE($A$1,A131),'Smith et al 2006'!$A$2:$S$780,9,FALSE)</f>
        <v>151.9</v>
      </c>
      <c r="D131" s="1">
        <f t="shared" si="14"/>
        <v>2.0521739130434784</v>
      </c>
      <c r="E131" s="13">
        <f t="shared" si="15"/>
        <v>9.2370851864522763E-3</v>
      </c>
      <c r="F131" s="20"/>
      <c r="G131" s="20"/>
      <c r="H131" s="9">
        <f>VLOOKUP(CONCATENATE($A$1,$A131),'Smith et al 2006'!$A$2:$S$780,11,FALSE)</f>
        <v>1.3</v>
      </c>
    </row>
    <row r="132" spans="1:8" x14ac:dyDescent="0.2">
      <c r="A132" s="8">
        <f t="shared" ref="A132:A140" si="18">A131+1</f>
        <v>116</v>
      </c>
      <c r="B132" s="8">
        <f>B131+(B141-B131)/(A141-A131)</f>
        <v>238.09</v>
      </c>
      <c r="C132" s="8">
        <f>C131+(C141-C131)/(A141-A131)</f>
        <v>152.95000000000002</v>
      </c>
      <c r="D132" s="1">
        <f t="shared" si="14"/>
        <v>2.0525000000000002</v>
      </c>
      <c r="E132" s="13">
        <f t="shared" si="15"/>
        <v>8.8559322033898713E-3</v>
      </c>
      <c r="F132" s="20"/>
      <c r="G132" s="20"/>
      <c r="H132" s="8">
        <f>H131+(H141-H131)/($A141-$A131)</f>
        <v>1.3</v>
      </c>
    </row>
    <row r="133" spans="1:8" x14ac:dyDescent="0.2">
      <c r="A133" s="8">
        <f t="shared" si="18"/>
        <v>117</v>
      </c>
      <c r="B133" s="8">
        <f>B132+(B141-B131)/(A141-A131)</f>
        <v>240.18</v>
      </c>
      <c r="C133" s="8">
        <f>C132+(C141-C131)/(A141-A131)</f>
        <v>154.00000000000003</v>
      </c>
      <c r="D133" s="1">
        <f t="shared" si="14"/>
        <v>2.0528205128205128</v>
      </c>
      <c r="E133" s="13">
        <f t="shared" si="15"/>
        <v>8.7781931202486341E-3</v>
      </c>
      <c r="F133" s="20"/>
      <c r="G133" s="20"/>
      <c r="H133" s="8">
        <f>H132+(H141-H131)/($A141-$A131)</f>
        <v>1.3</v>
      </c>
    </row>
    <row r="134" spans="1:8" x14ac:dyDescent="0.2">
      <c r="A134" s="8">
        <f t="shared" si="18"/>
        <v>118</v>
      </c>
      <c r="B134" s="8">
        <f>B133+(B141-B131)/(A141-A131)</f>
        <v>242.27</v>
      </c>
      <c r="C134" s="8">
        <f>C133+(C141-C131)/(A141-A131)</f>
        <v>155.05000000000004</v>
      </c>
      <c r="D134" s="1">
        <f t="shared" si="14"/>
        <v>2.0531355932203392</v>
      </c>
      <c r="E134" s="13">
        <f t="shared" si="15"/>
        <v>8.7018069780997465E-3</v>
      </c>
      <c r="F134" s="20"/>
      <c r="G134" s="20"/>
      <c r="H134" s="8">
        <f>H133+(H141-H131)/($A141-$A131)</f>
        <v>1.3</v>
      </c>
    </row>
    <row r="135" spans="1:8" x14ac:dyDescent="0.2">
      <c r="A135" s="8">
        <f t="shared" si="18"/>
        <v>119</v>
      </c>
      <c r="B135" s="8">
        <f>B134+(B141-B131)/(A141-A131)</f>
        <v>244.36</v>
      </c>
      <c r="C135" s="8">
        <f>C134+(C141-C131)/(A141-A131)</f>
        <v>156.10000000000005</v>
      </c>
      <c r="D135" s="1">
        <f t="shared" si="14"/>
        <v>2.0534453781512605</v>
      </c>
      <c r="E135" s="13">
        <f t="shared" si="15"/>
        <v>8.6267387625376113E-3</v>
      </c>
      <c r="F135" s="20"/>
      <c r="G135" s="20"/>
      <c r="H135" s="8">
        <f>H134+(H141-H131)/($A141-$A131)</f>
        <v>1.3</v>
      </c>
    </row>
    <row r="136" spans="1:8" x14ac:dyDescent="0.2">
      <c r="A136" s="8">
        <f t="shared" si="18"/>
        <v>120</v>
      </c>
      <c r="B136" s="8">
        <f>B135+(B141-B131)/(A141-A131)</f>
        <v>246.45000000000002</v>
      </c>
      <c r="C136" s="8">
        <f>C135+(C141-C131)/(A141-A131)</f>
        <v>157.15000000000006</v>
      </c>
      <c r="D136" s="1">
        <f t="shared" si="14"/>
        <v>2.05375</v>
      </c>
      <c r="E136" s="13">
        <f t="shared" si="15"/>
        <v>8.5529546570632942E-3</v>
      </c>
      <c r="F136" s="20"/>
      <c r="G136" s="20"/>
      <c r="H136" s="8">
        <f>H135+(H141-H131)/($A141-$A131)</f>
        <v>1.3</v>
      </c>
    </row>
    <row r="137" spans="1:8" x14ac:dyDescent="0.2">
      <c r="A137" s="8">
        <f t="shared" si="18"/>
        <v>121</v>
      </c>
      <c r="B137" s="8">
        <f>B136+(B141-B131)/(A141-A131)</f>
        <v>248.54000000000002</v>
      </c>
      <c r="C137" s="8">
        <f>C136+(C141-C131)/(A141-A131)</f>
        <v>158.20000000000007</v>
      </c>
      <c r="D137" s="1">
        <f t="shared" si="14"/>
        <v>2.0540495867768596</v>
      </c>
      <c r="E137" s="13">
        <f t="shared" si="15"/>
        <v>8.4804219922904878E-3</v>
      </c>
      <c r="F137" s="20"/>
      <c r="G137" s="20"/>
      <c r="H137" s="8">
        <f>H136+(H141-H131)/($A141-$A131)</f>
        <v>1.3</v>
      </c>
    </row>
    <row r="138" spans="1:8" x14ac:dyDescent="0.2">
      <c r="A138" s="8">
        <f t="shared" si="18"/>
        <v>122</v>
      </c>
      <c r="B138" s="8">
        <f>B137+(B141-B131)/(A141-A131)</f>
        <v>250.63000000000002</v>
      </c>
      <c r="C138" s="8">
        <f>C137+(C141-C131)/(A141-A131)</f>
        <v>159.25000000000009</v>
      </c>
      <c r="D138" s="1">
        <f t="shared" si="14"/>
        <v>2.054344262295082</v>
      </c>
      <c r="E138" s="13">
        <f t="shared" si="15"/>
        <v>8.4091091977147592E-3</v>
      </c>
      <c r="F138" s="20"/>
      <c r="G138" s="20"/>
      <c r="H138" s="8">
        <f>H137+(H141-H131)/($A141-$A131)</f>
        <v>1.3</v>
      </c>
    </row>
    <row r="139" spans="1:8" x14ac:dyDescent="0.2">
      <c r="A139" s="8">
        <f t="shared" si="18"/>
        <v>123</v>
      </c>
      <c r="B139" s="8">
        <f>B138+(B141-B131)/(A141-A131)</f>
        <v>252.72000000000003</v>
      </c>
      <c r="C139" s="8">
        <f>C138+(C141-C131)/(A141-A131)</f>
        <v>160.3000000000001</v>
      </c>
      <c r="D139" s="1">
        <f t="shared" si="14"/>
        <v>2.0546341463414635</v>
      </c>
      <c r="E139" s="13">
        <f t="shared" si="15"/>
        <v>8.3389857558950897E-3</v>
      </c>
      <c r="F139" s="20"/>
      <c r="G139" s="20"/>
      <c r="H139" s="8">
        <f>H138+(H141-H131)/($A141-$A131)</f>
        <v>1.3</v>
      </c>
    </row>
    <row r="140" spans="1:8" x14ac:dyDescent="0.2">
      <c r="A140" s="8">
        <f t="shared" si="18"/>
        <v>124</v>
      </c>
      <c r="B140" s="8">
        <f>B139+(B141-B131)/(A141-A131)</f>
        <v>254.81000000000003</v>
      </c>
      <c r="C140" s="8">
        <f>C139+(C141-C131)/(A141-A131)</f>
        <v>161.35000000000011</v>
      </c>
      <c r="D140" s="1">
        <f t="shared" si="14"/>
        <v>2.0549193548387099</v>
      </c>
      <c r="E140" s="13">
        <f t="shared" si="15"/>
        <v>8.27002215891115E-3</v>
      </c>
      <c r="F140" s="20"/>
      <c r="G140" s="20"/>
      <c r="H140" s="8">
        <f>H139+(H141-H131)/($A141-$A131)</f>
        <v>1.3</v>
      </c>
    </row>
    <row r="141" spans="1:8" x14ac:dyDescent="0.2">
      <c r="A141" s="9">
        <v>125</v>
      </c>
      <c r="B141" s="9">
        <f>VLOOKUP(CONCATENATE($A$1,A141),'Smith et al 2006'!$A$2:$S$780,8,FALSE)</f>
        <v>256.89999999999998</v>
      </c>
      <c r="C141" s="9">
        <f>VLOOKUP(CONCATENATE($A$1,A141),'Smith et al 2006'!$A$2:$S$780,9,FALSE)</f>
        <v>162.4</v>
      </c>
      <c r="D141" s="1">
        <f t="shared" si="14"/>
        <v>2.0551999999999997</v>
      </c>
      <c r="E141" s="13">
        <f t="shared" si="15"/>
        <v>8.2021898669595306E-3</v>
      </c>
      <c r="F141" s="20"/>
      <c r="G141" s="20"/>
      <c r="H141" s="9">
        <f>VLOOKUP(CONCATENATE($A$1,$A141),'Smith et al 2006'!$A$2:$S$780,11,FALSE)</f>
        <v>1.3</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rp4hQABXgVXK0A4SR+AYmHlryaUmELfMYhYxlA6fiMFgWh3wfuEPf6/dqOj5o0mR7ui5b1Fgbcph/iHJrWUjyA==" saltValue="bWn4Va0xFJn6IEhvE5NTJw==" spinCount="100000" sheet="1" objects="1" scenarios="1"/>
  <mergeCells count="3">
    <mergeCell ref="D14:E14"/>
    <mergeCell ref="F13:K13"/>
    <mergeCell ref="I14:K14"/>
  </mergeCells>
  <conditionalFormatting sqref="D17:D141">
    <cfRule type="top10" dxfId="21" priority="1" stopIfTrue="1" rank="1"/>
  </conditionalFormatting>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154</v>
      </c>
    </row>
    <row r="2" spans="1:108" x14ac:dyDescent="0.2">
      <c r="A2" s="1" t="s">
        <v>206</v>
      </c>
      <c r="B2" s="1" t="s">
        <v>207</v>
      </c>
    </row>
    <row r="3" spans="1:108" x14ac:dyDescent="0.2">
      <c r="A3" s="1" t="s">
        <v>114</v>
      </c>
      <c r="B3" s="1">
        <f>_xlfn.MAXIFS(A16:A141,D16:D141,B4)</f>
        <v>125</v>
      </c>
    </row>
    <row r="4" spans="1:108" x14ac:dyDescent="0.2">
      <c r="A4" s="1" t="s">
        <v>208</v>
      </c>
      <c r="B4" s="1">
        <f>MAX(D17:D141)</f>
        <v>1.764</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1.02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0.44000000000000006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2.04</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0.88000000000000012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3.06</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1.3200000000000003</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4.08</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1.7600000000000002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5.0999999999999996</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2.2000000000000002</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0.09</v>
      </c>
      <c r="C22" s="8">
        <f>C21+(C31-C21)/(A31-A21)</f>
        <v>5.64</v>
      </c>
      <c r="D22" s="1">
        <f t="shared" si="0"/>
        <v>1.4999999999999999E-2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2.17</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0.18</v>
      </c>
      <c r="C23" s="8">
        <f>C22+(C31-C21)/(A31-A21)</f>
        <v>6.18</v>
      </c>
      <c r="D23" s="1">
        <f t="shared" si="0"/>
        <v>2.5714285714285714E-2</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2.1399999999999997</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0.27</v>
      </c>
      <c r="C24" s="8">
        <f>C23+(C31-C21)/(A31-A21)</f>
        <v>6.72</v>
      </c>
      <c r="D24" s="1">
        <f t="shared" si="0"/>
        <v>3.3750000000000002E-2</v>
      </c>
      <c r="E24" s="13">
        <f t="shared" si="1"/>
        <v>0.50000000000000022</v>
      </c>
      <c r="F24" s="21">
        <f>IF('Inputs and Results'!$C$20="Conservation Easement (Perpetual)",(C24-C23),IF(AND('Inputs and Results'!$C$20="Government (Secured)",A24&lt;=$B$6),C24-C23,IF(A24&lt;=$B$6,(C24-C23)*0.01*($B$6-A24+1),0)))</f>
        <v>0</v>
      </c>
      <c r="G24" s="22">
        <f>IF(A24&lt;='Inputs and Results'!$C$12,(C24-C23)*0.01*('Inputs and Results'!$C$12-A24+1),0)</f>
        <v>0</v>
      </c>
      <c r="H24" s="8">
        <f>H23+(H31-H21)/($A31-$A21)</f>
        <v>2.1099999999999994</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0.36</v>
      </c>
      <c r="C25" s="8">
        <f>C24+(C31-C21)/(A31-A21)</f>
        <v>7.26</v>
      </c>
      <c r="D25" s="1">
        <f t="shared" si="0"/>
        <v>0.04</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2.0799999999999992</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0.44999999999999996</v>
      </c>
      <c r="C26" s="8">
        <f>C25+(C31-C21)/(A31-A21)</f>
        <v>7.8</v>
      </c>
      <c r="D26" s="1">
        <f t="shared" si="0"/>
        <v>4.4999999999999998E-2</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2.0499999999999989</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0.53999999999999992</v>
      </c>
      <c r="C27" s="8">
        <f>C26+(C31-C21)/(A31-A21)</f>
        <v>8.34</v>
      </c>
      <c r="D27" s="1">
        <f t="shared" si="0"/>
        <v>4.9090909090909081E-2</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2.0199999999999987</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0.62999999999999989</v>
      </c>
      <c r="C28" s="8">
        <f>C27+(C31-C21)/(A31-A21)</f>
        <v>8.879999999999999</v>
      </c>
      <c r="D28" s="1">
        <f t="shared" si="0"/>
        <v>5.2499999999999991E-2</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1.9899999999999987</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0.71999999999999986</v>
      </c>
      <c r="C29" s="8">
        <f>C28+(C31-C21)/(A31-A21)</f>
        <v>9.4199999999999982</v>
      </c>
      <c r="D29" s="1">
        <f t="shared" si="0"/>
        <v>5.5384615384615372E-2</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1.9599999999999986</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0.80999999999999983</v>
      </c>
      <c r="C30" s="8">
        <f>C29+(C31-C21)/(A31-A21)</f>
        <v>9.9599999999999973</v>
      </c>
      <c r="D30" s="1">
        <f t="shared" si="0"/>
        <v>5.7857142857142843E-2</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1.9299999999999986</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0.9</v>
      </c>
      <c r="C31" s="9">
        <f>VLOOKUP(CONCATENATE($A$1,A31),'Smith et al 2006'!$A$2:$S$780,9,FALSE)</f>
        <v>10.5</v>
      </c>
      <c r="D31" s="1">
        <f t="shared" si="0"/>
        <v>6.0000000000000005E-2</v>
      </c>
      <c r="E31" s="13">
        <f t="shared" si="1"/>
        <v>0.11111111111111138</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1.9</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1.63</v>
      </c>
      <c r="C32" s="8">
        <f>C31+(C41-C31)/(A41-A31)</f>
        <v>11.3</v>
      </c>
      <c r="D32" s="1">
        <f t="shared" si="0"/>
        <v>0.10187499999999999</v>
      </c>
      <c r="E32" s="13">
        <f t="shared" si="1"/>
        <v>0.81111111111111089</v>
      </c>
      <c r="F32" s="21">
        <f>IF('Inputs and Results'!$C$20="Conservation Easement (Perpetual)",(C32-C31),IF(AND('Inputs and Results'!$C$20="Government (Secured)",A32&lt;=$B$6),C32-C31,IF(A32&lt;=$B$6,(C32-C31)*0.01*($B$6-A32+1),0)))</f>
        <v>0</v>
      </c>
      <c r="G32" s="22">
        <f>IF(A32&lt;='Inputs and Results'!$C$12,(C32-C31)*0.01*('Inputs and Results'!$C$12-A32+1),0)</f>
        <v>0</v>
      </c>
      <c r="H32" s="8">
        <f>H31+(H41-H31)/($A41-$A31)</f>
        <v>1.88</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2.36</v>
      </c>
      <c r="C33" s="8">
        <f>C32+(C41-C31)/(A41-A31)</f>
        <v>12.100000000000001</v>
      </c>
      <c r="D33" s="1">
        <f t="shared" si="0"/>
        <v>0.13882352941176471</v>
      </c>
      <c r="E33" s="13">
        <f t="shared" si="1"/>
        <v>0.4478527607361964</v>
      </c>
      <c r="F33" s="21">
        <f>IF('Inputs and Results'!$C$20="Conservation Easement (Perpetual)",(C33-C32),IF(AND('Inputs and Results'!$C$20="Government (Secured)",A33&lt;=$B$6),C33-C32,IF(A33&lt;=$B$6,(C33-C32)*0.01*($B$6-A33+1),0)))</f>
        <v>0</v>
      </c>
      <c r="G33" s="22">
        <f>IF(A33&lt;='Inputs and Results'!$C$12,(C33-C32)*0.01*('Inputs and Results'!$C$12-A33+1),0)</f>
        <v>0</v>
      </c>
      <c r="H33" s="8">
        <f>H32+(H41-H31)/($A41-$A31)</f>
        <v>1.8599999999999999</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3.09</v>
      </c>
      <c r="C34" s="8">
        <f>C33+(C41-C31)/(A41-A31)</f>
        <v>12.900000000000002</v>
      </c>
      <c r="D34" s="1">
        <f t="shared" si="0"/>
        <v>0.17166666666666666</v>
      </c>
      <c r="E34" s="13">
        <f t="shared" si="1"/>
        <v>0.30932203389830515</v>
      </c>
      <c r="F34" s="21">
        <f>IF('Inputs and Results'!$C$20="Conservation Easement (Perpetual)",(C34-C33),IF(AND('Inputs and Results'!$C$20="Government (Secured)",A34&lt;=$B$6),C34-C33,IF(A34&lt;=$B$6,(C34-C33)*0.01*($B$6-A34+1),0)))</f>
        <v>0</v>
      </c>
      <c r="G34" s="22">
        <f>IF(A34&lt;='Inputs and Results'!$C$12,(C34-C33)*0.01*('Inputs and Results'!$C$12-A34+1),0)</f>
        <v>0</v>
      </c>
      <c r="H34" s="8">
        <f>H33+(H41-H31)/($A41-$A31)</f>
        <v>1.8399999999999999</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3.82</v>
      </c>
      <c r="C35" s="8">
        <f>C34+(C41-C31)/(A41-A31)</f>
        <v>13.700000000000003</v>
      </c>
      <c r="D35" s="1">
        <f t="shared" si="0"/>
        <v>0.20105263157894737</v>
      </c>
      <c r="E35" s="13">
        <f t="shared" si="1"/>
        <v>0.2362459546925566</v>
      </c>
      <c r="F35" s="21">
        <f>IF('Inputs and Results'!$C$20="Conservation Easement (Perpetual)",(C35-C34),IF(AND('Inputs and Results'!$C$20="Government (Secured)",A35&lt;=$B$6),C35-C34,IF(A35&lt;=$B$6,(C35-C34)*0.01*($B$6-A35+1),0)))</f>
        <v>0</v>
      </c>
      <c r="G35" s="22">
        <f>IF(A35&lt;='Inputs and Results'!$C$12,(C35-C34)*0.01*('Inputs and Results'!$C$12-A35+1),0)</f>
        <v>0</v>
      </c>
      <c r="H35" s="8">
        <f>H34+(H41-H31)/($A41-$A31)</f>
        <v>1.8199999999999998</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4.55</v>
      </c>
      <c r="C36" s="8">
        <f>C35+(C41-C31)/(A41-A31)</f>
        <v>14.500000000000004</v>
      </c>
      <c r="D36" s="1">
        <f t="shared" si="0"/>
        <v>0.22749999999999998</v>
      </c>
      <c r="E36" s="13">
        <f t="shared" si="1"/>
        <v>0.19109947643979064</v>
      </c>
      <c r="F36" s="21">
        <f>IF('Inputs and Results'!$C$20="Conservation Easement (Perpetual)",(C36-C35),IF(AND('Inputs and Results'!$C$20="Government (Secured)",A36&lt;=$B$6),C36-C35,IF(A36&lt;=$B$6,(C36-C35)*0.01*($B$6-A36+1),0)))</f>
        <v>0</v>
      </c>
      <c r="G36" s="22">
        <f>IF(A36&lt;='Inputs and Results'!$C$12,(C36-C35)*0.01*('Inputs and Results'!$C$12-A36+1),0)</f>
        <v>0</v>
      </c>
      <c r="H36" s="8">
        <f>H35+(H41-H31)/($A41-$A31)</f>
        <v>1.7999999999999998</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5.2799999999999994</v>
      </c>
      <c r="C37" s="8">
        <f>C36+(C41-C31)/(A41-A31)</f>
        <v>15.300000000000004</v>
      </c>
      <c r="D37" s="1">
        <f t="shared" si="0"/>
        <v>0.25142857142857139</v>
      </c>
      <c r="E37" s="13">
        <f t="shared" si="1"/>
        <v>0.16043956043956031</v>
      </c>
      <c r="F37" s="21">
        <f>IF('Inputs and Results'!$C$20="Conservation Easement (Perpetual)",(C37-C36),IF(AND('Inputs and Results'!$C$20="Government (Secured)",A37&lt;=$B$6),C37-C36,IF(A37&lt;=$B$6,(C37-C36)*0.01*($B$6-A37+1),0)))</f>
        <v>0</v>
      </c>
      <c r="G37" s="22">
        <f>IF(A37&lt;='Inputs and Results'!$C$12,(C37-C36)*0.01*('Inputs and Results'!$C$12-A37+1),0)</f>
        <v>0</v>
      </c>
      <c r="H37" s="8">
        <f>H36+(H41-H31)/($A41-$A31)</f>
        <v>1.7799999999999998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6.0099999999999989</v>
      </c>
      <c r="C38" s="8">
        <f>C37+(C41-C31)/(A41-A31)</f>
        <v>16.100000000000005</v>
      </c>
      <c r="D38" s="1">
        <f t="shared" si="0"/>
        <v>0.27318181818181814</v>
      </c>
      <c r="E38" s="13">
        <f t="shared" si="1"/>
        <v>0.13825757575757569</v>
      </c>
      <c r="F38" s="21">
        <f>IF('Inputs and Results'!$C$20="Conservation Easement (Perpetual)",(C38-C37),IF(AND('Inputs and Results'!$C$20="Government (Secured)",A38&lt;=$B$6),C38-C37,IF(A38&lt;=$B$6,(C38-C37)*0.01*($B$6-A38+1),0)))</f>
        <v>0</v>
      </c>
      <c r="G38" s="22">
        <f>IF(A38&lt;='Inputs and Results'!$C$12,(C38-C37)*0.01*('Inputs and Results'!$C$12-A38+1),0)</f>
        <v>0</v>
      </c>
      <c r="H38" s="8">
        <f>H37+(H41-H31)/($A41-$A31)</f>
        <v>1.7599999999999998</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6.7399999999999984</v>
      </c>
      <c r="C39" s="8">
        <f>C38+(C41-C31)/(A41-A31)</f>
        <v>16.900000000000006</v>
      </c>
      <c r="D39" s="1">
        <f t="shared" si="0"/>
        <v>0.29304347826086952</v>
      </c>
      <c r="E39" s="13">
        <f t="shared" si="1"/>
        <v>0.12146422628951736</v>
      </c>
      <c r="F39" s="21">
        <f>IF('Inputs and Results'!$C$20="Conservation Easement (Perpetual)",(C39-C38),IF(AND('Inputs and Results'!$C$20="Government (Secured)",A39&lt;=$B$6),C39-C38,IF(A39&lt;=$B$6,(C39-C38)*0.01*($B$6-A39+1),0)))</f>
        <v>0</v>
      </c>
      <c r="G39" s="22">
        <f>IF(A39&lt;='Inputs and Results'!$C$12,(C39-C38)*0.01*('Inputs and Results'!$C$12-A39+1),0)</f>
        <v>0</v>
      </c>
      <c r="H39" s="8">
        <f>H38+(H41-H31)/($A41-$A31)</f>
        <v>1.7399999999999998</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7.469999999999998</v>
      </c>
      <c r="C40" s="8">
        <f>C39+(C41-C31)/(A41-A31)</f>
        <v>17.700000000000006</v>
      </c>
      <c r="D40" s="1">
        <f>B40/A40</f>
        <v>0.31124999999999992</v>
      </c>
      <c r="E40" s="13">
        <f>(B40/B39)-1</f>
        <v>0.10830860534124631</v>
      </c>
      <c r="F40" s="21">
        <f>IF('Inputs and Results'!$C$20="Conservation Easement (Perpetual)",(C40-C39),IF(AND('Inputs and Results'!$C$20="Government (Secured)",A40&lt;=$B$6),C40-C39,IF(A40&lt;=$B$6,(C40-C39)*0.01*($B$6-A40+1),0)))</f>
        <v>0</v>
      </c>
      <c r="G40" s="22">
        <f>IF(A40&lt;='Inputs and Results'!$C$12,(C40-C39)*0.01*('Inputs and Results'!$C$12-A40+1),0)</f>
        <v>0</v>
      </c>
      <c r="H40" s="8">
        <f>H39+(H41-H31)/($A41-$A31)</f>
        <v>1.7199999999999998</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8.1999999999999993</v>
      </c>
      <c r="C41" s="9">
        <f>VLOOKUP(CONCATENATE($A$1,A41),'Smith et al 2006'!$A$2:$S$780,9,FALSE)</f>
        <v>18.5</v>
      </c>
      <c r="D41" s="1">
        <f t="shared" ref="D41:D104" si="4">B41/A41</f>
        <v>0.32799999999999996</v>
      </c>
      <c r="E41" s="13">
        <f t="shared" ref="E41:E104" si="5">(B41/B40)-1</f>
        <v>9.7724230254350841E-2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1.7</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9.52</v>
      </c>
      <c r="C42" s="8">
        <f>C41+(C51-C41)/(A51-A41)</f>
        <v>19.62</v>
      </c>
      <c r="D42" s="1">
        <f t="shared" si="4"/>
        <v>0.36615384615384616</v>
      </c>
      <c r="E42" s="13">
        <f t="shared" si="5"/>
        <v>0.1609756097560977</v>
      </c>
      <c r="F42" s="21">
        <f>IF('Inputs and Results'!$C$20="Conservation Easement (Perpetual)",(C42-C41),IF(AND('Inputs and Results'!$C$20="Government (Secured)",A42&lt;=$B$6),C42-C41,IF(A42&lt;=$B$6,(C42-C41)*0.01*($B$6-A42+1),0)))</f>
        <v>0</v>
      </c>
      <c r="G42" s="22">
        <f>IF(A42&lt;='Inputs and Results'!$C$12,(C42-C41)*0.01*('Inputs and Results'!$C$12-A42+1),0)</f>
        <v>0</v>
      </c>
      <c r="H42" s="8">
        <f>H41+(H51-H41)/($A51-$A41)</f>
        <v>1.69</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10.84</v>
      </c>
      <c r="C43" s="8">
        <f>C42+(C51-C41)/(A51-A41)</f>
        <v>20.740000000000002</v>
      </c>
      <c r="D43" s="1">
        <f t="shared" si="4"/>
        <v>0.40148148148148149</v>
      </c>
      <c r="E43" s="13">
        <f t="shared" si="5"/>
        <v>0.1386554621848739</v>
      </c>
      <c r="F43" s="21">
        <f>IF('Inputs and Results'!$C$20="Conservation Easement (Perpetual)",(C43-C42),IF(AND('Inputs and Results'!$C$20="Government (Secured)",A43&lt;=$B$6),C43-C42,IF(A43&lt;=$B$6,(C43-C42)*0.01*($B$6-A43+1),0)))</f>
        <v>0</v>
      </c>
      <c r="G43" s="22">
        <f>IF(A43&lt;='Inputs and Results'!$C$12,(C43-C42)*0.01*('Inputs and Results'!$C$12-A43+1),0)</f>
        <v>0</v>
      </c>
      <c r="H43" s="8">
        <f>H42+(H51-H41)/($A51-$A41)</f>
        <v>1.68</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12.16</v>
      </c>
      <c r="C44" s="8">
        <f>C43+(C51-C41)/(A51-A41)</f>
        <v>21.860000000000003</v>
      </c>
      <c r="D44" s="1">
        <f t="shared" si="4"/>
        <v>0.43428571428571427</v>
      </c>
      <c r="E44" s="13">
        <f t="shared" si="5"/>
        <v>0.12177121771217725</v>
      </c>
      <c r="F44" s="21">
        <f>IF('Inputs and Results'!$C$20="Conservation Easement (Perpetual)",(C44-C43),IF(AND('Inputs and Results'!$C$20="Government (Secured)",A44&lt;=$B$6),C44-C43,IF(A44&lt;=$B$6,(C44-C43)*0.01*($B$6-A44+1),0)))</f>
        <v>0</v>
      </c>
      <c r="G44" s="22">
        <f>IF(A44&lt;='Inputs and Results'!$C$12,(C44-C43)*0.01*('Inputs and Results'!$C$12-A44+1),0)</f>
        <v>0</v>
      </c>
      <c r="H44" s="8">
        <f>H43+(H51-H41)/($A51-$A41)</f>
        <v>1.67</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13.48</v>
      </c>
      <c r="C45" s="8">
        <f>C44+(C51-C41)/(A51-A41)</f>
        <v>22.980000000000004</v>
      </c>
      <c r="D45" s="1">
        <f t="shared" si="4"/>
        <v>0.46482758620689657</v>
      </c>
      <c r="E45" s="13">
        <f t="shared" si="5"/>
        <v>0.10855263157894735</v>
      </c>
      <c r="F45" s="21">
        <f>IF('Inputs and Results'!$C$20="Conservation Easement (Perpetual)",(C45-C44),IF(AND('Inputs and Results'!$C$20="Government (Secured)",A45&lt;=$B$6),C45-C44,IF(A45&lt;=$B$6,(C45-C44)*0.01*($B$6-A45+1),0)))</f>
        <v>0</v>
      </c>
      <c r="G45" s="22">
        <f>IF(A45&lt;='Inputs and Results'!$C$12,(C45-C44)*0.01*('Inputs and Results'!$C$12-A45+1),0)</f>
        <v>0</v>
      </c>
      <c r="H45" s="8">
        <f>H44+(H51-H41)/($A51-$A41)</f>
        <v>1.66</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14.8</v>
      </c>
      <c r="C46" s="8">
        <f>C45+(C51-C41)/(A51-A41)</f>
        <v>24.100000000000005</v>
      </c>
      <c r="D46" s="1">
        <f t="shared" si="4"/>
        <v>0.49333333333333335</v>
      </c>
      <c r="E46" s="13">
        <f t="shared" si="5"/>
        <v>9.7922848664688367E-2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1.65</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16.12</v>
      </c>
      <c r="C47" s="8">
        <f>C46+(C51-C41)/(A51-A41)</f>
        <v>25.220000000000006</v>
      </c>
      <c r="D47" s="1">
        <f t="shared" si="4"/>
        <v>0.52</v>
      </c>
      <c r="E47" s="13">
        <f t="shared" si="5"/>
        <v>8.9189189189189166E-2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1.64</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17.440000000000001</v>
      </c>
      <c r="C48" s="8">
        <f>C47+(C51-C41)/(A51-A41)</f>
        <v>26.340000000000007</v>
      </c>
      <c r="D48" s="1">
        <f t="shared" si="4"/>
        <v>0.54500000000000004</v>
      </c>
      <c r="E48" s="13">
        <f t="shared" si="5"/>
        <v>8.1885856079404462E-2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1.63</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18.760000000000002</v>
      </c>
      <c r="C49" s="8">
        <f>C48+(C51-C41)/(A51-A41)</f>
        <v>27.460000000000008</v>
      </c>
      <c r="D49" s="1">
        <f t="shared" si="4"/>
        <v>0.56848484848484848</v>
      </c>
      <c r="E49" s="13">
        <f t="shared" si="5"/>
        <v>7.5688073394495348E-2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1.6199999999999999</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20.080000000000002</v>
      </c>
      <c r="C50" s="8">
        <f>C49+(C51-C41)/(A51-A41)</f>
        <v>28.580000000000009</v>
      </c>
      <c r="D50" s="1">
        <f t="shared" si="4"/>
        <v>0.59058823529411775</v>
      </c>
      <c r="E50" s="13">
        <f t="shared" si="5"/>
        <v>7.0362473347548082E-2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1.6099999999999999</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21.4</v>
      </c>
      <c r="C51" s="9">
        <f>VLOOKUP(CONCATENATE($A$1,A51),'Smith et al 2006'!$A$2:$S$780,9,FALSE)</f>
        <v>29.7</v>
      </c>
      <c r="D51" s="1">
        <f t="shared" si="4"/>
        <v>0.61142857142857143</v>
      </c>
      <c r="E51" s="13">
        <f t="shared" si="5"/>
        <v>6.5737051792828627E-2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1.6</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23.08</v>
      </c>
      <c r="C52" s="8">
        <f>C51+(C61-C51)/(A61-A51)</f>
        <v>30.86</v>
      </c>
      <c r="D52" s="1">
        <f t="shared" si="4"/>
        <v>0.64111111111111108</v>
      </c>
      <c r="E52" s="13">
        <f t="shared" si="5"/>
        <v>7.8504672897196315E-2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1.59</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24.759999999999998</v>
      </c>
      <c r="C53" s="8">
        <f>C52+(C61-C51)/(A61-A51)</f>
        <v>32.019999999999996</v>
      </c>
      <c r="D53" s="1">
        <f t="shared" si="4"/>
        <v>0.66918918918918913</v>
      </c>
      <c r="E53" s="13">
        <f t="shared" si="5"/>
        <v>7.2790294627383068E-2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1.58</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26.439999999999998</v>
      </c>
      <c r="C54" s="8">
        <f>C53+(C61-C51)/(A61-A51)</f>
        <v>33.179999999999993</v>
      </c>
      <c r="D54" s="1">
        <f t="shared" si="4"/>
        <v>0.69578947368421051</v>
      </c>
      <c r="E54" s="13">
        <f t="shared" si="5"/>
        <v>6.7851373182552521E-2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1.57</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28.119999999999997</v>
      </c>
      <c r="C55" s="8">
        <f>C54+(C61-C51)/(A61-A51)</f>
        <v>34.339999999999989</v>
      </c>
      <c r="D55" s="1">
        <f t="shared" si="4"/>
        <v>0.72102564102564093</v>
      </c>
      <c r="E55" s="13">
        <f t="shared" si="5"/>
        <v>6.35400907715582E-2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1.56</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29.799999999999997</v>
      </c>
      <c r="C56" s="8">
        <f>C55+(C61-C51)/(A61-A51)</f>
        <v>35.499999999999986</v>
      </c>
      <c r="D56" s="1">
        <f t="shared" si="4"/>
        <v>0.74499999999999988</v>
      </c>
      <c r="E56" s="13">
        <f t="shared" si="5"/>
        <v>5.9743954480796502E-2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1.55</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31.479999999999997</v>
      </c>
      <c r="C57" s="8">
        <f>C56+(C61-C51)/(A61-A51)</f>
        <v>36.659999999999982</v>
      </c>
      <c r="D57" s="1">
        <f t="shared" si="4"/>
        <v>0.76780487804878039</v>
      </c>
      <c r="E57" s="13">
        <f t="shared" si="5"/>
        <v>5.6375838926174593E-2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1.54</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33.159999999999997</v>
      </c>
      <c r="C58" s="8">
        <f>C57+(C61-C51)/(A61-A51)</f>
        <v>37.819999999999979</v>
      </c>
      <c r="D58" s="1">
        <f t="shared" si="4"/>
        <v>0.78952380952380941</v>
      </c>
      <c r="E58" s="13">
        <f t="shared" si="5"/>
        <v>5.3367217280813284E-2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1.53</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34.839999999999996</v>
      </c>
      <c r="C59" s="8">
        <f>C58+(C61-C51)/(A61-A51)</f>
        <v>38.979999999999976</v>
      </c>
      <c r="D59" s="1">
        <f t="shared" si="4"/>
        <v>0.81023255813953476</v>
      </c>
      <c r="E59" s="13">
        <f t="shared" si="5"/>
        <v>5.06634499396863E-2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1.52</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36.519999999999996</v>
      </c>
      <c r="C60" s="8">
        <f>C59+(C61-C51)/(A61-A51)</f>
        <v>40.139999999999972</v>
      </c>
      <c r="D60" s="1">
        <f t="shared" si="4"/>
        <v>0.83</v>
      </c>
      <c r="E60" s="13">
        <f t="shared" si="5"/>
        <v>4.8220436280137724E-2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1.51</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38.200000000000003</v>
      </c>
      <c r="C61" s="9">
        <f>VLOOKUP(CONCATENATE($A$1,A61),'Smith et al 2006'!$A$2:$S$780,9,FALSE)</f>
        <v>41.3</v>
      </c>
      <c r="D61" s="1">
        <f t="shared" si="4"/>
        <v>0.84888888888888892</v>
      </c>
      <c r="E61" s="13">
        <f t="shared" si="5"/>
        <v>4.6002190580503921E-2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1.5</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40.120000000000005</v>
      </c>
      <c r="C62" s="8">
        <f>C61+(C71-C61)/(A71-A61)</f>
        <v>42.53</v>
      </c>
      <c r="D62" s="1">
        <f t="shared" si="4"/>
        <v>0.87217391304347835</v>
      </c>
      <c r="E62" s="13">
        <f t="shared" si="5"/>
        <v>5.026178010471205E-2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1.49</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42.040000000000006</v>
      </c>
      <c r="C63" s="8">
        <f>C62+(C71-C61)/(A71-A61)</f>
        <v>43.760000000000005</v>
      </c>
      <c r="D63" s="1">
        <f t="shared" si="4"/>
        <v>0.89446808510638309</v>
      </c>
      <c r="E63" s="13">
        <f t="shared" si="5"/>
        <v>4.7856430707876374E-2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1.48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43.960000000000008</v>
      </c>
      <c r="C64" s="8">
        <f>C63+(C71-C61)/(A71-A61)</f>
        <v>44.990000000000009</v>
      </c>
      <c r="D64" s="1">
        <f t="shared" si="4"/>
        <v>0.9158333333333335</v>
      </c>
      <c r="E64" s="13">
        <f t="shared" si="5"/>
        <v>4.5670789724072236E-2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1.47</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45.88000000000001</v>
      </c>
      <c r="C65" s="8">
        <f>C64+(C71-C61)/(A71-A61)</f>
        <v>46.220000000000013</v>
      </c>
      <c r="D65" s="1">
        <f t="shared" si="4"/>
        <v>0.93632653061224513</v>
      </c>
      <c r="E65" s="13">
        <f t="shared" si="5"/>
        <v>4.3676069153776087E-2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1.46</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47.800000000000011</v>
      </c>
      <c r="C66" s="8">
        <f>C65+(C71-C61)/(A71-A61)</f>
        <v>47.450000000000017</v>
      </c>
      <c r="D66" s="1">
        <f t="shared" si="4"/>
        <v>0.95600000000000018</v>
      </c>
      <c r="E66" s="13">
        <f t="shared" si="5"/>
        <v>4.1848299912816023E-2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1.45</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49.720000000000013</v>
      </c>
      <c r="C67" s="8">
        <f>C66+(C71-C61)/(A71-A61)</f>
        <v>48.680000000000021</v>
      </c>
      <c r="D67" s="1">
        <f t="shared" si="4"/>
        <v>0.97490196078431401</v>
      </c>
      <c r="E67" s="13">
        <f t="shared" si="5"/>
        <v>4.0167364016736373E-2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1.44</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51.640000000000015</v>
      </c>
      <c r="C68" s="8">
        <f>C67+(C71-C61)/(A71-A61)</f>
        <v>49.910000000000025</v>
      </c>
      <c r="D68" s="1">
        <f t="shared" si="4"/>
        <v>0.99307692307692341</v>
      </c>
      <c r="E68" s="13">
        <f t="shared" si="5"/>
        <v>3.8616251005631597E-2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1.43</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53.560000000000016</v>
      </c>
      <c r="C69" s="8">
        <f>C68+(C71-C61)/(A71-A61)</f>
        <v>51.140000000000029</v>
      </c>
      <c r="D69" s="1">
        <f t="shared" si="4"/>
        <v>1.0105660377358494</v>
      </c>
      <c r="E69" s="13">
        <f t="shared" si="5"/>
        <v>3.7180480247869907E-2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1.42</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55.480000000000018</v>
      </c>
      <c r="C70" s="8">
        <f>C69+(C71-C61)/(A71-A61)</f>
        <v>52.370000000000033</v>
      </c>
      <c r="D70" s="1">
        <f t="shared" si="4"/>
        <v>1.0274074074074078</v>
      </c>
      <c r="E70" s="13">
        <f t="shared" si="5"/>
        <v>3.5847647498132851E-2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1.41</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57.4</v>
      </c>
      <c r="C71" s="9">
        <f>VLOOKUP(CONCATENATE($A$1,A71),'Smith et al 2006'!$A$2:$S$780,9,FALSE)</f>
        <v>53.6</v>
      </c>
      <c r="D71" s="1">
        <f t="shared" si="4"/>
        <v>1.0436363636363637</v>
      </c>
      <c r="E71" s="13">
        <f t="shared" si="5"/>
        <v>3.4607065609228105E-2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1.4</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59.519999999999996</v>
      </c>
      <c r="C72" s="8">
        <f>C71+(C81-C71)/(A81-A71)</f>
        <v>54.89</v>
      </c>
      <c r="D72" s="1">
        <f t="shared" si="4"/>
        <v>1.0628571428571427</v>
      </c>
      <c r="E72" s="13">
        <f t="shared" si="5"/>
        <v>3.693379790940754E-2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1.39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61.639999999999993</v>
      </c>
      <c r="C73" s="8">
        <f>C72+(C81-C71)/(A81-A71)</f>
        <v>56.18</v>
      </c>
      <c r="D73" s="1">
        <f t="shared" si="4"/>
        <v>1.0814035087719298</v>
      </c>
      <c r="E73" s="13">
        <f t="shared" si="5"/>
        <v>3.5618279569892497E-2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1.38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63.759999999999991</v>
      </c>
      <c r="C74" s="8">
        <f>C73+(C81-C71)/(A81-A71)</f>
        <v>57.47</v>
      </c>
      <c r="D74" s="1">
        <f t="shared" si="4"/>
        <v>1.0993103448275861</v>
      </c>
      <c r="E74" s="13">
        <f t="shared" si="5"/>
        <v>3.4393251135626191E-2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1.3699999999999999</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65.88</v>
      </c>
      <c r="C75" s="8">
        <f>C74+(C81-C71)/(A81-A71)</f>
        <v>58.76</v>
      </c>
      <c r="D75" s="1">
        <f t="shared" si="4"/>
        <v>1.1166101694915254</v>
      </c>
      <c r="E75" s="13">
        <f t="shared" si="5"/>
        <v>3.3249686323713945E-2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1.3599999999999999</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68</v>
      </c>
      <c r="C76" s="8">
        <f>C75+(C81-C71)/(A81-A71)</f>
        <v>60.05</v>
      </c>
      <c r="D76" s="1">
        <f t="shared" si="4"/>
        <v>1.1333333333333333</v>
      </c>
      <c r="E76" s="13">
        <f t="shared" si="5"/>
        <v>3.2179720704310855E-2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1.3499999999999999</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70.12</v>
      </c>
      <c r="C77" s="8">
        <f>C76+(C81-C71)/(A81-A71)</f>
        <v>61.339999999999996</v>
      </c>
      <c r="D77" s="1">
        <f t="shared" si="4"/>
        <v>1.1495081967213117</v>
      </c>
      <c r="E77" s="13">
        <f t="shared" si="5"/>
        <v>3.1176470588235361E-2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1.3399999999999999</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72.240000000000009</v>
      </c>
      <c r="C78" s="8">
        <f>C77+(C81-C71)/(A81-A71)</f>
        <v>62.629999999999995</v>
      </c>
      <c r="D78" s="1">
        <f t="shared" si="4"/>
        <v>1.1651612903225808</v>
      </c>
      <c r="E78" s="13">
        <f t="shared" si="5"/>
        <v>3.02338847689676E-2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1.3299999999999998</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74.360000000000014</v>
      </c>
      <c r="C79" s="8">
        <f>C78+(C81-C71)/(A81-A71)</f>
        <v>63.919999999999995</v>
      </c>
      <c r="D79" s="1">
        <f t="shared" si="4"/>
        <v>1.1803174603174604</v>
      </c>
      <c r="E79" s="13">
        <f t="shared" si="5"/>
        <v>2.9346622369878173E-2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1.3199999999999998</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76.480000000000018</v>
      </c>
      <c r="C80" s="8">
        <f>C79+(C81-C71)/(A81-A71)</f>
        <v>65.209999999999994</v>
      </c>
      <c r="D80" s="1">
        <f t="shared" si="4"/>
        <v>1.1950000000000003</v>
      </c>
      <c r="E80" s="13">
        <f t="shared" si="5"/>
        <v>2.8509951586874749E-2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1.3099999999999998</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78.599999999999994</v>
      </c>
      <c r="C81" s="9">
        <f>VLOOKUP(CONCATENATE($A$1,A81),'Smith et al 2006'!$A$2:$S$780,9,FALSE)</f>
        <v>66.5</v>
      </c>
      <c r="D81" s="1">
        <f t="shared" si="4"/>
        <v>1.2092307692307691</v>
      </c>
      <c r="E81" s="13">
        <f t="shared" si="5"/>
        <v>2.7719665271966232E-2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1.3</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80.839999999999989</v>
      </c>
      <c r="C82" s="8">
        <f>C81+(C91-C81)/(A91-A81)</f>
        <v>67.81</v>
      </c>
      <c r="D82" s="1">
        <f t="shared" si="4"/>
        <v>1.2248484848484846</v>
      </c>
      <c r="E82" s="13">
        <f t="shared" si="5"/>
        <v>2.8498727735368989E-2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1.3</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83.079999999999984</v>
      </c>
      <c r="C83" s="8">
        <f>C82+(C91-C81)/(A91-A81)</f>
        <v>69.12</v>
      </c>
      <c r="D83" s="1">
        <f t="shared" si="4"/>
        <v>1.2399999999999998</v>
      </c>
      <c r="E83" s="13">
        <f t="shared" si="5"/>
        <v>2.7709054923305221E-2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1.3</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85.319999999999979</v>
      </c>
      <c r="C84" s="8">
        <f>C83+(C91-C81)/(A91-A81)</f>
        <v>70.430000000000007</v>
      </c>
      <c r="D84" s="1">
        <f t="shared" si="4"/>
        <v>1.2547058823529409</v>
      </c>
      <c r="E84" s="13">
        <f t="shared" si="5"/>
        <v>2.696196437168985E-2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1.3</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87.559999999999974</v>
      </c>
      <c r="C85" s="8">
        <f>C84+(C91-C81)/(A91-A81)</f>
        <v>71.740000000000009</v>
      </c>
      <c r="D85" s="1">
        <f t="shared" si="4"/>
        <v>1.2689855072463765</v>
      </c>
      <c r="E85" s="13">
        <f t="shared" si="5"/>
        <v>2.6254102203469243E-2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1.3</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89.799999999999969</v>
      </c>
      <c r="C86" s="8">
        <f>C85+(C91-C81)/(A91-A81)</f>
        <v>73.050000000000011</v>
      </c>
      <c r="D86" s="1">
        <f t="shared" si="4"/>
        <v>1.2828571428571425</v>
      </c>
      <c r="E86" s="13">
        <f t="shared" si="5"/>
        <v>2.5582457743261733E-2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1.3</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92.039999999999964</v>
      </c>
      <c r="C87" s="8">
        <f>C86+(C91-C81)/(A91-A81)</f>
        <v>74.360000000000014</v>
      </c>
      <c r="D87" s="1">
        <f t="shared" si="4"/>
        <v>1.2963380281690136</v>
      </c>
      <c r="E87" s="13">
        <f t="shared" si="5"/>
        <v>2.4944320712694923E-2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1.3</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94.279999999999959</v>
      </c>
      <c r="C88" s="8">
        <f>C87+(C91-C81)/(A91-A81)</f>
        <v>75.670000000000016</v>
      </c>
      <c r="D88" s="1">
        <f t="shared" si="4"/>
        <v>1.309444444444444</v>
      </c>
      <c r="E88" s="13">
        <f t="shared" si="5"/>
        <v>2.4337244676227776E-2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1.3</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96.519999999999953</v>
      </c>
      <c r="C89" s="8">
        <f>C88+(C91-C81)/(A91-A81)</f>
        <v>76.980000000000018</v>
      </c>
      <c r="D89" s="1">
        <f t="shared" si="4"/>
        <v>1.3221917808219172</v>
      </c>
      <c r="E89" s="13">
        <f t="shared" si="5"/>
        <v>2.3759015697921049E-2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1.3</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98.759999999999948</v>
      </c>
      <c r="C90" s="8">
        <f>C89+(C91-C81)/(A91-A81)</f>
        <v>78.29000000000002</v>
      </c>
      <c r="D90" s="1">
        <f t="shared" si="4"/>
        <v>1.3345945945945938</v>
      </c>
      <c r="E90" s="13">
        <f t="shared" si="5"/>
        <v>2.3207625362619E-2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1.3</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101</v>
      </c>
      <c r="C91" s="9">
        <f>VLOOKUP(CONCATENATE($A$1,A91),'Smith et al 2006'!$A$2:$S$780,9,FALSE)</f>
        <v>79.599999999999994</v>
      </c>
      <c r="D91" s="1">
        <f t="shared" si="4"/>
        <v>1.3466666666666667</v>
      </c>
      <c r="E91" s="13">
        <f t="shared" si="5"/>
        <v>2.2681247468611332E-2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1.3</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103.34</v>
      </c>
      <c r="C92" s="8">
        <f>C91+(C101-C91)/(A101-A91)</f>
        <v>80.929999999999993</v>
      </c>
      <c r="D92" s="1">
        <f t="shared" si="4"/>
        <v>1.3597368421052631</v>
      </c>
      <c r="E92" s="13">
        <f t="shared" si="5"/>
        <v>2.3168316831683189E-2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1.29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105.68</v>
      </c>
      <c r="C93" s="8">
        <f>C92+(C101-C91)/(A101-A91)</f>
        <v>82.259999999999991</v>
      </c>
      <c r="D93" s="1">
        <f t="shared" si="4"/>
        <v>1.3724675324675326</v>
      </c>
      <c r="E93" s="13">
        <f t="shared" si="5"/>
        <v>2.2643700406425493E-2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1.28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108.02000000000001</v>
      </c>
      <c r="C94" s="8">
        <f>C93+(C101-C91)/(A101-A91)</f>
        <v>83.589999999999989</v>
      </c>
      <c r="D94" s="1">
        <f t="shared" si="4"/>
        <v>1.384871794871795</v>
      </c>
      <c r="E94" s="13">
        <f t="shared" si="5"/>
        <v>2.2142316426949415E-2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1.27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110.36000000000001</v>
      </c>
      <c r="C95" s="8">
        <f>C94+(C101-C91)/(A101-A91)</f>
        <v>84.919999999999987</v>
      </c>
      <c r="D95" s="1">
        <f t="shared" si="4"/>
        <v>1.3969620253164559</v>
      </c>
      <c r="E95" s="13">
        <f t="shared" si="5"/>
        <v>2.166265506387699E-2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1.26</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112.70000000000002</v>
      </c>
      <c r="C96" s="8">
        <f>C95+(C101-C91)/(A101-A91)</f>
        <v>86.249999999999986</v>
      </c>
      <c r="D96" s="1">
        <f t="shared" si="4"/>
        <v>1.4087500000000002</v>
      </c>
      <c r="E96" s="13">
        <f t="shared" si="5"/>
        <v>2.1203334541500585E-2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1.25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115.04000000000002</v>
      </c>
      <c r="C97" s="8">
        <f>C96+(C101-C91)/(A101-A91)</f>
        <v>87.579999999999984</v>
      </c>
      <c r="D97" s="1">
        <f t="shared" si="4"/>
        <v>1.4202469135802471</v>
      </c>
      <c r="E97" s="13">
        <f t="shared" si="5"/>
        <v>2.0763087843833183E-2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1.24</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117.38000000000002</v>
      </c>
      <c r="C98" s="8">
        <f>C97+(C101-C91)/(A101-A91)</f>
        <v>88.909999999999982</v>
      </c>
      <c r="D98" s="1">
        <f t="shared" si="4"/>
        <v>1.4314634146341467</v>
      </c>
      <c r="E98" s="13">
        <f t="shared" si="5"/>
        <v>2.0340751043115501E-2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1.23</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119.72000000000003</v>
      </c>
      <c r="C99" s="8">
        <f>C98+(C101-C91)/(A101-A91)</f>
        <v>90.239999999999981</v>
      </c>
      <c r="D99" s="1">
        <f t="shared" si="4"/>
        <v>1.4424096385542171</v>
      </c>
      <c r="E99" s="13">
        <f t="shared" si="5"/>
        <v>1.9935253024365274E-2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1.22</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122.06000000000003</v>
      </c>
      <c r="C100" s="8">
        <f>C99+(C101-C91)/(A101-A91)</f>
        <v>91.569999999999979</v>
      </c>
      <c r="D100" s="1">
        <f t="shared" si="4"/>
        <v>1.4530952380952384</v>
      </c>
      <c r="E100" s="13">
        <f t="shared" si="5"/>
        <v>1.9545606414968386E-2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1.21</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124.4</v>
      </c>
      <c r="C101" s="9">
        <f>VLOOKUP(CONCATENATE($A$1,A101),'Smith et al 2006'!$A$2:$S$780,9,FALSE)</f>
        <v>92.9</v>
      </c>
      <c r="D101" s="1">
        <f t="shared" si="4"/>
        <v>1.463529411764706</v>
      </c>
      <c r="E101" s="13">
        <f t="shared" si="5"/>
        <v>1.9170899557594323E-2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1.2</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126.82000000000001</v>
      </c>
      <c r="C102" s="8">
        <f>C101+(C111-C101)/(A111-A101)</f>
        <v>94.23</v>
      </c>
      <c r="D102" s="1">
        <f t="shared" si="4"/>
        <v>1.4746511627906977</v>
      </c>
      <c r="E102" s="13">
        <f t="shared" si="5"/>
        <v>1.9453376205787798E-2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1.2</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129.24</v>
      </c>
      <c r="C103" s="8">
        <f>C102+(C111-C101)/(A111-A101)</f>
        <v>95.56</v>
      </c>
      <c r="D103" s="1">
        <f t="shared" si="4"/>
        <v>1.4855172413793105</v>
      </c>
      <c r="E103" s="13">
        <f t="shared" si="5"/>
        <v>1.9082163696577892E-2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1.2</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131.66</v>
      </c>
      <c r="C104" s="8">
        <f>C103+(C111-C101)/(A111-A101)</f>
        <v>96.89</v>
      </c>
      <c r="D104" s="1">
        <f t="shared" si="4"/>
        <v>1.4961363636363636</v>
      </c>
      <c r="E104" s="13">
        <f t="shared" si="5"/>
        <v>1.8724852986691243E-2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1.2</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134.07999999999998</v>
      </c>
      <c r="C105" s="8">
        <f>C104+(C111-C101)/(A111-A101)</f>
        <v>98.22</v>
      </c>
      <c r="D105" s="1">
        <f t="shared" ref="D105:D141" si="14">B105/A105</f>
        <v>1.5065168539325842</v>
      </c>
      <c r="E105" s="13">
        <f t="shared" ref="E105:E141" si="15">(B105/B104)-1</f>
        <v>1.838067750265826E-2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1.2</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136.49999999999997</v>
      </c>
      <c r="C106" s="8">
        <f>C105+(C111-C101)/(A111-A101)</f>
        <v>99.55</v>
      </c>
      <c r="D106" s="1">
        <f t="shared" si="14"/>
        <v>1.5166666666666664</v>
      </c>
      <c r="E106" s="13">
        <f t="shared" si="15"/>
        <v>1.8048926014319733E-2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1.2</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138.91999999999996</v>
      </c>
      <c r="C107" s="8">
        <f>C106+(C111-C101)/(A111-A101)</f>
        <v>100.88</v>
      </c>
      <c r="D107" s="1">
        <f t="shared" si="14"/>
        <v>1.5265934065934061</v>
      </c>
      <c r="E107" s="13">
        <f t="shared" si="15"/>
        <v>1.7728937728937577E-2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1.2</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141.33999999999995</v>
      </c>
      <c r="C108" s="8">
        <f>C107+(C111-C101)/(A111-A101)</f>
        <v>102.21</v>
      </c>
      <c r="D108" s="1">
        <f t="shared" si="14"/>
        <v>1.5363043478260863</v>
      </c>
      <c r="E108" s="13">
        <f t="shared" si="15"/>
        <v>1.7420097898070752E-2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1.2</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143.75999999999993</v>
      </c>
      <c r="C109" s="8">
        <f>C108+(C111-C101)/(A111-A101)</f>
        <v>103.53999999999999</v>
      </c>
      <c r="D109" s="1">
        <f t="shared" si="14"/>
        <v>1.5458064516129024</v>
      </c>
      <c r="E109" s="13">
        <f t="shared" si="15"/>
        <v>1.7121833875760606E-2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1.2</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146.17999999999992</v>
      </c>
      <c r="C110" s="8">
        <f>C109+(C111-C101)/(A111-A101)</f>
        <v>104.86999999999999</v>
      </c>
      <c r="D110" s="1">
        <f t="shared" si="14"/>
        <v>1.5551063829787226</v>
      </c>
      <c r="E110" s="13">
        <f t="shared" si="15"/>
        <v>1.6833611574846863E-2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1.2</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148.6</v>
      </c>
      <c r="C111" s="9">
        <f>VLOOKUP(CONCATENATE($A$1,A111),'Smith et al 2006'!$A$2:$S$780,9,FALSE)</f>
        <v>106.2</v>
      </c>
      <c r="D111" s="1">
        <f t="shared" si="14"/>
        <v>1.5642105263157895</v>
      </c>
      <c r="E111" s="13">
        <f t="shared" si="15"/>
        <v>1.6554932275277601E-2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1.2</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151.04999999999998</v>
      </c>
      <c r="C112" s="8">
        <f>C111+(C121-C111)/(A121-A111)</f>
        <v>107.52000000000001</v>
      </c>
      <c r="D112" s="1">
        <f t="shared" si="14"/>
        <v>1.5734374999999998</v>
      </c>
      <c r="E112" s="13">
        <f t="shared" si="15"/>
        <v>1.6487213997308237E-2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1.2</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153.49999999999997</v>
      </c>
      <c r="C113" s="8">
        <f>C112+(C121-C111)/(A121-A111)</f>
        <v>108.84</v>
      </c>
      <c r="D113" s="1">
        <f t="shared" si="14"/>
        <v>1.5824742268041234</v>
      </c>
      <c r="E113" s="13">
        <f t="shared" si="15"/>
        <v>1.6219794769943618E-2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1.2</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155.94999999999996</v>
      </c>
      <c r="C114" s="8">
        <f>C113+(C121-C111)/(A121-A111)</f>
        <v>110.16</v>
      </c>
      <c r="D114" s="1">
        <f t="shared" si="14"/>
        <v>1.5913265306122444</v>
      </c>
      <c r="E114" s="13">
        <f t="shared" si="15"/>
        <v>1.5960912052117138E-2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1.2</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158.39999999999995</v>
      </c>
      <c r="C115" s="8">
        <f>C114+(C121-C111)/(A121-A111)</f>
        <v>111.47999999999999</v>
      </c>
      <c r="D115" s="1">
        <f t="shared" si="14"/>
        <v>1.5999999999999994</v>
      </c>
      <c r="E115" s="13">
        <f t="shared" si="15"/>
        <v>1.5710163513946718E-2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1.2</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160.84999999999994</v>
      </c>
      <c r="C116" s="8">
        <f>C115+(C121-C111)/(A121-A111)</f>
        <v>112.79999999999998</v>
      </c>
      <c r="D116" s="1">
        <f t="shared" si="14"/>
        <v>1.6084999999999994</v>
      </c>
      <c r="E116" s="13">
        <f t="shared" si="15"/>
        <v>1.5467171717171713E-2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1.2</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163.29999999999993</v>
      </c>
      <c r="C117" s="8">
        <f>C116+(C121-C111)/(A121-A111)</f>
        <v>114.11999999999998</v>
      </c>
      <c r="D117" s="1">
        <f t="shared" si="14"/>
        <v>1.616831683168316</v>
      </c>
      <c r="E117" s="13">
        <f t="shared" si="15"/>
        <v>1.5231582219459083E-2</v>
      </c>
      <c r="F117" s="20"/>
      <c r="G117" s="20"/>
      <c r="H117" s="8">
        <f>H116+(H121-H111)/($A121-$A111)</f>
        <v>1.2</v>
      </c>
    </row>
    <row r="118" spans="1:108" x14ac:dyDescent="0.2">
      <c r="A118" s="8">
        <f t="shared" si="16"/>
        <v>102</v>
      </c>
      <c r="B118" s="8">
        <f>B117+(B121-B111)/(A121-A111)</f>
        <v>165.74999999999991</v>
      </c>
      <c r="C118" s="8">
        <f>C117+(C121-C111)/(A121-A111)</f>
        <v>115.43999999999997</v>
      </c>
      <c r="D118" s="1">
        <f t="shared" si="14"/>
        <v>1.6249999999999991</v>
      </c>
      <c r="E118" s="13">
        <f t="shared" si="15"/>
        <v>1.5003061849356847E-2</v>
      </c>
      <c r="F118" s="20"/>
      <c r="G118" s="20"/>
      <c r="H118" s="8">
        <f>H117+(H121-H111)/($A121-$A111)</f>
        <v>1.2</v>
      </c>
    </row>
    <row r="119" spans="1:108" x14ac:dyDescent="0.2">
      <c r="A119" s="8">
        <f t="shared" si="16"/>
        <v>103</v>
      </c>
      <c r="B119" s="8">
        <f>B118+(B121-B111)/(A121-A111)</f>
        <v>168.1999999999999</v>
      </c>
      <c r="C119" s="8">
        <f>C118+(C121-C111)/(A121-A111)</f>
        <v>116.75999999999996</v>
      </c>
      <c r="D119" s="1">
        <f t="shared" si="14"/>
        <v>1.6330097087378632</v>
      </c>
      <c r="E119" s="13">
        <f t="shared" si="15"/>
        <v>1.4781297134238258E-2</v>
      </c>
      <c r="F119" s="20"/>
      <c r="G119" s="20"/>
      <c r="H119" s="8">
        <f>H118+(H121-H111)/($A121-$A111)</f>
        <v>1.2</v>
      </c>
    </row>
    <row r="120" spans="1:108" x14ac:dyDescent="0.2">
      <c r="A120" s="8">
        <f t="shared" si="16"/>
        <v>104</v>
      </c>
      <c r="B120" s="8">
        <f>B119+(B121-B111)/(A121-A111)</f>
        <v>170.64999999999989</v>
      </c>
      <c r="C120" s="8">
        <f>C119+(C121-C111)/(A121-A111)</f>
        <v>118.07999999999996</v>
      </c>
      <c r="D120" s="1">
        <f t="shared" si="14"/>
        <v>1.6408653846153836</v>
      </c>
      <c r="E120" s="13">
        <f t="shared" si="15"/>
        <v>1.456599286563609E-2</v>
      </c>
      <c r="F120" s="20"/>
      <c r="G120" s="20"/>
      <c r="H120" s="8">
        <f>H119+(H121-H111)/($A121-$A111)</f>
        <v>1.2</v>
      </c>
    </row>
    <row r="121" spans="1:108" x14ac:dyDescent="0.2">
      <c r="A121" s="9">
        <v>105</v>
      </c>
      <c r="B121" s="9">
        <f>VLOOKUP(CONCATENATE($A$1,A121),'Smith et al 2006'!$A$2:$S$780,8,FALSE)</f>
        <v>173.1</v>
      </c>
      <c r="C121" s="9">
        <f>VLOOKUP(CONCATENATE($A$1,A121),'Smith et al 2006'!$A$2:$S$780,9,FALSE)</f>
        <v>119.4</v>
      </c>
      <c r="D121" s="1">
        <f t="shared" si="14"/>
        <v>1.6485714285714286</v>
      </c>
      <c r="E121" s="13">
        <f t="shared" si="15"/>
        <v>1.4356870788163612E-2</v>
      </c>
      <c r="F121" s="20"/>
      <c r="G121" s="20"/>
      <c r="H121" s="9">
        <f>VLOOKUP(CONCATENATE($A$1,$A121),'Smith et al 2006'!$A$2:$S$780,11,FALSE)</f>
        <v>1.2</v>
      </c>
    </row>
    <row r="122" spans="1:108" x14ac:dyDescent="0.2">
      <c r="A122" s="8">
        <f t="shared" ref="A122:A130" si="17">A121+1</f>
        <v>106</v>
      </c>
      <c r="B122" s="8">
        <f>B121+(B131-B121)/(A131-A121)</f>
        <v>175.53</v>
      </c>
      <c r="C122" s="8">
        <f>C121+(C131-C121)/(A131-A121)</f>
        <v>120.67</v>
      </c>
      <c r="D122" s="1">
        <f t="shared" si="14"/>
        <v>1.6559433962264152</v>
      </c>
      <c r="E122" s="13">
        <f t="shared" si="15"/>
        <v>1.4038128249566739E-2</v>
      </c>
      <c r="F122" s="20"/>
      <c r="G122" s="20"/>
      <c r="H122" s="8">
        <f>H121+(H131-H121)/($A131-$A121)</f>
        <v>1.2</v>
      </c>
    </row>
    <row r="123" spans="1:108" x14ac:dyDescent="0.2">
      <c r="A123" s="8">
        <f t="shared" si="17"/>
        <v>107</v>
      </c>
      <c r="B123" s="8">
        <f>B122+(B131-B121)/(A131-A121)</f>
        <v>177.96</v>
      </c>
      <c r="C123" s="8">
        <f>C122+(C131-C121)/(A131-A121)</f>
        <v>121.94</v>
      </c>
      <c r="D123" s="1">
        <f t="shared" si="14"/>
        <v>1.6631775700934581</v>
      </c>
      <c r="E123" s="13">
        <f t="shared" si="15"/>
        <v>1.3843787386771611E-2</v>
      </c>
      <c r="F123" s="20"/>
      <c r="G123" s="20"/>
      <c r="H123" s="8">
        <f>H122+(H131-H121)/($A131-$A121)</f>
        <v>1.2</v>
      </c>
    </row>
    <row r="124" spans="1:108" x14ac:dyDescent="0.2">
      <c r="A124" s="8">
        <f t="shared" si="17"/>
        <v>108</v>
      </c>
      <c r="B124" s="8">
        <f>B123+(B131-B121)/(A131-A121)</f>
        <v>180.39000000000001</v>
      </c>
      <c r="C124" s="8">
        <f>C123+(C131-C121)/(A131-A121)</f>
        <v>123.21</v>
      </c>
      <c r="D124" s="1">
        <f t="shared" si="14"/>
        <v>1.670277777777778</v>
      </c>
      <c r="E124" s="13">
        <f t="shared" si="15"/>
        <v>1.3654753877275772E-2</v>
      </c>
      <c r="F124" s="20"/>
      <c r="G124" s="20"/>
      <c r="H124" s="8">
        <f>H123+(H131-H121)/($A131-$A121)</f>
        <v>1.2</v>
      </c>
    </row>
    <row r="125" spans="1:108" x14ac:dyDescent="0.2">
      <c r="A125" s="8">
        <f t="shared" si="17"/>
        <v>109</v>
      </c>
      <c r="B125" s="8">
        <f>B124+(B131-B121)/(A131-A121)</f>
        <v>182.82000000000002</v>
      </c>
      <c r="C125" s="8">
        <f>C124+(C131-C121)/(A131-A121)</f>
        <v>124.47999999999999</v>
      </c>
      <c r="D125" s="1">
        <f t="shared" si="14"/>
        <v>1.6772477064220186</v>
      </c>
      <c r="E125" s="13">
        <f t="shared" si="15"/>
        <v>1.347081323798438E-2</v>
      </c>
      <c r="F125" s="20"/>
      <c r="G125" s="20"/>
      <c r="H125" s="8">
        <f>H124+(H131-H121)/($A131-$A121)</f>
        <v>1.2</v>
      </c>
    </row>
    <row r="126" spans="1:108" x14ac:dyDescent="0.2">
      <c r="A126" s="8">
        <f t="shared" si="17"/>
        <v>110</v>
      </c>
      <c r="B126" s="8">
        <f>B125+(B131-B121)/(A131-A121)</f>
        <v>185.25000000000003</v>
      </c>
      <c r="C126" s="8">
        <f>C125+(C131-C121)/(A131-A121)</f>
        <v>125.74999999999999</v>
      </c>
      <c r="D126" s="1">
        <f t="shared" si="14"/>
        <v>1.6840909090909093</v>
      </c>
      <c r="E126" s="13">
        <f t="shared" si="15"/>
        <v>1.329176238923524E-2</v>
      </c>
      <c r="F126" s="20"/>
      <c r="G126" s="20"/>
      <c r="H126" s="8">
        <f>H125+(H131-H121)/($A131-$A121)</f>
        <v>1.2</v>
      </c>
    </row>
    <row r="127" spans="1:108" x14ac:dyDescent="0.2">
      <c r="A127" s="8">
        <f t="shared" si="17"/>
        <v>111</v>
      </c>
      <c r="B127" s="8">
        <f>B126+(B131-B121)/(A131-A121)</f>
        <v>187.68000000000004</v>
      </c>
      <c r="C127" s="8">
        <f>C126+(C131-C121)/(A131-A121)</f>
        <v>127.01999999999998</v>
      </c>
      <c r="D127" s="1">
        <f t="shared" si="14"/>
        <v>1.6908108108108111</v>
      </c>
      <c r="E127" s="13">
        <f t="shared" si="15"/>
        <v>1.3117408906882622E-2</v>
      </c>
      <c r="F127" s="20"/>
      <c r="G127" s="20"/>
      <c r="H127" s="8">
        <f>H126+(H131-H121)/($A131-$A121)</f>
        <v>1.2</v>
      </c>
    </row>
    <row r="128" spans="1:108" x14ac:dyDescent="0.2">
      <c r="A128" s="8">
        <f t="shared" si="17"/>
        <v>112</v>
      </c>
      <c r="B128" s="8">
        <f>B127+(B131-B121)/(A131-A121)</f>
        <v>190.11000000000004</v>
      </c>
      <c r="C128" s="8">
        <f>C127+(C131-C121)/(A131-A121)</f>
        <v>128.29</v>
      </c>
      <c r="D128" s="1">
        <f t="shared" si="14"/>
        <v>1.6974107142857147</v>
      </c>
      <c r="E128" s="13">
        <f t="shared" si="15"/>
        <v>1.294757033248084E-2</v>
      </c>
      <c r="F128" s="20"/>
      <c r="G128" s="20"/>
      <c r="H128" s="8">
        <f>H127+(H131-H121)/($A131-$A121)</f>
        <v>1.2</v>
      </c>
    </row>
    <row r="129" spans="1:8" x14ac:dyDescent="0.2">
      <c r="A129" s="8">
        <f t="shared" si="17"/>
        <v>113</v>
      </c>
      <c r="B129" s="8">
        <f>B128+(B131-B121)/(A131-A121)</f>
        <v>192.54000000000005</v>
      </c>
      <c r="C129" s="8">
        <f>C128+(C131-C121)/(A131-A121)</f>
        <v>129.56</v>
      </c>
      <c r="D129" s="1">
        <f t="shared" si="14"/>
        <v>1.703893805309735</v>
      </c>
      <c r="E129" s="13">
        <f t="shared" si="15"/>
        <v>1.2782073536373728E-2</v>
      </c>
      <c r="F129" s="20"/>
      <c r="G129" s="20"/>
      <c r="H129" s="8">
        <f>H128+(H131-H121)/($A131-$A121)</f>
        <v>1.2</v>
      </c>
    </row>
    <row r="130" spans="1:8" x14ac:dyDescent="0.2">
      <c r="A130" s="8">
        <f t="shared" si="17"/>
        <v>114</v>
      </c>
      <c r="B130" s="8">
        <f>B129+(B131-B121)/(A131-A121)</f>
        <v>194.97000000000006</v>
      </c>
      <c r="C130" s="8">
        <f>C129+(C131-C121)/(A131-A121)</f>
        <v>130.83000000000001</v>
      </c>
      <c r="D130" s="1">
        <f t="shared" si="14"/>
        <v>1.7102631578947374</v>
      </c>
      <c r="E130" s="13">
        <f t="shared" si="15"/>
        <v>1.2620754129012202E-2</v>
      </c>
      <c r="F130" s="20"/>
      <c r="G130" s="20"/>
      <c r="H130" s="8">
        <f>H129+(H131-H121)/($A131-$A121)</f>
        <v>1.2</v>
      </c>
    </row>
    <row r="131" spans="1:8" x14ac:dyDescent="0.2">
      <c r="A131" s="9">
        <v>115</v>
      </c>
      <c r="B131" s="9">
        <f>VLOOKUP(CONCATENATE($A$1,A131),'Smith et al 2006'!$A$2:$S$780,8,FALSE)</f>
        <v>197.4</v>
      </c>
      <c r="C131" s="9">
        <f>VLOOKUP(CONCATENATE($A$1,A131),'Smith et al 2006'!$A$2:$S$780,9,FALSE)</f>
        <v>132.1</v>
      </c>
      <c r="D131" s="1">
        <f t="shared" si="14"/>
        <v>1.7165217391304348</v>
      </c>
      <c r="E131" s="13">
        <f t="shared" si="15"/>
        <v>1.2463455916294608E-2</v>
      </c>
      <c r="F131" s="20"/>
      <c r="G131" s="20"/>
      <c r="H131" s="9">
        <f>VLOOKUP(CONCATENATE($A$1,$A131),'Smith et al 2006'!$A$2:$S$780,11,FALSE)</f>
        <v>1.2</v>
      </c>
    </row>
    <row r="132" spans="1:8" x14ac:dyDescent="0.2">
      <c r="A132" s="8">
        <f t="shared" ref="A132:A140" si="18">A131+1</f>
        <v>116</v>
      </c>
      <c r="B132" s="8">
        <f>B131+(B141-B131)/(A141-A131)</f>
        <v>199.71</v>
      </c>
      <c r="C132" s="8">
        <f>C131+(C141-C131)/(A141-A131)</f>
        <v>133.29</v>
      </c>
      <c r="D132" s="1">
        <f t="shared" si="14"/>
        <v>1.7216379310344829</v>
      </c>
      <c r="E132" s="13">
        <f t="shared" si="15"/>
        <v>1.1702127659574568E-2</v>
      </c>
      <c r="F132" s="20"/>
      <c r="G132" s="20"/>
      <c r="H132" s="8">
        <f>H131+(H141-H131)/($A141-$A131)</f>
        <v>1.19</v>
      </c>
    </row>
    <row r="133" spans="1:8" x14ac:dyDescent="0.2">
      <c r="A133" s="8">
        <f t="shared" si="18"/>
        <v>117</v>
      </c>
      <c r="B133" s="8">
        <f>B132+(B141-B131)/(A141-A131)</f>
        <v>202.02</v>
      </c>
      <c r="C133" s="8">
        <f>C132+(C141-C131)/(A141-A131)</f>
        <v>134.47999999999999</v>
      </c>
      <c r="D133" s="1">
        <f t="shared" si="14"/>
        <v>1.7266666666666668</v>
      </c>
      <c r="E133" s="13">
        <f t="shared" si="15"/>
        <v>1.1566771819137678E-2</v>
      </c>
      <c r="F133" s="20"/>
      <c r="G133" s="20"/>
      <c r="H133" s="8">
        <f>H132+(H141-H131)/($A141-$A131)</f>
        <v>1.18</v>
      </c>
    </row>
    <row r="134" spans="1:8" x14ac:dyDescent="0.2">
      <c r="A134" s="8">
        <f t="shared" si="18"/>
        <v>118</v>
      </c>
      <c r="B134" s="8">
        <f>B133+(B141-B131)/(A141-A131)</f>
        <v>204.33</v>
      </c>
      <c r="C134" s="8">
        <f>C133+(C141-C131)/(A141-A131)</f>
        <v>135.66999999999999</v>
      </c>
      <c r="D134" s="1">
        <f t="shared" si="14"/>
        <v>1.7316101694915256</v>
      </c>
      <c r="E134" s="13">
        <f t="shared" si="15"/>
        <v>1.1434511434511352E-2</v>
      </c>
      <c r="F134" s="20"/>
      <c r="G134" s="20"/>
      <c r="H134" s="8">
        <f>H133+(H141-H131)/($A141-$A131)</f>
        <v>1.17</v>
      </c>
    </row>
    <row r="135" spans="1:8" x14ac:dyDescent="0.2">
      <c r="A135" s="8">
        <f t="shared" si="18"/>
        <v>119</v>
      </c>
      <c r="B135" s="8">
        <f>B134+(B141-B131)/(A141-A131)</f>
        <v>206.64000000000001</v>
      </c>
      <c r="C135" s="8">
        <f>C134+(C141-C131)/(A141-A131)</f>
        <v>136.85999999999999</v>
      </c>
      <c r="D135" s="1">
        <f t="shared" si="14"/>
        <v>1.7364705882352942</v>
      </c>
      <c r="E135" s="13">
        <f t="shared" si="15"/>
        <v>1.1305241521068821E-2</v>
      </c>
      <c r="F135" s="20"/>
      <c r="G135" s="20"/>
      <c r="H135" s="8">
        <f>H134+(H141-H131)/($A141-$A131)</f>
        <v>1.1599999999999999</v>
      </c>
    </row>
    <row r="136" spans="1:8" x14ac:dyDescent="0.2">
      <c r="A136" s="8">
        <f t="shared" si="18"/>
        <v>120</v>
      </c>
      <c r="B136" s="8">
        <f>B135+(B141-B131)/(A141-A131)</f>
        <v>208.95000000000002</v>
      </c>
      <c r="C136" s="8">
        <f>C135+(C141-C131)/(A141-A131)</f>
        <v>138.04999999999998</v>
      </c>
      <c r="D136" s="1">
        <f t="shared" si="14"/>
        <v>1.7412500000000002</v>
      </c>
      <c r="E136" s="13">
        <f t="shared" si="15"/>
        <v>1.1178861788617933E-2</v>
      </c>
      <c r="F136" s="20"/>
      <c r="G136" s="20"/>
      <c r="H136" s="8">
        <f>H135+(H141-H131)/($A141-$A131)</f>
        <v>1.1499999999999999</v>
      </c>
    </row>
    <row r="137" spans="1:8" x14ac:dyDescent="0.2">
      <c r="A137" s="8">
        <f t="shared" si="18"/>
        <v>121</v>
      </c>
      <c r="B137" s="8">
        <f>B136+(B141-B131)/(A141-A131)</f>
        <v>211.26000000000002</v>
      </c>
      <c r="C137" s="8">
        <f>C136+(C141-C131)/(A141-A131)</f>
        <v>139.23999999999998</v>
      </c>
      <c r="D137" s="1">
        <f t="shared" si="14"/>
        <v>1.7459504132231407</v>
      </c>
      <c r="E137" s="13">
        <f t="shared" si="15"/>
        <v>1.1055276381909618E-2</v>
      </c>
      <c r="F137" s="20"/>
      <c r="G137" s="20"/>
      <c r="H137" s="8">
        <f>H136+(H141-H131)/($A141-$A131)</f>
        <v>1.1399999999999999</v>
      </c>
    </row>
    <row r="138" spans="1:8" x14ac:dyDescent="0.2">
      <c r="A138" s="8">
        <f t="shared" si="18"/>
        <v>122</v>
      </c>
      <c r="B138" s="8">
        <f>B137+(B141-B131)/(A141-A131)</f>
        <v>213.57000000000002</v>
      </c>
      <c r="C138" s="8">
        <f>C137+(C141-C131)/(A141-A131)</f>
        <v>140.42999999999998</v>
      </c>
      <c r="D138" s="1">
        <f t="shared" si="14"/>
        <v>1.7505737704918034</v>
      </c>
      <c r="E138" s="13">
        <f t="shared" si="15"/>
        <v>1.0934393638170947E-2</v>
      </c>
      <c r="F138" s="20"/>
      <c r="G138" s="20"/>
      <c r="H138" s="8">
        <f>H137+(H141-H131)/($A141-$A131)</f>
        <v>1.1299999999999999</v>
      </c>
    </row>
    <row r="139" spans="1:8" x14ac:dyDescent="0.2">
      <c r="A139" s="8">
        <f t="shared" si="18"/>
        <v>123</v>
      </c>
      <c r="B139" s="8">
        <f>B138+(B141-B131)/(A141-A131)</f>
        <v>215.88000000000002</v>
      </c>
      <c r="C139" s="8">
        <f>C138+(C141-C131)/(A141-A131)</f>
        <v>141.61999999999998</v>
      </c>
      <c r="D139" s="1">
        <f t="shared" si="14"/>
        <v>1.7551219512195124</v>
      </c>
      <c r="E139" s="13">
        <f t="shared" si="15"/>
        <v>1.0816125860373615E-2</v>
      </c>
      <c r="F139" s="20"/>
      <c r="G139" s="20"/>
      <c r="H139" s="8">
        <f>H138+(H141-H131)/($A141-$A131)</f>
        <v>1.1199999999999999</v>
      </c>
    </row>
    <row r="140" spans="1:8" x14ac:dyDescent="0.2">
      <c r="A140" s="8">
        <f t="shared" si="18"/>
        <v>124</v>
      </c>
      <c r="B140" s="8">
        <f>B139+(B141-B131)/(A141-A131)</f>
        <v>218.19000000000003</v>
      </c>
      <c r="C140" s="8">
        <f>C139+(C141-C131)/(A141-A131)</f>
        <v>142.80999999999997</v>
      </c>
      <c r="D140" s="1">
        <f t="shared" si="14"/>
        <v>1.7595967741935485</v>
      </c>
      <c r="E140" s="13">
        <f t="shared" si="15"/>
        <v>1.0700389105058328E-2</v>
      </c>
      <c r="F140" s="20"/>
      <c r="G140" s="20"/>
      <c r="H140" s="8">
        <f>H139+(H141-H131)/($A141-$A131)</f>
        <v>1.1099999999999999</v>
      </c>
    </row>
    <row r="141" spans="1:8" x14ac:dyDescent="0.2">
      <c r="A141" s="9">
        <v>125</v>
      </c>
      <c r="B141" s="9">
        <f>VLOOKUP(CONCATENATE($A$1,A141),'Smith et al 2006'!$A$2:$S$780,8,FALSE)</f>
        <v>220.5</v>
      </c>
      <c r="C141" s="9">
        <f>VLOOKUP(CONCATENATE($A$1,A141),'Smith et al 2006'!$A$2:$S$780,9,FALSE)</f>
        <v>144</v>
      </c>
      <c r="D141" s="1">
        <f t="shared" si="14"/>
        <v>1.764</v>
      </c>
      <c r="E141" s="13">
        <f t="shared" si="15"/>
        <v>1.0587102983637964E-2</v>
      </c>
      <c r="F141" s="20"/>
      <c r="G141" s="20"/>
      <c r="H141" s="9">
        <f>VLOOKUP(CONCATENATE($A$1,$A141),'Smith et al 2006'!$A$2:$S$780,11,FALSE)</f>
        <v>1.1000000000000001</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fxfvK/vUe0ZHWICCEnKBnIil3xDN6oKnGRzfNpo5mMpd1GY6GketlS5Xlh1JYDOTUvPFm/rew7uAgRxMRZMh+w==" saltValue="bv7Da+qtB6MzCj0O3HlUjA==" spinCount="100000" sheet="1" objects="1" scenarios="1"/>
  <mergeCells count="3">
    <mergeCell ref="D14:E14"/>
    <mergeCell ref="F13:K13"/>
    <mergeCell ref="I14:K14"/>
  </mergeCells>
  <conditionalFormatting sqref="D17:D141">
    <cfRule type="top10" dxfId="20" priority="1" stopIfTrue="1" rank="1"/>
  </conditionalFormatting>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7"/>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155</v>
      </c>
    </row>
    <row r="2" spans="1:108" x14ac:dyDescent="0.2">
      <c r="A2" s="1" t="s">
        <v>206</v>
      </c>
      <c r="B2" s="1" t="s">
        <v>207</v>
      </c>
    </row>
    <row r="3" spans="1:108" x14ac:dyDescent="0.2">
      <c r="A3" s="1" t="s">
        <v>114</v>
      </c>
      <c r="B3" s="1">
        <f>_xlfn.MAXIFS(A16:A141,D16:D141,B4)</f>
        <v>125</v>
      </c>
    </row>
    <row r="4" spans="1:108" x14ac:dyDescent="0.2">
      <c r="A4" s="1" t="s">
        <v>208</v>
      </c>
      <c r="B4" s="1">
        <f>MAX(D17:D141)</f>
        <v>3.444</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0.84000000000000008</v>
      </c>
      <c r="D17" s="1">
        <f t="shared" ref="D17:D48" si="0">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1.6800000000000002</v>
      </c>
      <c r="D18" s="1">
        <f t="shared" si="0"/>
        <v>0</v>
      </c>
      <c r="E18" s="13" t="e">
        <f t="shared" ref="E18:E49" si="1">(B18/B17)-1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1.92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2.5200000000000005</v>
      </c>
      <c r="D19" s="1">
        <f t="shared" si="0"/>
        <v>0</v>
      </c>
      <c r="E19" s="13" t="e">
        <f t="shared" si="1"/>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2.88</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3.3600000000000003</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3.84</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4.2</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4.8</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0.2</v>
      </c>
      <c r="C22" s="8">
        <f>C21+(C31-C21)/(A31-A21)</f>
        <v>4.59</v>
      </c>
      <c r="D22" s="1">
        <f t="shared" si="0"/>
        <v>3.3333333333333333E-2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4.8</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0.4</v>
      </c>
      <c r="C23" s="8">
        <f>C22+(C31-C21)/(A31-A21)</f>
        <v>4.9799999999999995</v>
      </c>
      <c r="D23" s="1">
        <f t="shared" si="0"/>
        <v>5.7142857142857148E-2</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4.8</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0.60000000000000009</v>
      </c>
      <c r="C24" s="8">
        <f>C23+(C31-C21)/(A31-A21)</f>
        <v>5.3699999999999992</v>
      </c>
      <c r="D24" s="1">
        <f t="shared" si="0"/>
        <v>7.5000000000000011E-2</v>
      </c>
      <c r="E24" s="13">
        <f t="shared" si="1"/>
        <v>0.50000000000000022</v>
      </c>
      <c r="F24" s="21">
        <f>IF('Inputs and Results'!$C$20="Conservation Easement (Perpetual)",(C24-C23),IF(AND('Inputs and Results'!$C$20="Government (Secured)",A24&lt;=$B$6),C24-C23,IF(A24&lt;=$B$6,(C24-C23)*0.01*($B$6-A24+1),0)))</f>
        <v>0</v>
      </c>
      <c r="G24" s="22">
        <f>IF(A24&lt;='Inputs and Results'!$C$12,(C24-C23)*0.01*('Inputs and Results'!$C$12-A24+1),0)</f>
        <v>0</v>
      </c>
      <c r="H24" s="8">
        <f>H23+(H31-H21)/($A31-$A21)</f>
        <v>4.8</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0.8</v>
      </c>
      <c r="C25" s="8">
        <f>C24+(C31-C21)/(A31-A21)</f>
        <v>5.7599999999999989</v>
      </c>
      <c r="D25" s="1">
        <f t="shared" si="0"/>
        <v>8.8888888888888892E-2</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4.8</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1</v>
      </c>
      <c r="C26" s="8">
        <f>C25+(C31-C21)/(A31-A21)</f>
        <v>6.1499999999999986</v>
      </c>
      <c r="D26" s="1">
        <f t="shared" si="0"/>
        <v>0.1</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4.8</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1.2</v>
      </c>
      <c r="C27" s="8">
        <f>C26+(C31-C21)/(A31-A21)</f>
        <v>6.5399999999999983</v>
      </c>
      <c r="D27" s="1">
        <f t="shared" si="0"/>
        <v>0.10909090909090909</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4.8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1.4</v>
      </c>
      <c r="C28" s="8">
        <f>C27+(C31-C21)/(A31-A21)</f>
        <v>6.9299999999999979</v>
      </c>
      <c r="D28" s="1">
        <f t="shared" si="0"/>
        <v>0.11666666666666665</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4.8</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1.5999999999999999</v>
      </c>
      <c r="C29" s="8">
        <f>C28+(C31-C21)/(A31-A21)</f>
        <v>7.3199999999999976</v>
      </c>
      <c r="D29" s="1">
        <f t="shared" si="0"/>
        <v>0.12307692307692307</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4.8</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1.7999999999999998</v>
      </c>
      <c r="C30" s="8">
        <f>C29+(C31-C21)/(A31-A21)</f>
        <v>7.7099999999999973</v>
      </c>
      <c r="D30" s="1">
        <f t="shared" si="0"/>
        <v>0.12857142857142856</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4.8</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2</v>
      </c>
      <c r="C31" s="9">
        <f>VLOOKUP(CONCATENATE($A$1,A31),'Smith et al 2006'!$A$2:$S$780,9,FALSE)</f>
        <v>8.1</v>
      </c>
      <c r="D31" s="1">
        <f t="shared" si="0"/>
        <v>0.13333333333333333</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4.8</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2.91</v>
      </c>
      <c r="C32" s="8">
        <f>C31+(C41-C31)/(A41-A31)</f>
        <v>8.75</v>
      </c>
      <c r="D32" s="1">
        <f t="shared" si="0"/>
        <v>0.18187500000000001</v>
      </c>
      <c r="E32" s="13">
        <f t="shared" si="1"/>
        <v>0.45500000000000007</v>
      </c>
      <c r="F32" s="21">
        <f>IF('Inputs and Results'!$C$20="Conservation Easement (Perpetual)",(C32-C31),IF(AND('Inputs and Results'!$C$20="Government (Secured)",A32&lt;=$B$6),C32-C31,IF(A32&lt;=$B$6,(C32-C31)*0.01*($B$6-A32+1),0)))</f>
        <v>0</v>
      </c>
      <c r="G32" s="22">
        <f>IF(A32&lt;='Inputs and Results'!$C$12,(C32-C31)*0.01*('Inputs and Results'!$C$12-A32+1),0)</f>
        <v>0</v>
      </c>
      <c r="H32" s="8">
        <f>H31+(H41-H31)/($A41-$A31)</f>
        <v>5.01</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3.8200000000000003</v>
      </c>
      <c r="C33" s="8">
        <f>C32+(C41-C31)/(A41-A31)</f>
        <v>9.4</v>
      </c>
      <c r="D33" s="1">
        <f t="shared" si="0"/>
        <v>0.2247058823529412</v>
      </c>
      <c r="E33" s="13">
        <f t="shared" si="1"/>
        <v>0.3127147766323024</v>
      </c>
      <c r="F33" s="21">
        <f>IF('Inputs and Results'!$C$20="Conservation Easement (Perpetual)",(C33-C32),IF(AND('Inputs and Results'!$C$20="Government (Secured)",A33&lt;=$B$6),C33-C32,IF(A33&lt;=$B$6,(C33-C32)*0.01*($B$6-A33+1),0)))</f>
        <v>0</v>
      </c>
      <c r="G33" s="22">
        <f>IF(A33&lt;='Inputs and Results'!$C$12,(C33-C32)*0.01*('Inputs and Results'!$C$12-A33+1),0)</f>
        <v>0</v>
      </c>
      <c r="H33" s="8">
        <f>H32+(H41-H31)/($A41-$A31)</f>
        <v>5.22</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4.7300000000000004</v>
      </c>
      <c r="C34" s="8">
        <f>C33+(C41-C31)/(A41-A31)</f>
        <v>10.050000000000001</v>
      </c>
      <c r="D34" s="1">
        <f t="shared" si="0"/>
        <v>0.26277777777777778</v>
      </c>
      <c r="E34" s="13">
        <f t="shared" si="1"/>
        <v>0.23821989528795817</v>
      </c>
      <c r="F34" s="21">
        <f>IF('Inputs and Results'!$C$20="Conservation Easement (Perpetual)",(C34-C33),IF(AND('Inputs and Results'!$C$20="Government (Secured)",A34&lt;=$B$6),C34-C33,IF(A34&lt;=$B$6,(C34-C33)*0.01*($B$6-A34+1),0)))</f>
        <v>0</v>
      </c>
      <c r="G34" s="22">
        <f>IF(A34&lt;='Inputs and Results'!$C$12,(C34-C33)*0.01*('Inputs and Results'!$C$12-A34+1),0)</f>
        <v>0</v>
      </c>
      <c r="H34" s="8">
        <f>H33+(H41-H31)/($A41-$A31)</f>
        <v>5.43</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5.6400000000000006</v>
      </c>
      <c r="C35" s="8">
        <f>C34+(C41-C31)/(A41-A31)</f>
        <v>10.700000000000001</v>
      </c>
      <c r="D35" s="1">
        <f t="shared" si="0"/>
        <v>0.29684210526315791</v>
      </c>
      <c r="E35" s="13">
        <f t="shared" si="1"/>
        <v>0.19238900634249467</v>
      </c>
      <c r="F35" s="21">
        <f>IF('Inputs and Results'!$C$20="Conservation Easement (Perpetual)",(C35-C34),IF(AND('Inputs and Results'!$C$20="Government (Secured)",A35&lt;=$B$6),C35-C34,IF(A35&lt;=$B$6,(C35-C34)*0.01*($B$6-A35+1),0)))</f>
        <v>0</v>
      </c>
      <c r="G35" s="22">
        <f>IF(A35&lt;='Inputs and Results'!$C$12,(C35-C34)*0.01*('Inputs and Results'!$C$12-A35+1),0)</f>
        <v>0</v>
      </c>
      <c r="H35" s="8">
        <f>H34+(H41-H31)/($A41-$A31)</f>
        <v>5.64</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6.5500000000000007</v>
      </c>
      <c r="C36" s="8">
        <f>C35+(C41-C31)/(A41-A31)</f>
        <v>11.350000000000001</v>
      </c>
      <c r="D36" s="1">
        <f t="shared" si="0"/>
        <v>0.32750000000000001</v>
      </c>
      <c r="E36" s="13">
        <f t="shared" si="1"/>
        <v>0.16134751773049638</v>
      </c>
      <c r="F36" s="21">
        <f>IF('Inputs and Results'!$C$20="Conservation Easement (Perpetual)",(C36-C35),IF(AND('Inputs and Results'!$C$20="Government (Secured)",A36&lt;=$B$6),C36-C35,IF(A36&lt;=$B$6,(C36-C35)*0.01*($B$6-A36+1),0)))</f>
        <v>0</v>
      </c>
      <c r="G36" s="22">
        <f>IF(A36&lt;='Inputs and Results'!$C$12,(C36-C35)*0.01*('Inputs and Results'!$C$12-A36+1),0)</f>
        <v>0</v>
      </c>
      <c r="H36" s="8">
        <f>H35+(H41-H31)/($A41-$A31)</f>
        <v>5.85</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7.4600000000000009</v>
      </c>
      <c r="C37" s="8">
        <f>C36+(C41-C31)/(A41-A31)</f>
        <v>12.000000000000002</v>
      </c>
      <c r="D37" s="1">
        <f t="shared" si="0"/>
        <v>0.3552380952380953</v>
      </c>
      <c r="E37" s="13">
        <f t="shared" si="1"/>
        <v>0.13893129770992374</v>
      </c>
      <c r="F37" s="21">
        <f>IF('Inputs and Results'!$C$20="Conservation Easement (Perpetual)",(C37-C36),IF(AND('Inputs and Results'!$C$20="Government (Secured)",A37&lt;=$B$6),C37-C36,IF(A37&lt;=$B$6,(C37-C36)*0.01*($B$6-A37+1),0)))</f>
        <v>0</v>
      </c>
      <c r="G37" s="22">
        <f>IF(A37&lt;='Inputs and Results'!$C$12,(C37-C36)*0.01*('Inputs and Results'!$C$12-A37+1),0)</f>
        <v>0</v>
      </c>
      <c r="H37" s="8">
        <f>H36+(H41-H31)/($A41-$A31)</f>
        <v>6.06</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8.370000000000001</v>
      </c>
      <c r="C38" s="8">
        <f>C37+(C41-C31)/(A41-A31)</f>
        <v>12.650000000000002</v>
      </c>
      <c r="D38" s="1">
        <f t="shared" si="0"/>
        <v>0.38045454545454549</v>
      </c>
      <c r="E38" s="13">
        <f t="shared" si="1"/>
        <v>0.12198391420911525</v>
      </c>
      <c r="F38" s="21">
        <f>IF('Inputs and Results'!$C$20="Conservation Easement (Perpetual)",(C38-C37),IF(AND('Inputs and Results'!$C$20="Government (Secured)",A38&lt;=$B$6),C38-C37,IF(A38&lt;=$B$6,(C38-C37)*0.01*($B$6-A38+1),0)))</f>
        <v>0</v>
      </c>
      <c r="G38" s="22">
        <f>IF(A38&lt;='Inputs and Results'!$C$12,(C38-C37)*0.01*('Inputs and Results'!$C$12-A38+1),0)</f>
        <v>0</v>
      </c>
      <c r="H38" s="8">
        <f>H37+(H41-H31)/($A41-$A31)</f>
        <v>6.27</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9.2800000000000011</v>
      </c>
      <c r="C39" s="8">
        <f>C38+(C41-C31)/(A41-A31)</f>
        <v>13.300000000000002</v>
      </c>
      <c r="D39" s="1">
        <f t="shared" si="0"/>
        <v>0.40347826086956529</v>
      </c>
      <c r="E39" s="13">
        <f t="shared" si="1"/>
        <v>0.10872162485065706</v>
      </c>
      <c r="F39" s="21">
        <f>IF('Inputs and Results'!$C$20="Conservation Easement (Perpetual)",(C39-C38),IF(AND('Inputs and Results'!$C$20="Government (Secured)",A39&lt;=$B$6),C39-C38,IF(A39&lt;=$B$6,(C39-C38)*0.01*($B$6-A39+1),0)))</f>
        <v>0</v>
      </c>
      <c r="G39" s="22">
        <f>IF(A39&lt;='Inputs and Results'!$C$12,(C39-C38)*0.01*('Inputs and Results'!$C$12-A39+1),0)</f>
        <v>0</v>
      </c>
      <c r="H39" s="8">
        <f>H38+(H41-H31)/($A41-$A31)</f>
        <v>6.4799999999999995</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10.190000000000001</v>
      </c>
      <c r="C40" s="8">
        <f>C39+(C41-C31)/(A41-A31)</f>
        <v>13.950000000000003</v>
      </c>
      <c r="D40" s="1">
        <f t="shared" si="0"/>
        <v>0.42458333333333337</v>
      </c>
      <c r="E40" s="13">
        <f t="shared" si="1"/>
        <v>9.8060344827586299E-2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6.6899999999999995</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11.1</v>
      </c>
      <c r="C41" s="9">
        <f>VLOOKUP(CONCATENATE($A$1,A41),'Smith et al 2006'!$A$2:$S$780,9,FALSE)</f>
        <v>14.6</v>
      </c>
      <c r="D41" s="1">
        <f t="shared" si="0"/>
        <v>0.44400000000000001</v>
      </c>
      <c r="E41" s="13">
        <f t="shared" si="1"/>
        <v>8.9303238469087276E-2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6.9</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4">A41+1</f>
        <v>26</v>
      </c>
      <c r="B42" s="8">
        <f>B41+(B51-B41)/(A51-A41)</f>
        <v>12.43</v>
      </c>
      <c r="C42" s="8">
        <f>C41+(C51-C41)/(A51-A41)</f>
        <v>15.37</v>
      </c>
      <c r="D42" s="1">
        <f t="shared" si="0"/>
        <v>0.47807692307692307</v>
      </c>
      <c r="E42" s="13">
        <f t="shared" si="1"/>
        <v>0.11981981981981993</v>
      </c>
      <c r="F42" s="21">
        <f>IF('Inputs and Results'!$C$20="Conservation Easement (Perpetual)",(C42-C41),IF(AND('Inputs and Results'!$C$20="Government (Secured)",A42&lt;=$B$6),C42-C41,IF(A42&lt;=$B$6,(C42-C41)*0.01*($B$6-A42+1),0)))</f>
        <v>0</v>
      </c>
      <c r="G42" s="22">
        <f>IF(A42&lt;='Inputs and Results'!$C$12,(C42-C41)*0.01*('Inputs and Results'!$C$12-A42+1),0)</f>
        <v>0</v>
      </c>
      <c r="H42" s="8">
        <f>H41+(H51-H41)/($A51-$A41)</f>
        <v>6.7</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4"/>
        <v>27</v>
      </c>
      <c r="B43" s="8">
        <f>B42+(B51-B41)/(A51-A41)</f>
        <v>13.76</v>
      </c>
      <c r="C43" s="8">
        <f>C42+(C51-C41)/(A51-A41)</f>
        <v>16.14</v>
      </c>
      <c r="D43" s="1">
        <f t="shared" si="0"/>
        <v>0.50962962962962965</v>
      </c>
      <c r="E43" s="13">
        <f t="shared" si="1"/>
        <v>0.10699919549477066</v>
      </c>
      <c r="F43" s="21">
        <f>IF('Inputs and Results'!$C$20="Conservation Easement (Perpetual)",(C43-C42),IF(AND('Inputs and Results'!$C$20="Government (Secured)",A43&lt;=$B$6),C43-C42,IF(A43&lt;=$B$6,(C43-C42)*0.01*($B$6-A43+1),0)))</f>
        <v>0</v>
      </c>
      <c r="G43" s="22">
        <f>IF(A43&lt;='Inputs and Results'!$C$12,(C43-C42)*0.01*('Inputs and Results'!$C$12-A43+1),0)</f>
        <v>0</v>
      </c>
      <c r="H43" s="8">
        <f>H42+(H51-H41)/($A51-$A41)</f>
        <v>6.5</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4"/>
        <v>28</v>
      </c>
      <c r="B44" s="8">
        <f>B43+(B51-B41)/(A51-A41)</f>
        <v>15.09</v>
      </c>
      <c r="C44" s="8">
        <f>C43+(C51-C41)/(A51-A41)</f>
        <v>16.91</v>
      </c>
      <c r="D44" s="1">
        <f t="shared" si="0"/>
        <v>0.53892857142857142</v>
      </c>
      <c r="E44" s="13">
        <f t="shared" si="1"/>
        <v>9.6656976744186052E-2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6.3</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4"/>
        <v>29</v>
      </c>
      <c r="B45" s="8">
        <f>B44+(B51-B41)/(A51-A41)</f>
        <v>16.419999999999998</v>
      </c>
      <c r="C45" s="8">
        <f>C44+(C51-C41)/(A51-A41)</f>
        <v>17.68</v>
      </c>
      <c r="D45" s="1">
        <f t="shared" si="0"/>
        <v>0.56620689655172407</v>
      </c>
      <c r="E45" s="13">
        <f t="shared" si="1"/>
        <v>8.8137839628893211E-2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6.1</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4"/>
        <v>30</v>
      </c>
      <c r="B46" s="8">
        <f>B45+(B51-B41)/(A51-A41)</f>
        <v>17.749999999999996</v>
      </c>
      <c r="C46" s="8">
        <f>C45+(C51-C41)/(A51-A41)</f>
        <v>18.45</v>
      </c>
      <c r="D46" s="1">
        <f t="shared" si="0"/>
        <v>0.59166666666666656</v>
      </c>
      <c r="E46" s="13">
        <f t="shared" si="1"/>
        <v>8.0998781973203426E-2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5.8999999999999995</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4"/>
        <v>31</v>
      </c>
      <c r="B47" s="8">
        <f>B46+(B51-B41)/(A51-A41)</f>
        <v>19.079999999999995</v>
      </c>
      <c r="C47" s="8">
        <f>C46+(C51-C41)/(A51-A41)</f>
        <v>19.22</v>
      </c>
      <c r="D47" s="1">
        <f t="shared" si="0"/>
        <v>0.61548387096774182</v>
      </c>
      <c r="E47" s="13">
        <f t="shared" si="1"/>
        <v>7.4929577464788677E-2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5.6999999999999993</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4"/>
        <v>32</v>
      </c>
      <c r="B48" s="8">
        <f>B47+(B51-B41)/(A51-A41)</f>
        <v>20.409999999999993</v>
      </c>
      <c r="C48" s="8">
        <f>C47+(C51-C41)/(A51-A41)</f>
        <v>19.989999999999998</v>
      </c>
      <c r="D48" s="1">
        <f t="shared" si="0"/>
        <v>0.63781249999999978</v>
      </c>
      <c r="E48" s="13">
        <f t="shared" si="1"/>
        <v>6.9706498951781937E-2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5.4999999999999991</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4"/>
        <v>33</v>
      </c>
      <c r="B49" s="8">
        <f>B48+(B51-B41)/(A51-A41)</f>
        <v>21.739999999999991</v>
      </c>
      <c r="C49" s="8">
        <f>C48+(C51-C41)/(A51-A41)</f>
        <v>20.759999999999998</v>
      </c>
      <c r="D49" s="1">
        <f t="shared" ref="D49:D80" si="5">B49/A49</f>
        <v>0.65878787878787848</v>
      </c>
      <c r="E49" s="13">
        <f t="shared" si="1"/>
        <v>6.5164135227829378E-2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5.2999999999999989</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4"/>
        <v>34</v>
      </c>
      <c r="B50" s="8">
        <f>B49+(B51-B41)/(A51-A41)</f>
        <v>23.06999999999999</v>
      </c>
      <c r="C50" s="8">
        <f>C49+(C51-C41)/(A51-A41)</f>
        <v>21.529999999999998</v>
      </c>
      <c r="D50" s="1">
        <f t="shared" si="5"/>
        <v>0.6785294117647056</v>
      </c>
      <c r="E50" s="13">
        <f t="shared" ref="E50:E81" si="6">(B50/B49)-1</f>
        <v>6.1177552897883958E-2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5.0999999999999988</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24.4</v>
      </c>
      <c r="C51" s="9">
        <f>VLOOKUP(CONCATENATE($A$1,A51),'Smith et al 2006'!$A$2:$S$780,9,FALSE)</f>
        <v>22.3</v>
      </c>
      <c r="D51" s="1">
        <f t="shared" si="5"/>
        <v>0.69714285714285706</v>
      </c>
      <c r="E51" s="13">
        <f t="shared" si="6"/>
        <v>5.765062852189029E-2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4.9000000000000004</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26.41</v>
      </c>
      <c r="C52" s="8">
        <f>C51+(C61-C51)/(A61-A51)</f>
        <v>23.36</v>
      </c>
      <c r="D52" s="1">
        <f t="shared" si="5"/>
        <v>0.7336111111111111</v>
      </c>
      <c r="E52" s="13">
        <f t="shared" si="6"/>
        <v>8.2377049180327955E-2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4.7700000000000005</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28.42</v>
      </c>
      <c r="C53" s="8">
        <f>C52+(C61-C51)/(A61-A51)</f>
        <v>24.419999999999998</v>
      </c>
      <c r="D53" s="1">
        <f t="shared" si="5"/>
        <v>0.76810810810810815</v>
      </c>
      <c r="E53" s="13">
        <f t="shared" si="6"/>
        <v>7.6107535024611872E-2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4.6400000000000006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30.430000000000003</v>
      </c>
      <c r="C54" s="8">
        <f>C53+(C61-C51)/(A61-A51)</f>
        <v>25.479999999999997</v>
      </c>
      <c r="D54" s="1">
        <f t="shared" si="5"/>
        <v>0.80078947368421061</v>
      </c>
      <c r="E54" s="13">
        <f t="shared" si="6"/>
        <v>7.0724841660802396E-2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4.5100000000000007</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32.440000000000005</v>
      </c>
      <c r="C55" s="8">
        <f>C54+(C61-C51)/(A61-A51)</f>
        <v>26.539999999999996</v>
      </c>
      <c r="D55" s="1">
        <f t="shared" si="5"/>
        <v>0.83179487179487188</v>
      </c>
      <c r="E55" s="13">
        <f t="shared" si="6"/>
        <v>6.6053236937233084E-2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4.3800000000000008</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34.450000000000003</v>
      </c>
      <c r="C56" s="8">
        <f>C55+(C61-C51)/(A61-A51)</f>
        <v>27.599999999999994</v>
      </c>
      <c r="D56" s="1">
        <f t="shared" si="5"/>
        <v>0.86125000000000007</v>
      </c>
      <c r="E56" s="13">
        <f t="shared" si="6"/>
        <v>6.1960542540073993E-2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4.2500000000000009</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36.46</v>
      </c>
      <c r="C57" s="8">
        <f>C56+(C61-C51)/(A61-A51)</f>
        <v>28.659999999999993</v>
      </c>
      <c r="D57" s="1">
        <f t="shared" si="5"/>
        <v>0.88926829268292684</v>
      </c>
      <c r="E57" s="13">
        <f t="shared" si="6"/>
        <v>5.8345428156748813E-2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4.120000000000001</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38.47</v>
      </c>
      <c r="C58" s="8">
        <f>C57+(C61-C51)/(A61-A51)</f>
        <v>29.719999999999992</v>
      </c>
      <c r="D58" s="1">
        <f t="shared" si="5"/>
        <v>0.91595238095238096</v>
      </c>
      <c r="E58" s="13">
        <f t="shared" si="6"/>
        <v>5.512890839275908E-2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3.9900000000000011</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40.479999999999997</v>
      </c>
      <c r="C59" s="8">
        <f>C58+(C61-C51)/(A61-A51)</f>
        <v>30.77999999999999</v>
      </c>
      <c r="D59" s="1">
        <f t="shared" si="5"/>
        <v>0.94139534883720921</v>
      </c>
      <c r="E59" s="13">
        <f t="shared" si="6"/>
        <v>5.2248505328827521E-2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3.8600000000000012</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42.489999999999995</v>
      </c>
      <c r="C60" s="8">
        <f>C59+(C61-C51)/(A61-A51)</f>
        <v>31.839999999999989</v>
      </c>
      <c r="D60" s="1">
        <f t="shared" si="5"/>
        <v>0.96568181818181809</v>
      </c>
      <c r="E60" s="13">
        <f t="shared" si="6"/>
        <v>4.9654150197628422E-2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3.7300000000000013</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44.5</v>
      </c>
      <c r="C61" s="9">
        <f>VLOOKUP(CONCATENATE($A$1,A61),'Smith et al 2006'!$A$2:$S$780,9,FALSE)</f>
        <v>32.9</v>
      </c>
      <c r="D61" s="1">
        <f t="shared" si="5"/>
        <v>0.98888888888888893</v>
      </c>
      <c r="E61" s="13">
        <f t="shared" si="6"/>
        <v>4.7305248293716184E-2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3.6</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47.24</v>
      </c>
      <c r="C62" s="8">
        <f>C61+(C71-C61)/(A71-A61)</f>
        <v>34.26</v>
      </c>
      <c r="D62" s="1">
        <f t="shared" si="5"/>
        <v>1.0269565217391305</v>
      </c>
      <c r="E62" s="13">
        <f t="shared" si="6"/>
        <v>6.1573033707865266E-2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3.52</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49.980000000000004</v>
      </c>
      <c r="C63" s="8">
        <f>C62+(C71-C61)/(A71-A61)</f>
        <v>35.619999999999997</v>
      </c>
      <c r="D63" s="1">
        <f t="shared" si="5"/>
        <v>1.0634042553191489</v>
      </c>
      <c r="E63" s="13">
        <f t="shared" si="6"/>
        <v>5.8001693480101757E-2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3.44</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52.720000000000006</v>
      </c>
      <c r="C64" s="8">
        <f>C63+(C71-C61)/(A71-A61)</f>
        <v>36.979999999999997</v>
      </c>
      <c r="D64" s="1">
        <f t="shared" si="5"/>
        <v>1.0983333333333334</v>
      </c>
      <c r="E64" s="13">
        <f t="shared" si="6"/>
        <v>5.4821928771508599E-2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3.36</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55.460000000000008</v>
      </c>
      <c r="C65" s="8">
        <f>C64+(C71-C61)/(A71-A61)</f>
        <v>38.339999999999996</v>
      </c>
      <c r="D65" s="1">
        <f t="shared" si="5"/>
        <v>1.1318367346938778</v>
      </c>
      <c r="E65" s="13">
        <f t="shared" si="6"/>
        <v>5.1972685887708758E-2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3.28</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58.20000000000001</v>
      </c>
      <c r="C66" s="8">
        <f>C65+(C71-C61)/(A71-A61)</f>
        <v>39.699999999999996</v>
      </c>
      <c r="D66" s="1">
        <f t="shared" si="5"/>
        <v>1.1640000000000001</v>
      </c>
      <c r="E66" s="13">
        <f t="shared" si="6"/>
        <v>4.9404976559682678E-2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3.1999999999999997</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60.940000000000012</v>
      </c>
      <c r="C67" s="8">
        <f>C66+(C71-C61)/(A71-A61)</f>
        <v>41.059999999999995</v>
      </c>
      <c r="D67" s="1">
        <f t="shared" si="5"/>
        <v>1.1949019607843139</v>
      </c>
      <c r="E67" s="13">
        <f t="shared" si="6"/>
        <v>4.707903780068734E-2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3.1199999999999997</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63.680000000000014</v>
      </c>
      <c r="C68" s="8">
        <f>C67+(C71-C61)/(A71-A61)</f>
        <v>42.419999999999995</v>
      </c>
      <c r="D68" s="1">
        <f t="shared" si="5"/>
        <v>1.2246153846153849</v>
      </c>
      <c r="E68" s="13">
        <f t="shared" si="6"/>
        <v>4.4962257958647944E-2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3.0399999999999996</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66.420000000000016</v>
      </c>
      <c r="C69" s="8">
        <f>C68+(C71-C61)/(A71-A61)</f>
        <v>43.779999999999994</v>
      </c>
      <c r="D69" s="1">
        <f t="shared" si="5"/>
        <v>1.2532075471698116</v>
      </c>
      <c r="E69" s="13">
        <f t="shared" si="6"/>
        <v>4.3027638190954898E-2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2.9599999999999995</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69.160000000000011</v>
      </c>
      <c r="C70" s="8">
        <f>C69+(C71-C61)/(A71-A61)</f>
        <v>45.139999999999993</v>
      </c>
      <c r="D70" s="1">
        <f t="shared" si="5"/>
        <v>1.280740740740741</v>
      </c>
      <c r="E70" s="13">
        <f t="shared" si="6"/>
        <v>4.125263474856955E-2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2.8799999999999994</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71.900000000000006</v>
      </c>
      <c r="C71" s="9">
        <f>VLOOKUP(CONCATENATE($A$1,A71),'Smith et al 2006'!$A$2:$S$780,9,FALSE)</f>
        <v>46.5</v>
      </c>
      <c r="D71" s="1">
        <f t="shared" si="5"/>
        <v>1.3072727272727274</v>
      </c>
      <c r="E71" s="13">
        <f t="shared" si="6"/>
        <v>3.961827646038163E-2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2.8</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75.37</v>
      </c>
      <c r="C72" s="8">
        <f>C71+(C81-C71)/(A81-A71)</f>
        <v>48.13</v>
      </c>
      <c r="D72" s="1">
        <f t="shared" si="5"/>
        <v>1.3458928571428572</v>
      </c>
      <c r="E72" s="13">
        <f t="shared" si="6"/>
        <v>4.8261474269819082E-2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2.7399999999999998</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78.84</v>
      </c>
      <c r="C73" s="8">
        <f>C72+(C81-C71)/(A81-A71)</f>
        <v>49.760000000000005</v>
      </c>
      <c r="D73" s="1">
        <f t="shared" si="5"/>
        <v>1.3831578947368421</v>
      </c>
      <c r="E73" s="13">
        <f t="shared" si="6"/>
        <v>4.6039538277829362E-2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2.6799999999999997</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82.31</v>
      </c>
      <c r="C74" s="8">
        <f>C73+(C81-C71)/(A81-A71)</f>
        <v>51.390000000000008</v>
      </c>
      <c r="D74" s="1">
        <f t="shared" si="5"/>
        <v>1.4191379310344827</v>
      </c>
      <c r="E74" s="13">
        <f t="shared" si="6"/>
        <v>4.4013191273465146E-2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2.6199999999999997</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85.78</v>
      </c>
      <c r="C75" s="8">
        <f>C74+(C81-C71)/(A81-A71)</f>
        <v>53.02000000000001</v>
      </c>
      <c r="D75" s="1">
        <f t="shared" si="5"/>
        <v>1.4538983050847458</v>
      </c>
      <c r="E75" s="13">
        <f t="shared" si="6"/>
        <v>4.2157696513181797E-2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2.5599999999999996</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89.25</v>
      </c>
      <c r="C76" s="8">
        <f>C75+(C81-C71)/(A81-A71)</f>
        <v>54.650000000000013</v>
      </c>
      <c r="D76" s="1">
        <f t="shared" si="5"/>
        <v>1.4875</v>
      </c>
      <c r="E76" s="13">
        <f t="shared" si="6"/>
        <v>4.045231988808573E-2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2.4999999999999996</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92.72</v>
      </c>
      <c r="C77" s="8">
        <f>C76+(C81-C71)/(A81-A71)</f>
        <v>56.280000000000015</v>
      </c>
      <c r="D77" s="1">
        <f t="shared" si="5"/>
        <v>1.52</v>
      </c>
      <c r="E77" s="13">
        <f t="shared" si="6"/>
        <v>3.8879551820728331E-2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2.4399999999999995</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96.19</v>
      </c>
      <c r="C78" s="8">
        <f>C77+(C81-C71)/(A81-A71)</f>
        <v>57.910000000000018</v>
      </c>
      <c r="D78" s="1">
        <f t="shared" si="5"/>
        <v>1.5514516129032259</v>
      </c>
      <c r="E78" s="13">
        <f t="shared" si="6"/>
        <v>3.74245038826575E-2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2.3799999999999994</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99.66</v>
      </c>
      <c r="C79" s="8">
        <f>C78+(C81-C71)/(A81-A71)</f>
        <v>59.54000000000002</v>
      </c>
      <c r="D79" s="1">
        <f t="shared" si="5"/>
        <v>1.5819047619047619</v>
      </c>
      <c r="E79" s="13">
        <f t="shared" si="6"/>
        <v>3.6074436012059508E-2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2.3199999999999994</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103.13</v>
      </c>
      <c r="C80" s="8">
        <f>C79+(C81-C71)/(A81-A71)</f>
        <v>61.170000000000023</v>
      </c>
      <c r="D80" s="1">
        <f t="shared" si="5"/>
        <v>1.6114062499999999</v>
      </c>
      <c r="E80" s="13">
        <f t="shared" si="6"/>
        <v>3.4818382500501732E-2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2.2599999999999993</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106.6</v>
      </c>
      <c r="C81" s="9">
        <f>VLOOKUP(CONCATENATE($A$1,A81),'Smith et al 2006'!$A$2:$S$780,9,FALSE)</f>
        <v>62.8</v>
      </c>
      <c r="D81" s="1">
        <f t="shared" ref="D81:D104" si="11">B81/A81</f>
        <v>1.64</v>
      </c>
      <c r="E81" s="13">
        <f t="shared" si="6"/>
        <v>3.3646853485891581E-2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2.2000000000000002</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2">A81+1</f>
        <v>66</v>
      </c>
      <c r="B82" s="8">
        <f>B81+(B91-B81)/(A91-A81)</f>
        <v>110.72999999999999</v>
      </c>
      <c r="C82" s="8">
        <f>C81+(C91-C81)/(A91-A81)</f>
        <v>64.66</v>
      </c>
      <c r="D82" s="1">
        <f t="shared" si="11"/>
        <v>1.6777272727272725</v>
      </c>
      <c r="E82" s="13">
        <f t="shared" ref="E82:E104" si="13">(B82/B81)-1</f>
        <v>3.8742964352720399E-2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2.16</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2"/>
        <v>67</v>
      </c>
      <c r="B83" s="8">
        <f>B82+(B91-B81)/(A91-A81)</f>
        <v>114.85999999999999</v>
      </c>
      <c r="C83" s="8">
        <f>C82+(C91-C81)/(A91-A81)</f>
        <v>66.52</v>
      </c>
      <c r="D83" s="1">
        <f t="shared" si="11"/>
        <v>1.714328358208955</v>
      </c>
      <c r="E83" s="13">
        <f t="shared" si="13"/>
        <v>3.7297931906439041E-2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2.12</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2"/>
        <v>68</v>
      </c>
      <c r="B84" s="8">
        <f>B83+(B91-B81)/(A91-A81)</f>
        <v>118.98999999999998</v>
      </c>
      <c r="C84" s="8">
        <f>C83+(C91-C81)/(A91-A81)</f>
        <v>68.38</v>
      </c>
      <c r="D84" s="1">
        <f t="shared" si="11"/>
        <v>1.7498529411764703</v>
      </c>
      <c r="E84" s="13">
        <f t="shared" si="13"/>
        <v>3.595681699460207E-2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2.08</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2"/>
        <v>69</v>
      </c>
      <c r="B85" s="8">
        <f>B84+(B91-B81)/(A91-A81)</f>
        <v>123.11999999999998</v>
      </c>
      <c r="C85" s="8">
        <f>C84+(C91-C81)/(A91-A81)</f>
        <v>70.239999999999995</v>
      </c>
      <c r="D85" s="1">
        <f t="shared" si="11"/>
        <v>1.7843478260869561</v>
      </c>
      <c r="E85" s="13">
        <f t="shared" si="13"/>
        <v>3.4708799058744466E-2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2.04</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2"/>
        <v>70</v>
      </c>
      <c r="B86" s="8">
        <f>B85+(B91-B81)/(A91-A81)</f>
        <v>127.24999999999997</v>
      </c>
      <c r="C86" s="8">
        <f>C85+(C91-C81)/(A91-A81)</f>
        <v>72.099999999999994</v>
      </c>
      <c r="D86" s="1">
        <f t="shared" si="11"/>
        <v>1.8178571428571424</v>
      </c>
      <c r="E86" s="13">
        <f t="shared" si="13"/>
        <v>3.3544509421702395E-2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2"/>
        <v>71</v>
      </c>
      <c r="B87" s="8">
        <f>B86+(B91-B81)/(A91-A81)</f>
        <v>131.37999999999997</v>
      </c>
      <c r="C87" s="8">
        <f>C86+(C91-C81)/(A91-A81)</f>
        <v>73.959999999999994</v>
      </c>
      <c r="D87" s="1">
        <f t="shared" si="11"/>
        <v>1.8504225352112671</v>
      </c>
      <c r="E87" s="13">
        <f t="shared" si="13"/>
        <v>3.2455795677799548E-2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1.96</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2"/>
        <v>72</v>
      </c>
      <c r="B88" s="8">
        <f>B87+(B91-B81)/(A91-A81)</f>
        <v>135.50999999999996</v>
      </c>
      <c r="C88" s="8">
        <f>C87+(C91-C81)/(A91-A81)</f>
        <v>75.819999999999993</v>
      </c>
      <c r="D88" s="1">
        <f t="shared" si="11"/>
        <v>1.8820833333333329</v>
      </c>
      <c r="E88" s="13">
        <f t="shared" si="13"/>
        <v>3.1435530522149424E-2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1.92</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2"/>
        <v>73</v>
      </c>
      <c r="B89" s="8">
        <f>B88+(B91-B81)/(A91-A81)</f>
        <v>139.63999999999996</v>
      </c>
      <c r="C89" s="8">
        <f>C88+(C91-C81)/(A91-A81)</f>
        <v>77.679999999999993</v>
      </c>
      <c r="D89" s="1">
        <f t="shared" si="11"/>
        <v>1.9128767123287664</v>
      </c>
      <c r="E89" s="13">
        <f t="shared" si="13"/>
        <v>3.0477455538336695E-2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1.88</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2"/>
        <v>74</v>
      </c>
      <c r="B90" s="8">
        <f>B89+(B91-B81)/(A91-A81)</f>
        <v>143.76999999999995</v>
      </c>
      <c r="C90" s="8">
        <f>C89+(C91-C81)/(A91-A81)</f>
        <v>79.539999999999992</v>
      </c>
      <c r="D90" s="1">
        <f t="shared" si="11"/>
        <v>1.9428378378378373</v>
      </c>
      <c r="E90" s="13">
        <f t="shared" si="13"/>
        <v>2.9576052706960843E-2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1.8399999999999999</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147.9</v>
      </c>
      <c r="C91" s="9">
        <f>VLOOKUP(CONCATENATE($A$1,A91),'Smith et al 2006'!$A$2:$S$780,9,FALSE)</f>
        <v>81.400000000000006</v>
      </c>
      <c r="D91" s="1">
        <f t="shared" si="11"/>
        <v>1.972</v>
      </c>
      <c r="E91" s="13">
        <f t="shared" si="13"/>
        <v>2.8726438060791892E-2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1.8</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4">A91+1</f>
        <v>76</v>
      </c>
      <c r="B92" s="8">
        <f>B91+(B101-B91)/(A101-A91)</f>
        <v>152.65</v>
      </c>
      <c r="C92" s="8">
        <f>C91+(C101-C91)/(A101-A91)</f>
        <v>83.460000000000008</v>
      </c>
      <c r="D92" s="1">
        <f t="shared" si="11"/>
        <v>2.0085526315789473</v>
      </c>
      <c r="E92" s="13">
        <f t="shared" si="13"/>
        <v>3.2116294793779643E-2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1.77</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4"/>
        <v>77</v>
      </c>
      <c r="B93" s="8">
        <f>B92+(B101-B91)/(A101-A91)</f>
        <v>157.4</v>
      </c>
      <c r="C93" s="8">
        <f>C92+(C101-C91)/(A101-A91)</f>
        <v>85.52000000000001</v>
      </c>
      <c r="D93" s="1">
        <f t="shared" si="11"/>
        <v>2.0441558441558443</v>
      </c>
      <c r="E93" s="13">
        <f t="shared" si="13"/>
        <v>3.1116934163118337E-2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1.74</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4"/>
        <v>78</v>
      </c>
      <c r="B94" s="8">
        <f>B93+(B101-B91)/(A101-A91)</f>
        <v>162.15</v>
      </c>
      <c r="C94" s="8">
        <f>C93+(C101-C91)/(A101-A91)</f>
        <v>87.580000000000013</v>
      </c>
      <c r="D94" s="1">
        <f t="shared" si="11"/>
        <v>2.078846153846154</v>
      </c>
      <c r="E94" s="13">
        <f t="shared" si="13"/>
        <v>3.0177890724269352E-2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1.71</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4"/>
        <v>79</v>
      </c>
      <c r="B95" s="8">
        <f>B94+(B101-B91)/(A101-A91)</f>
        <v>166.9</v>
      </c>
      <c r="C95" s="8">
        <f>C94+(C101-C91)/(A101-A91)</f>
        <v>89.640000000000015</v>
      </c>
      <c r="D95" s="1">
        <f t="shared" si="11"/>
        <v>2.1126582278481014</v>
      </c>
      <c r="E95" s="13">
        <f t="shared" si="13"/>
        <v>2.9293863706444601E-2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1.68</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4"/>
        <v>80</v>
      </c>
      <c r="B96" s="8">
        <f>B95+(B101-B91)/(A101-A91)</f>
        <v>171.65</v>
      </c>
      <c r="C96" s="8">
        <f>C95+(C101-C91)/(A101-A91)</f>
        <v>91.700000000000017</v>
      </c>
      <c r="D96" s="1">
        <f t="shared" si="11"/>
        <v>2.1456249999999999</v>
      </c>
      <c r="E96" s="13">
        <f t="shared" si="13"/>
        <v>2.8460155781905305E-2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1.65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4"/>
        <v>81</v>
      </c>
      <c r="B97" s="8">
        <f>B96+(B101-B91)/(A101-A91)</f>
        <v>176.4</v>
      </c>
      <c r="C97" s="8">
        <f>C96+(C101-C91)/(A101-A91)</f>
        <v>93.760000000000019</v>
      </c>
      <c r="D97" s="1">
        <f t="shared" si="11"/>
        <v>2.177777777777778</v>
      </c>
      <c r="E97" s="13">
        <f t="shared" si="13"/>
        <v>2.7672589571803075E-2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1.6199999999999999</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4"/>
        <v>82</v>
      </c>
      <c r="B98" s="8">
        <f>B97+(B101-B91)/(A101-A91)</f>
        <v>181.15</v>
      </c>
      <c r="C98" s="8">
        <f>C97+(C101-C91)/(A101-A91)</f>
        <v>95.820000000000022</v>
      </c>
      <c r="D98" s="1">
        <f t="shared" si="11"/>
        <v>2.2091463414634145</v>
      </c>
      <c r="E98" s="13">
        <f t="shared" si="13"/>
        <v>2.6927437641723451E-2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1.5899999999999999</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4"/>
        <v>83</v>
      </c>
      <c r="B99" s="8">
        <f>B98+(B101-B91)/(A101-A91)</f>
        <v>185.9</v>
      </c>
      <c r="C99" s="8">
        <f>C98+(C101-C91)/(A101-A91)</f>
        <v>97.880000000000024</v>
      </c>
      <c r="D99" s="1">
        <f t="shared" si="11"/>
        <v>2.2397590361445783</v>
      </c>
      <c r="E99" s="13">
        <f t="shared" si="13"/>
        <v>2.622136351090254E-2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1.5599999999999998</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4"/>
        <v>84</v>
      </c>
      <c r="B100" s="8">
        <f>B99+(B101-B91)/(A101-A91)</f>
        <v>190.65</v>
      </c>
      <c r="C100" s="8">
        <f>C99+(C101-C91)/(A101-A91)</f>
        <v>99.940000000000026</v>
      </c>
      <c r="D100" s="1">
        <f t="shared" si="11"/>
        <v>2.2696428571428573</v>
      </c>
      <c r="E100" s="13">
        <f t="shared" si="13"/>
        <v>2.5551371705217818E-2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1.5299999999999998</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195.4</v>
      </c>
      <c r="C101" s="9">
        <f>VLOOKUP(CONCATENATE($A$1,A101),'Smith et al 2006'!$A$2:$S$780,9,FALSE)</f>
        <v>102</v>
      </c>
      <c r="D101" s="1">
        <f t="shared" si="11"/>
        <v>2.2988235294117647</v>
      </c>
      <c r="E101" s="13">
        <f t="shared" si="13"/>
        <v>2.4914765276685014E-2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1.5</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5">A101+1</f>
        <v>86</v>
      </c>
      <c r="B102" s="8">
        <f>B101+(B111-B101)/(A111-A101)</f>
        <v>200.69</v>
      </c>
      <c r="C102" s="8">
        <f>C101+(C111-C101)/(A111-A101)</f>
        <v>104.22</v>
      </c>
      <c r="D102" s="1">
        <f t="shared" si="11"/>
        <v>2.3336046511627906</v>
      </c>
      <c r="E102" s="13">
        <f t="shared" si="13"/>
        <v>2.7072671443193475E-2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1.48</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5"/>
        <v>87</v>
      </c>
      <c r="B103" s="8">
        <f>B102+(B111-B101)/(A111-A101)</f>
        <v>205.98</v>
      </c>
      <c r="C103" s="8">
        <f>C102+(C111-C101)/(A111-A101)</f>
        <v>106.44</v>
      </c>
      <c r="D103" s="1">
        <f t="shared" si="11"/>
        <v>2.3675862068965516</v>
      </c>
      <c r="E103" s="13">
        <f t="shared" si="13"/>
        <v>2.6359061238726333E-2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1.46</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5"/>
        <v>88</v>
      </c>
      <c r="B104" s="8">
        <f>B103+(B111-B101)/(A111-A101)</f>
        <v>211.26999999999998</v>
      </c>
      <c r="C104" s="8">
        <f>C103+(C111-C101)/(A111-A101)</f>
        <v>108.66</v>
      </c>
      <c r="D104" s="1">
        <f t="shared" si="11"/>
        <v>2.4007954545454542</v>
      </c>
      <c r="E104" s="13">
        <f t="shared" si="13"/>
        <v>2.5682105058743465E-2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1.44</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5"/>
        <v>89</v>
      </c>
      <c r="B105" s="8">
        <f>B104+(B111-B101)/(A111-A101)</f>
        <v>216.55999999999997</v>
      </c>
      <c r="C105" s="8">
        <f>C104+(C111-C101)/(A111-A101)</f>
        <v>110.88</v>
      </c>
      <c r="D105" s="1">
        <f t="shared" ref="D105:D141" si="16">B105/A105</f>
        <v>2.433258426966292</v>
      </c>
      <c r="E105" s="13">
        <f t="shared" ref="E105:E141" si="17">(B105/B104)-1</f>
        <v>2.5039049557438409E-2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1.42</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5"/>
        <v>90</v>
      </c>
      <c r="B106" s="8">
        <f>B105+(B111-B101)/(A111-A101)</f>
        <v>221.84999999999997</v>
      </c>
      <c r="C106" s="8">
        <f>C105+(C111-C101)/(A111-A101)</f>
        <v>113.1</v>
      </c>
      <c r="D106" s="1">
        <f t="shared" si="16"/>
        <v>2.4649999999999994</v>
      </c>
      <c r="E106" s="13">
        <f t="shared" si="17"/>
        <v>2.4427410417436235E-2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1.4</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5"/>
        <v>91</v>
      </c>
      <c r="B107" s="8">
        <f>B106+(B111-B101)/(A111-A101)</f>
        <v>227.13999999999996</v>
      </c>
      <c r="C107" s="8">
        <f>C106+(C111-C101)/(A111-A101)</f>
        <v>115.32</v>
      </c>
      <c r="D107" s="1">
        <f t="shared" si="16"/>
        <v>2.4960439560439558</v>
      </c>
      <c r="E107" s="13">
        <f t="shared" si="17"/>
        <v>2.3844940274960535E-2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1.38</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5"/>
        <v>92</v>
      </c>
      <c r="B108" s="8">
        <f>B107+(B111-B101)/(A111-A101)</f>
        <v>232.42999999999995</v>
      </c>
      <c r="C108" s="8">
        <f>C107+(C111-C101)/(A111-A101)</f>
        <v>117.53999999999999</v>
      </c>
      <c r="D108" s="1">
        <f t="shared" si="16"/>
        <v>2.5264130434782603</v>
      </c>
      <c r="E108" s="13">
        <f t="shared" si="17"/>
        <v>2.3289601127058246E-2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1.3599999999999999</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5"/>
        <v>93</v>
      </c>
      <c r="B109" s="8">
        <f>B108+(B111-B101)/(A111-A101)</f>
        <v>237.71999999999994</v>
      </c>
      <c r="C109" s="8">
        <f>C108+(C111-C101)/(A111-A101)</f>
        <v>119.75999999999999</v>
      </c>
      <c r="D109" s="1">
        <f t="shared" si="16"/>
        <v>2.5561290322580641</v>
      </c>
      <c r="E109" s="13">
        <f t="shared" si="17"/>
        <v>2.2759540506819276E-2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1.3399999999999999</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5"/>
        <v>94</v>
      </c>
      <c r="B110" s="8">
        <f>B109+(B111-B101)/(A111-A101)</f>
        <v>243.00999999999993</v>
      </c>
      <c r="C110" s="8">
        <f>C109+(C111-C101)/(A111-A101)</f>
        <v>121.97999999999999</v>
      </c>
      <c r="D110" s="1">
        <f t="shared" si="16"/>
        <v>2.5852127659574462</v>
      </c>
      <c r="E110" s="13">
        <f t="shared" si="17"/>
        <v>2.2253070839643341E-2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1.3199999999999998</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248.3</v>
      </c>
      <c r="C111" s="9">
        <f>VLOOKUP(CONCATENATE($A$1,A111),'Smith et al 2006'!$A$2:$S$780,9,FALSE)</f>
        <v>124.2</v>
      </c>
      <c r="D111" s="1">
        <f t="shared" si="16"/>
        <v>2.6136842105263161</v>
      </c>
      <c r="E111" s="13">
        <f t="shared" si="17"/>
        <v>2.1768651495823521E-2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1.3</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8">A111+1</f>
        <v>96</v>
      </c>
      <c r="B112" s="8">
        <f>B111+(B121-B111)/(A121-A111)</f>
        <v>254.03</v>
      </c>
      <c r="C112" s="8">
        <f>C111+(C121-C111)/(A121-A111)</f>
        <v>126.53</v>
      </c>
      <c r="D112" s="1">
        <f t="shared" si="16"/>
        <v>2.6461458333333332</v>
      </c>
      <c r="E112" s="13">
        <f t="shared" si="17"/>
        <v>2.3076923076922995E-2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1.28</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8"/>
        <v>97</v>
      </c>
      <c r="B113" s="8">
        <f>B112+(B121-B111)/(A121-A111)</f>
        <v>259.76</v>
      </c>
      <c r="C113" s="8">
        <f>C112+(C121-C111)/(A121-A111)</f>
        <v>128.86000000000001</v>
      </c>
      <c r="D113" s="1">
        <f t="shared" si="16"/>
        <v>2.6779381443298966</v>
      </c>
      <c r="E113" s="13">
        <f t="shared" si="17"/>
        <v>2.2556390977443552E-2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1.26</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8"/>
        <v>98</v>
      </c>
      <c r="B114" s="8">
        <f>B113+(B121-B111)/(A121-A111)</f>
        <v>265.49</v>
      </c>
      <c r="C114" s="8">
        <f>C113+(C121-C111)/(A121-A111)</f>
        <v>131.19000000000003</v>
      </c>
      <c r="D114" s="1">
        <f t="shared" si="16"/>
        <v>2.7090816326530613</v>
      </c>
      <c r="E114" s="13">
        <f t="shared" si="17"/>
        <v>2.2058823529411908E-2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1.24</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8"/>
        <v>99</v>
      </c>
      <c r="B115" s="8">
        <f>B114+(B121-B111)/(A121-A111)</f>
        <v>271.22000000000003</v>
      </c>
      <c r="C115" s="8">
        <f>C114+(C121-C111)/(A121-A111)</f>
        <v>133.52000000000004</v>
      </c>
      <c r="D115" s="1">
        <f t="shared" si="16"/>
        <v>2.73959595959596</v>
      </c>
      <c r="E115" s="13">
        <f t="shared" si="17"/>
        <v>2.1582733812949728E-2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1.22</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8"/>
        <v>100</v>
      </c>
      <c r="B116" s="8">
        <f>B115+(B121-B111)/(A121-A111)</f>
        <v>276.95000000000005</v>
      </c>
      <c r="C116" s="8">
        <f>C115+(C121-C111)/(A121-A111)</f>
        <v>135.85000000000005</v>
      </c>
      <c r="D116" s="1">
        <f t="shared" si="16"/>
        <v>2.7695000000000003</v>
      </c>
      <c r="E116" s="13">
        <f t="shared" si="17"/>
        <v>2.1126760563380254E-2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1.2</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8"/>
        <v>101</v>
      </c>
      <c r="B117" s="8">
        <f>B116+(B121-B111)/(A121-A111)</f>
        <v>282.68000000000006</v>
      </c>
      <c r="C117" s="8">
        <f>C116+(C121-C111)/(A121-A111)</f>
        <v>138.18000000000006</v>
      </c>
      <c r="D117" s="1">
        <f t="shared" si="16"/>
        <v>2.7988118811881195</v>
      </c>
      <c r="E117" s="13">
        <f t="shared" si="17"/>
        <v>2.0689655172413834E-2</v>
      </c>
      <c r="F117" s="20"/>
      <c r="G117" s="20"/>
      <c r="H117" s="8">
        <f>H116+(H121-H111)/($A121-$A111)</f>
        <v>1.18</v>
      </c>
    </row>
    <row r="118" spans="1:108" x14ac:dyDescent="0.2">
      <c r="A118" s="8">
        <f t="shared" si="18"/>
        <v>102</v>
      </c>
      <c r="B118" s="8">
        <f>B117+(B121-B111)/(A121-A111)</f>
        <v>288.41000000000008</v>
      </c>
      <c r="C118" s="8">
        <f>C117+(C121-C111)/(A121-A111)</f>
        <v>140.51000000000008</v>
      </c>
      <c r="D118" s="1">
        <f t="shared" si="16"/>
        <v>2.8275490196078441</v>
      </c>
      <c r="E118" s="13">
        <f t="shared" si="17"/>
        <v>2.0270270270270396E-2</v>
      </c>
      <c r="F118" s="20"/>
      <c r="G118" s="20"/>
      <c r="H118" s="8">
        <f>H117+(H121-H111)/($A121-$A111)</f>
        <v>1.1599999999999999</v>
      </c>
    </row>
    <row r="119" spans="1:108" x14ac:dyDescent="0.2">
      <c r="A119" s="8">
        <f t="shared" si="18"/>
        <v>103</v>
      </c>
      <c r="B119" s="8">
        <f>B118+(B121-B111)/(A121-A111)</f>
        <v>294.1400000000001</v>
      </c>
      <c r="C119" s="8">
        <f>C118+(C121-C111)/(A121-A111)</f>
        <v>142.84000000000009</v>
      </c>
      <c r="D119" s="1">
        <f t="shared" si="16"/>
        <v>2.8557281553398068</v>
      </c>
      <c r="E119" s="13">
        <f t="shared" si="17"/>
        <v>1.9867549668874274E-2</v>
      </c>
      <c r="F119" s="20"/>
      <c r="G119" s="20"/>
      <c r="H119" s="8">
        <f>H118+(H121-H111)/($A121-$A111)</f>
        <v>1.1399999999999999</v>
      </c>
    </row>
    <row r="120" spans="1:108" x14ac:dyDescent="0.2">
      <c r="A120" s="8">
        <f t="shared" si="18"/>
        <v>104</v>
      </c>
      <c r="B120" s="8">
        <f>B119+(B121-B111)/(A121-A111)</f>
        <v>299.87000000000012</v>
      </c>
      <c r="C120" s="8">
        <f>C119+(C121-C111)/(A121-A111)</f>
        <v>145.1700000000001</v>
      </c>
      <c r="D120" s="1">
        <f t="shared" si="16"/>
        <v>2.8833653846153857</v>
      </c>
      <c r="E120" s="13">
        <f t="shared" si="17"/>
        <v>1.9480519480519431E-2</v>
      </c>
      <c r="F120" s="20"/>
      <c r="G120" s="20"/>
      <c r="H120" s="8">
        <f>H119+(H121-H111)/($A121-$A111)</f>
        <v>1.1199999999999999</v>
      </c>
    </row>
    <row r="121" spans="1:108" x14ac:dyDescent="0.2">
      <c r="A121" s="9">
        <v>105</v>
      </c>
      <c r="B121" s="9">
        <f>VLOOKUP(CONCATENATE($A$1,A121),'Smith et al 2006'!$A$2:$S$780,8,FALSE)</f>
        <v>305.60000000000002</v>
      </c>
      <c r="C121" s="9">
        <f>VLOOKUP(CONCATENATE($A$1,A121),'Smith et al 2006'!$A$2:$S$780,9,FALSE)</f>
        <v>147.5</v>
      </c>
      <c r="D121" s="1">
        <f t="shared" si="16"/>
        <v>2.9104761904761909</v>
      </c>
      <c r="E121" s="13">
        <f t="shared" si="17"/>
        <v>1.9108280254776844E-2</v>
      </c>
      <c r="F121" s="20"/>
      <c r="G121" s="20"/>
      <c r="H121" s="9">
        <f>VLOOKUP(CONCATENATE($A$1,$A121),'Smith et al 2006'!$A$2:$S$780,11,FALSE)</f>
        <v>1.1000000000000001</v>
      </c>
    </row>
    <row r="122" spans="1:108" x14ac:dyDescent="0.2">
      <c r="A122" s="8">
        <f t="shared" ref="A122:A130" si="19">A121+1</f>
        <v>106</v>
      </c>
      <c r="B122" s="8">
        <f>B121+(B131-B121)/(A131-A121)</f>
        <v>311.71000000000004</v>
      </c>
      <c r="C122" s="8">
        <f>C121+(C131-C121)/(A131-A121)</f>
        <v>149.93</v>
      </c>
      <c r="D122" s="1">
        <f t="shared" si="16"/>
        <v>2.940660377358491</v>
      </c>
      <c r="E122" s="13">
        <f t="shared" si="17"/>
        <v>1.9993455497382184E-2</v>
      </c>
      <c r="F122" s="20"/>
      <c r="G122" s="20"/>
      <c r="H122" s="8">
        <f>H121+(H131-H121)/($A131-$A121)</f>
        <v>1.0900000000000001</v>
      </c>
    </row>
    <row r="123" spans="1:108" x14ac:dyDescent="0.2">
      <c r="A123" s="8">
        <f t="shared" si="19"/>
        <v>107</v>
      </c>
      <c r="B123" s="8">
        <f>B122+(B131-B121)/(A131-A121)</f>
        <v>317.82000000000005</v>
      </c>
      <c r="C123" s="8">
        <f>C122+(C131-C121)/(A131-A121)</f>
        <v>152.36000000000001</v>
      </c>
      <c r="D123" s="1">
        <f t="shared" si="16"/>
        <v>2.970280373831776</v>
      </c>
      <c r="E123" s="13">
        <f t="shared" si="17"/>
        <v>1.9601552725289517E-2</v>
      </c>
      <c r="F123" s="20"/>
      <c r="G123" s="20"/>
      <c r="H123" s="8">
        <f>H122+(H131-H121)/($A131-$A121)</f>
        <v>1.08</v>
      </c>
    </row>
    <row r="124" spans="1:108" x14ac:dyDescent="0.2">
      <c r="A124" s="8">
        <f t="shared" si="19"/>
        <v>108</v>
      </c>
      <c r="B124" s="8">
        <f>B123+(B131-B121)/(A131-A121)</f>
        <v>323.93000000000006</v>
      </c>
      <c r="C124" s="8">
        <f>C123+(C131-C121)/(A131-A121)</f>
        <v>154.79000000000002</v>
      </c>
      <c r="D124" s="1">
        <f t="shared" si="16"/>
        <v>2.9993518518518525</v>
      </c>
      <c r="E124" s="13">
        <f t="shared" si="17"/>
        <v>1.9224718394059481E-2</v>
      </c>
      <c r="F124" s="20"/>
      <c r="G124" s="20"/>
      <c r="H124" s="8">
        <f>H123+(H131-H121)/($A131-$A121)</f>
        <v>1.07</v>
      </c>
    </row>
    <row r="125" spans="1:108" x14ac:dyDescent="0.2">
      <c r="A125" s="8">
        <f t="shared" si="19"/>
        <v>109</v>
      </c>
      <c r="B125" s="8">
        <f>B124+(B131-B121)/(A131-A121)</f>
        <v>330.04000000000008</v>
      </c>
      <c r="C125" s="8">
        <f>C124+(C131-C121)/(A131-A121)</f>
        <v>157.22000000000003</v>
      </c>
      <c r="D125" s="1">
        <f t="shared" si="16"/>
        <v>3.0278899082568813</v>
      </c>
      <c r="E125" s="13">
        <f t="shared" si="17"/>
        <v>1.8862099836384427E-2</v>
      </c>
      <c r="F125" s="20"/>
      <c r="G125" s="20"/>
      <c r="H125" s="8">
        <f>H124+(H131-H121)/($A131-$A121)</f>
        <v>1.06</v>
      </c>
    </row>
    <row r="126" spans="1:108" x14ac:dyDescent="0.2">
      <c r="A126" s="8">
        <f t="shared" si="19"/>
        <v>110</v>
      </c>
      <c r="B126" s="8">
        <f>B125+(B131-B121)/(A131-A121)</f>
        <v>336.15000000000009</v>
      </c>
      <c r="C126" s="8">
        <f>C125+(C131-C121)/(A131-A121)</f>
        <v>159.65000000000003</v>
      </c>
      <c r="D126" s="1">
        <f t="shared" si="16"/>
        <v>3.0559090909090916</v>
      </c>
      <c r="E126" s="13">
        <f t="shared" si="17"/>
        <v>1.8512907526360589E-2</v>
      </c>
      <c r="F126" s="20"/>
      <c r="G126" s="20"/>
      <c r="H126" s="8">
        <f>H125+(H131-H121)/($A131-$A121)</f>
        <v>1.05</v>
      </c>
    </row>
    <row r="127" spans="1:108" x14ac:dyDescent="0.2">
      <c r="A127" s="8">
        <f t="shared" si="19"/>
        <v>111</v>
      </c>
      <c r="B127" s="8">
        <f>B126+(B131-B121)/(A131-A121)</f>
        <v>342.2600000000001</v>
      </c>
      <c r="C127" s="8">
        <f>C126+(C131-C121)/(A131-A121)</f>
        <v>162.08000000000004</v>
      </c>
      <c r="D127" s="1">
        <f t="shared" si="16"/>
        <v>3.0834234234234246</v>
      </c>
      <c r="E127" s="13">
        <f t="shared" si="17"/>
        <v>1.8176409341067901E-2</v>
      </c>
      <c r="F127" s="20"/>
      <c r="G127" s="20"/>
      <c r="H127" s="8">
        <f>H126+(H131-H121)/($A131-$A121)</f>
        <v>1.04</v>
      </c>
    </row>
    <row r="128" spans="1:108" x14ac:dyDescent="0.2">
      <c r="A128" s="8">
        <f t="shared" si="19"/>
        <v>112</v>
      </c>
      <c r="B128" s="8">
        <f>B127+(B131-B121)/(A131-A121)</f>
        <v>348.37000000000012</v>
      </c>
      <c r="C128" s="8">
        <f>C127+(C131-C121)/(A131-A121)</f>
        <v>164.51000000000005</v>
      </c>
      <c r="D128" s="1">
        <f t="shared" si="16"/>
        <v>3.1104464285714295</v>
      </c>
      <c r="E128" s="13">
        <f t="shared" si="17"/>
        <v>1.7851925436802363E-2</v>
      </c>
      <c r="F128" s="20"/>
      <c r="G128" s="20"/>
      <c r="H128" s="8">
        <f>H127+(H131-H121)/($A131-$A121)</f>
        <v>1.03</v>
      </c>
    </row>
    <row r="129" spans="1:8" x14ac:dyDescent="0.2">
      <c r="A129" s="8">
        <f t="shared" si="19"/>
        <v>113</v>
      </c>
      <c r="B129" s="8">
        <f>B128+(B131-B121)/(A131-A121)</f>
        <v>354.48000000000013</v>
      </c>
      <c r="C129" s="8">
        <f>C128+(C131-C121)/(A131-A121)</f>
        <v>166.94000000000005</v>
      </c>
      <c r="D129" s="1">
        <f t="shared" si="16"/>
        <v>3.136991150442479</v>
      </c>
      <c r="E129" s="13">
        <f t="shared" si="17"/>
        <v>1.7538823664494663E-2</v>
      </c>
      <c r="F129" s="20"/>
      <c r="G129" s="20"/>
      <c r="H129" s="8">
        <f>H128+(H131-H121)/($A131-$A121)</f>
        <v>1.02</v>
      </c>
    </row>
    <row r="130" spans="1:8" x14ac:dyDescent="0.2">
      <c r="A130" s="8">
        <f t="shared" si="19"/>
        <v>114</v>
      </c>
      <c r="B130" s="8">
        <f>B129+(B131-B121)/(A131-A121)</f>
        <v>360.59000000000015</v>
      </c>
      <c r="C130" s="8">
        <f>C129+(C131-C121)/(A131-A121)</f>
        <v>169.37000000000006</v>
      </c>
      <c r="D130" s="1">
        <f t="shared" si="16"/>
        <v>3.1630701754385977</v>
      </c>
      <c r="E130" s="13">
        <f t="shared" si="17"/>
        <v>1.7236515459264412E-2</v>
      </c>
      <c r="F130" s="20"/>
      <c r="G130" s="20"/>
      <c r="H130" s="8">
        <f>H129+(H131-H121)/($A131-$A121)</f>
        <v>1.01</v>
      </c>
    </row>
    <row r="131" spans="1:8" x14ac:dyDescent="0.2">
      <c r="A131" s="9">
        <v>115</v>
      </c>
      <c r="B131" s="9">
        <f>VLOOKUP(CONCATENATE($A$1,A131),'Smith et al 2006'!$A$2:$S$780,8,FALSE)</f>
        <v>366.7</v>
      </c>
      <c r="C131" s="9">
        <f>VLOOKUP(CONCATENATE($A$1,A131),'Smith et al 2006'!$A$2:$S$780,9,FALSE)</f>
        <v>171.8</v>
      </c>
      <c r="D131" s="1">
        <f t="shared" si="16"/>
        <v>3.1886956521739132</v>
      </c>
      <c r="E131" s="13">
        <f t="shared" si="17"/>
        <v>1.6944452147868327E-2</v>
      </c>
      <c r="F131" s="20"/>
      <c r="G131" s="20"/>
      <c r="H131" s="9">
        <f>VLOOKUP(CONCATENATE($A$1,$A131),'Smith et al 2006'!$A$2:$S$780,11,FALSE)</f>
        <v>1</v>
      </c>
    </row>
    <row r="132" spans="1:8" x14ac:dyDescent="0.2">
      <c r="A132" s="8">
        <f t="shared" ref="A132:A140" si="20">A131+1</f>
        <v>116</v>
      </c>
      <c r="B132" s="8">
        <f>B131+(B141-B131)/(A141-A131)</f>
        <v>373.08</v>
      </c>
      <c r="C132" s="8">
        <f>C131+(C141-C131)/(A141-A131)</f>
        <v>174.28</v>
      </c>
      <c r="D132" s="1">
        <f t="shared" si="16"/>
        <v>3.2162068965517241</v>
      </c>
      <c r="E132" s="13">
        <f t="shared" si="17"/>
        <v>1.7398418325606846E-2</v>
      </c>
      <c r="F132" s="20"/>
      <c r="G132" s="20"/>
      <c r="H132" s="8">
        <f>H131+(H141-H131)/($A141-$A131)</f>
        <v>1</v>
      </c>
    </row>
    <row r="133" spans="1:8" x14ac:dyDescent="0.2">
      <c r="A133" s="8">
        <f t="shared" si="20"/>
        <v>117</v>
      </c>
      <c r="B133" s="8">
        <f>B132+(B141-B131)/(A141-A131)</f>
        <v>379.46</v>
      </c>
      <c r="C133" s="8">
        <f>C132+(C141-C131)/(A141-A131)</f>
        <v>176.76</v>
      </c>
      <c r="D133" s="1">
        <f t="shared" si="16"/>
        <v>3.2432478632478632</v>
      </c>
      <c r="E133" s="13">
        <f t="shared" si="17"/>
        <v>1.7100889889567927E-2</v>
      </c>
      <c r="F133" s="20"/>
      <c r="G133" s="20"/>
      <c r="H133" s="8">
        <f>H132+(H141-H131)/($A141-$A131)</f>
        <v>1</v>
      </c>
    </row>
    <row r="134" spans="1:8" x14ac:dyDescent="0.2">
      <c r="A134" s="8">
        <f t="shared" si="20"/>
        <v>118</v>
      </c>
      <c r="B134" s="8">
        <f>B133+(B141-B131)/(A141-A131)</f>
        <v>385.84</v>
      </c>
      <c r="C134" s="8">
        <f>C133+(C141-C131)/(A141-A131)</f>
        <v>179.23999999999998</v>
      </c>
      <c r="D134" s="1">
        <f t="shared" si="16"/>
        <v>3.269830508474576</v>
      </c>
      <c r="E134" s="13">
        <f t="shared" si="17"/>
        <v>1.6813366362725901E-2</v>
      </c>
      <c r="F134" s="20"/>
      <c r="G134" s="20"/>
      <c r="H134" s="8">
        <f>H133+(H141-H131)/($A141-$A131)</f>
        <v>1</v>
      </c>
    </row>
    <row r="135" spans="1:8" x14ac:dyDescent="0.2">
      <c r="A135" s="8">
        <f t="shared" si="20"/>
        <v>119</v>
      </c>
      <c r="B135" s="8">
        <f>B134+(B141-B131)/(A141-A131)</f>
        <v>392.21999999999997</v>
      </c>
      <c r="C135" s="8">
        <f>C134+(C141-C131)/(A141-A131)</f>
        <v>181.71999999999997</v>
      </c>
      <c r="D135" s="1">
        <f t="shared" si="16"/>
        <v>3.2959663865546216</v>
      </c>
      <c r="E135" s="13">
        <f t="shared" si="17"/>
        <v>1.6535351441011814E-2</v>
      </c>
      <c r="F135" s="20"/>
      <c r="G135" s="20"/>
      <c r="H135" s="8">
        <f>H134+(H141-H131)/($A141-$A131)</f>
        <v>1</v>
      </c>
    </row>
    <row r="136" spans="1:8" x14ac:dyDescent="0.2">
      <c r="A136" s="8">
        <f t="shared" si="20"/>
        <v>120</v>
      </c>
      <c r="B136" s="8">
        <f>B135+(B141-B131)/(A141-A131)</f>
        <v>398.59999999999997</v>
      </c>
      <c r="C136" s="8">
        <f>C135+(C141-C131)/(A141-A131)</f>
        <v>184.19999999999996</v>
      </c>
      <c r="D136" s="1">
        <f t="shared" si="16"/>
        <v>3.3216666666666663</v>
      </c>
      <c r="E136" s="13">
        <f t="shared" si="17"/>
        <v>1.6266381112640893E-2</v>
      </c>
      <c r="F136" s="20"/>
      <c r="G136" s="20"/>
      <c r="H136" s="8">
        <f>H135+(H141-H131)/($A141-$A131)</f>
        <v>1</v>
      </c>
    </row>
    <row r="137" spans="1:8" x14ac:dyDescent="0.2">
      <c r="A137" s="8">
        <f t="shared" si="20"/>
        <v>121</v>
      </c>
      <c r="B137" s="8">
        <f>B136+(B141-B131)/(A141-A131)</f>
        <v>404.97999999999996</v>
      </c>
      <c r="C137" s="8">
        <f>C136+(C141-C131)/(A141-A131)</f>
        <v>186.67999999999995</v>
      </c>
      <c r="D137" s="1">
        <f t="shared" si="16"/>
        <v>3.3469421487603301</v>
      </c>
      <c r="E137" s="13">
        <f t="shared" si="17"/>
        <v>1.6006021073758037E-2</v>
      </c>
      <c r="F137" s="20"/>
      <c r="G137" s="20"/>
      <c r="H137" s="8">
        <f>H136+(H141-H131)/($A141-$A131)</f>
        <v>1</v>
      </c>
    </row>
    <row r="138" spans="1:8" x14ac:dyDescent="0.2">
      <c r="A138" s="8">
        <f t="shared" si="20"/>
        <v>122</v>
      </c>
      <c r="B138" s="8">
        <f>B137+(B141-B131)/(A141-A131)</f>
        <v>411.35999999999996</v>
      </c>
      <c r="C138" s="8">
        <f>C137+(C141-C131)/(A141-A131)</f>
        <v>189.15999999999994</v>
      </c>
      <c r="D138" s="1">
        <f t="shared" si="16"/>
        <v>3.3718032786885241</v>
      </c>
      <c r="E138" s="13">
        <f t="shared" si="17"/>
        <v>1.5753864388364791E-2</v>
      </c>
      <c r="F138" s="20"/>
      <c r="G138" s="20"/>
      <c r="H138" s="8">
        <f>H137+(H141-H131)/($A141-$A131)</f>
        <v>1</v>
      </c>
    </row>
    <row r="139" spans="1:8" x14ac:dyDescent="0.2">
      <c r="A139" s="8">
        <f t="shared" si="20"/>
        <v>123</v>
      </c>
      <c r="B139" s="8">
        <f>B138+(B141-B131)/(A141-A131)</f>
        <v>417.73999999999995</v>
      </c>
      <c r="C139" s="8">
        <f>C138+(C141-C131)/(A141-A131)</f>
        <v>191.63999999999993</v>
      </c>
      <c r="D139" s="1">
        <f t="shared" si="16"/>
        <v>3.3962601626016258</v>
      </c>
      <c r="E139" s="13">
        <f t="shared" si="17"/>
        <v>1.550952936600547E-2</v>
      </c>
      <c r="F139" s="20"/>
      <c r="G139" s="20"/>
      <c r="H139" s="8">
        <f>H138+(H141-H131)/($A141-$A131)</f>
        <v>1</v>
      </c>
    </row>
    <row r="140" spans="1:8" x14ac:dyDescent="0.2">
      <c r="A140" s="8">
        <f t="shared" si="20"/>
        <v>124</v>
      </c>
      <c r="B140" s="8">
        <f>B139+(B141-B131)/(A141-A131)</f>
        <v>424.11999999999995</v>
      </c>
      <c r="C140" s="8">
        <f>C139+(C141-C131)/(A141-A131)</f>
        <v>194.11999999999992</v>
      </c>
      <c r="D140" s="1">
        <f t="shared" si="16"/>
        <v>3.4203225806451609</v>
      </c>
      <c r="E140" s="13">
        <f t="shared" si="17"/>
        <v>1.5272657633935038E-2</v>
      </c>
      <c r="F140" s="20"/>
      <c r="G140" s="20"/>
      <c r="H140" s="8">
        <f>H139+(H141-H131)/($A141-$A131)</f>
        <v>1</v>
      </c>
    </row>
    <row r="141" spans="1:8" x14ac:dyDescent="0.2">
      <c r="A141" s="9">
        <v>125</v>
      </c>
      <c r="B141" s="9">
        <f>VLOOKUP(CONCATENATE($A$1,A141),'Smith et al 2006'!$A$2:$S$780,8,FALSE)</f>
        <v>430.5</v>
      </c>
      <c r="C141" s="9">
        <f>VLOOKUP(CONCATENATE($A$1,A141),'Smith et al 2006'!$A$2:$S$780,9,FALSE)</f>
        <v>196.6</v>
      </c>
      <c r="D141" s="1">
        <f t="shared" si="16"/>
        <v>3.444</v>
      </c>
      <c r="E141" s="13">
        <f t="shared" si="17"/>
        <v>1.504291238328781E-2</v>
      </c>
      <c r="F141" s="20"/>
      <c r="G141" s="20"/>
      <c r="H141" s="9">
        <f>VLOOKUP(CONCATENATE($A$1,$A141),'Smith et al 2006'!$A$2:$S$780,11,FALSE)</f>
        <v>1</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Gi/9lqW0q7PjYFZ2YTkdgtUdmCulcb/nt+kmbboTw5TdOnOR4tNgLvjHTUX0z/k1PPgncv6YjhsCWA/ItItPg==" saltValue="6LCm6xwWUvbxndS2CvKRHw==" spinCount="100000" sheet="1" objects="1" scenarios="1"/>
  <mergeCells count="3">
    <mergeCell ref="D14:E14"/>
    <mergeCell ref="F13:K13"/>
    <mergeCell ref="I14:K14"/>
  </mergeCells>
  <conditionalFormatting sqref="D17:D141">
    <cfRule type="top10" dxfId="19" priority="1" stopIfTrue="1" rank="1"/>
  </conditionalFormatting>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5" tint="0.39997558519241921"/>
  </sheetPr>
  <dimension ref="A1:DD141"/>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156</v>
      </c>
    </row>
    <row r="2" spans="1:108" x14ac:dyDescent="0.2">
      <c r="A2" s="1" t="s">
        <v>206</v>
      </c>
      <c r="B2" s="1" t="s">
        <v>207</v>
      </c>
    </row>
    <row r="3" spans="1:108" x14ac:dyDescent="0.2">
      <c r="A3" s="1" t="s">
        <v>114</v>
      </c>
      <c r="B3" s="1">
        <f>_xlfn.MAXIFS(A16:A141,D16:D141,B4)</f>
        <v>90</v>
      </c>
    </row>
    <row r="4" spans="1:108" x14ac:dyDescent="0.2">
      <c r="A4" s="1" t="s">
        <v>208</v>
      </c>
      <c r="B4" s="1">
        <f>MAX(D17:D106)</f>
        <v>3.0988888888888888</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1.08</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0.42000000000000004</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2.16</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0.84000000000000008</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3.24</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1.2600000000000002</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4.32</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1.6800000000000002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5.4</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2.1</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B21+(B26-B21)/(A26-A21)</f>
        <v>1.9600000000000002</v>
      </c>
      <c r="C22" s="8">
        <f>C21+(C26-C21)/(A26-A21)</f>
        <v>7.8800000000000008</v>
      </c>
      <c r="D22" s="1">
        <f t="shared" si="0"/>
        <v>0.32666666666666672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H21+(H26-H21)/($A26-$A21)</f>
        <v>2.04</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B22+(B26-B21)/(A26-A21)</f>
        <v>3.9200000000000004</v>
      </c>
      <c r="C23" s="8">
        <f>C22+(C26-C21)/(A26-A21)</f>
        <v>10.360000000000001</v>
      </c>
      <c r="D23" s="1">
        <f t="shared" si="0"/>
        <v>0.56000000000000005</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H22+(H26-H21)/($A26-$A21)</f>
        <v>1.98</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B23+(B26-B21)/(A26-A21)</f>
        <v>5.8800000000000008</v>
      </c>
      <c r="C24" s="8">
        <f>C23+(C26-C21)/(A26-A21)</f>
        <v>12.840000000000002</v>
      </c>
      <c r="D24" s="1">
        <f t="shared" si="0"/>
        <v>0.7350000000000001</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H23+(H26-H21)/($A26-$A21)</f>
        <v>1.92</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B24+(B26-B21)/(A26-A21)</f>
        <v>7.8400000000000007</v>
      </c>
      <c r="C25" s="8">
        <f>C24+(C26-C21)/(A26-A21)</f>
        <v>15.320000000000002</v>
      </c>
      <c r="D25" s="1">
        <f t="shared" si="0"/>
        <v>0.87111111111111117</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H24+(H26-H21)/($A26-$A21)</f>
        <v>1.8599999999999999</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9">
        <f>VLOOKUP(CONCATENATE($A$1,A26),'Smith et al 2006'!$A$2:$S$780,8,FALSE)</f>
        <v>9.8000000000000007</v>
      </c>
      <c r="C26" s="9">
        <f>VLOOKUP(CONCATENATE($A$1,A26),'Smith et al 2006'!$A$2:$S$780,9,FALSE)</f>
        <v>17.8</v>
      </c>
      <c r="D26" s="1">
        <f t="shared" si="0"/>
        <v>0.98000000000000009</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9">
        <f>VLOOKUP(CONCATENATE($A$1,$A26),'Smith et al 2006'!$A$2:$S$780,11,FALSE)</f>
        <v>1.8</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B26+(B31-B26)/(A31-A26)</f>
        <v>11.82</v>
      </c>
      <c r="C27" s="8">
        <f>C26+(C31-C26)/(A31-A26)</f>
        <v>19.920000000000002</v>
      </c>
      <c r="D27" s="1">
        <f t="shared" si="0"/>
        <v>1.0745454545454545</v>
      </c>
      <c r="E27" s="13">
        <f t="shared" si="1"/>
        <v>0.20612244897959187</v>
      </c>
      <c r="F27" s="21">
        <f>IF('Inputs and Results'!$C$20="Conservation Easement (Perpetual)",(C27-C26),IF(AND('Inputs and Results'!$C$20="Government (Secured)",A27&lt;=$B$6),C27-C26,IF(A27&lt;=$B$6,(C27-C26)*0.01*($B$6-A27+1),0)))</f>
        <v>0</v>
      </c>
      <c r="G27" s="22">
        <f>IF(A27&lt;='Inputs and Results'!$C$12,(C27-C26)*0.01*('Inputs and Results'!$C$12-A27+1),0)</f>
        <v>0</v>
      </c>
      <c r="H27" s="8">
        <f>H26+(H31-H26)/($A31-$A26)</f>
        <v>1.78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B27+(B31-B26)/(A31-A26)</f>
        <v>13.84</v>
      </c>
      <c r="C28" s="8">
        <f>C27+(C31-C26)/(A31-A26)</f>
        <v>22.040000000000003</v>
      </c>
      <c r="D28" s="1">
        <f t="shared" si="0"/>
        <v>1.1533333333333333</v>
      </c>
      <c r="E28" s="13">
        <f t="shared" si="1"/>
        <v>0.17089678510998296</v>
      </c>
      <c r="F28" s="21">
        <f>IF('Inputs and Results'!$C$20="Conservation Easement (Perpetual)",(C28-C27),IF(AND('Inputs and Results'!$C$20="Government (Secured)",A28&lt;=$B$6),C28-C27,IF(A28&lt;=$B$6,(C28-C27)*0.01*($B$6-A28+1),0)))</f>
        <v>0</v>
      </c>
      <c r="G28" s="22">
        <f>IF(A28&lt;='Inputs and Results'!$C$12,(C28-C27)*0.01*('Inputs and Results'!$C$12-A28+1),0)</f>
        <v>0</v>
      </c>
      <c r="H28" s="8">
        <f>H27+(H31-H26)/($A31-$A26)</f>
        <v>1.76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B28+(B31-B26)/(A31-A26)</f>
        <v>15.86</v>
      </c>
      <c r="C29" s="8">
        <f>C28+(C31-C26)/(A31-A26)</f>
        <v>24.160000000000004</v>
      </c>
      <c r="D29" s="1">
        <f t="shared" si="0"/>
        <v>1.22</v>
      </c>
      <c r="E29" s="13">
        <f t="shared" si="1"/>
        <v>0.14595375722543347</v>
      </c>
      <c r="F29" s="21">
        <f>IF('Inputs and Results'!$C$20="Conservation Easement (Perpetual)",(C29-C28),IF(AND('Inputs and Results'!$C$20="Government (Secured)",A29&lt;=$B$6),C29-C28,IF(A29&lt;=$B$6,(C29-C28)*0.01*($B$6-A29+1),0)))</f>
        <v>0</v>
      </c>
      <c r="G29" s="22">
        <f>IF(A29&lt;='Inputs and Results'!$C$12,(C29-C28)*0.01*('Inputs and Results'!$C$12-A29+1),0)</f>
        <v>0</v>
      </c>
      <c r="H29" s="8">
        <f>H28+(H31-H26)/($A31-$A26)</f>
        <v>1.74</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B29+(B31-B26)/(A31-A26)</f>
        <v>17.88</v>
      </c>
      <c r="C30" s="8">
        <f>C29+(C31-C26)/(A31-A26)</f>
        <v>26.280000000000005</v>
      </c>
      <c r="D30" s="1">
        <f t="shared" si="0"/>
        <v>1.2771428571428571</v>
      </c>
      <c r="E30" s="13">
        <f t="shared" si="1"/>
        <v>0.12736443883984871</v>
      </c>
      <c r="F30" s="21">
        <f>IF('Inputs and Results'!$C$20="Conservation Easement (Perpetual)",(C30-C29),IF(AND('Inputs and Results'!$C$20="Government (Secured)",A30&lt;=$B$6),C30-C29,IF(A30&lt;=$B$6,(C30-C29)*0.01*($B$6-A30+1),0)))</f>
        <v>0</v>
      </c>
      <c r="G30" s="22">
        <f>IF(A30&lt;='Inputs and Results'!$C$12,(C30-C29)*0.01*('Inputs and Results'!$C$12-A30+1),0)</f>
        <v>0</v>
      </c>
      <c r="H30" s="8">
        <f>H29+(H31-H26)/($A31-$A26)</f>
        <v>1.72</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19.899999999999999</v>
      </c>
      <c r="C31" s="9">
        <f>VLOOKUP(CONCATENATE($A$1,A31),'Smith et al 2006'!$A$2:$S$780,9,FALSE)</f>
        <v>28.4</v>
      </c>
      <c r="D31" s="1">
        <f t="shared" si="0"/>
        <v>1.3266666666666667</v>
      </c>
      <c r="E31" s="13">
        <f t="shared" si="1"/>
        <v>0.11297539149888136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1.7</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B31+(B36-B31)/(A36-A31)</f>
        <v>22.46</v>
      </c>
      <c r="C32" s="8">
        <f>C31+(C36-C31)/(A36-A31)</f>
        <v>30.58</v>
      </c>
      <c r="D32" s="1">
        <f t="shared" si="0"/>
        <v>1.4037500000000001</v>
      </c>
      <c r="E32" s="13">
        <f t="shared" si="1"/>
        <v>0.12864321608040208</v>
      </c>
      <c r="F32" s="21">
        <f>IF('Inputs and Results'!$C$20="Conservation Easement (Perpetual)",(C32-C31),IF(AND('Inputs and Results'!$C$20="Government (Secured)",A32&lt;=$B$6),C32-C31,IF(A32&lt;=$B$6,(C32-C31)*0.01*($B$6-A32+1),0)))</f>
        <v>0</v>
      </c>
      <c r="G32" s="22">
        <f>IF(A32&lt;='Inputs and Results'!$C$12,(C32-C31)*0.01*('Inputs and Results'!$C$12-A32+1),0)</f>
        <v>0</v>
      </c>
      <c r="H32" s="8">
        <f>H31+(H36-H31)/($A36-$A31)</f>
        <v>1.7</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B32+(B36-B31)/(A36-A31)</f>
        <v>25.020000000000003</v>
      </c>
      <c r="C33" s="8">
        <f>C32+(C36-C31)/(A36-A31)</f>
        <v>32.76</v>
      </c>
      <c r="D33" s="1">
        <f t="shared" si="0"/>
        <v>1.4717647058823531</v>
      </c>
      <c r="E33" s="13">
        <f t="shared" si="1"/>
        <v>0.1139804096170971</v>
      </c>
      <c r="F33" s="21">
        <f>IF('Inputs and Results'!$C$20="Conservation Easement (Perpetual)",(C33-C32),IF(AND('Inputs and Results'!$C$20="Government (Secured)",A33&lt;=$B$6),C33-C32,IF(A33&lt;=$B$6,(C33-C32)*0.01*($B$6-A33+1),0)))</f>
        <v>0</v>
      </c>
      <c r="G33" s="22">
        <f>IF(A33&lt;='Inputs and Results'!$C$12,(C33-C32)*0.01*('Inputs and Results'!$C$12-A33+1),0)</f>
        <v>0</v>
      </c>
      <c r="H33" s="8">
        <f>H32+(H36-H31)/($A36-$A31)</f>
        <v>1.7</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B33+(B36-B31)/(A36-A31)</f>
        <v>27.580000000000005</v>
      </c>
      <c r="C34" s="8">
        <f>C33+(C36-C31)/(A36-A31)</f>
        <v>34.94</v>
      </c>
      <c r="D34" s="1">
        <f t="shared" si="0"/>
        <v>1.5322222222222226</v>
      </c>
      <c r="E34" s="13">
        <f t="shared" si="1"/>
        <v>0.10231814548361329</v>
      </c>
      <c r="F34" s="21">
        <f>IF('Inputs and Results'!$C$20="Conservation Easement (Perpetual)",(C34-C33),IF(AND('Inputs and Results'!$C$20="Government (Secured)",A34&lt;=$B$6),C34-C33,IF(A34&lt;=$B$6,(C34-C33)*0.01*($B$6-A34+1),0)))</f>
        <v>0</v>
      </c>
      <c r="G34" s="22">
        <f>IF(A34&lt;='Inputs and Results'!$C$12,(C34-C33)*0.01*('Inputs and Results'!$C$12-A34+1),0)</f>
        <v>0</v>
      </c>
      <c r="H34" s="8">
        <f>H33+(H36-H31)/($A36-$A31)</f>
        <v>1.7</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B34+(B36-B31)/(A36-A31)</f>
        <v>30.140000000000008</v>
      </c>
      <c r="C35" s="8">
        <f>C34+(C36-C31)/(A36-A31)</f>
        <v>37.119999999999997</v>
      </c>
      <c r="D35" s="1">
        <f t="shared" si="0"/>
        <v>1.5863157894736846</v>
      </c>
      <c r="E35" s="13">
        <f t="shared" si="1"/>
        <v>9.2820884699057249E-2</v>
      </c>
      <c r="F35" s="21">
        <f>IF('Inputs and Results'!$C$20="Conservation Easement (Perpetual)",(C35-C34),IF(AND('Inputs and Results'!$C$20="Government (Secured)",A35&lt;=$B$6),C35-C34,IF(A35&lt;=$B$6,(C35-C34)*0.01*($B$6-A35+1),0)))</f>
        <v>0</v>
      </c>
      <c r="G35" s="22">
        <f>IF(A35&lt;='Inputs and Results'!$C$12,(C35-C34)*0.01*('Inputs and Results'!$C$12-A35+1),0)</f>
        <v>0</v>
      </c>
      <c r="H35" s="8">
        <f>H34+(H36-H31)/($A36-$A31)</f>
        <v>1.7</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9">
        <f>VLOOKUP(CONCATENATE($A$1,A36),'Smith et al 2006'!$A$2:$S$780,8,FALSE)</f>
        <v>32.700000000000003</v>
      </c>
      <c r="C36" s="9">
        <f>VLOOKUP(CONCATENATE($A$1,A36),'Smith et al 2006'!$A$2:$S$780,9,FALSE)</f>
        <v>39.299999999999997</v>
      </c>
      <c r="D36" s="1">
        <f t="shared" si="0"/>
        <v>1.6350000000000002</v>
      </c>
      <c r="E36" s="13">
        <f t="shared" si="1"/>
        <v>8.4936960849369525E-2</v>
      </c>
      <c r="F36" s="21">
        <f>IF('Inputs and Results'!$C$20="Conservation Easement (Perpetual)",(C36-C35),IF(AND('Inputs and Results'!$C$20="Government (Secured)",A36&lt;=$B$6),C36-C35,IF(A36&lt;=$B$6,(C36-C35)*0.01*($B$6-A36+1),0)))</f>
        <v>0</v>
      </c>
      <c r="G36" s="22">
        <f>IF(A36&lt;='Inputs and Results'!$C$12,(C36-C35)*0.01*('Inputs and Results'!$C$12-A36+1),0)</f>
        <v>0</v>
      </c>
      <c r="H36" s="9">
        <f>VLOOKUP(CONCATENATE($A$1,$A36),'Smith et al 2006'!$A$2:$S$780,11,FALSE)</f>
        <v>1.7</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B36+(B41-B36)/(A41-A36)</f>
        <v>35.24</v>
      </c>
      <c r="C37" s="8">
        <f>C36+(C41-C36)/(A41-A36)</f>
        <v>41.199999999999996</v>
      </c>
      <c r="D37" s="1">
        <f t="shared" si="0"/>
        <v>1.6780952380952381</v>
      </c>
      <c r="E37" s="13">
        <f t="shared" si="1"/>
        <v>7.7675840978593147E-2</v>
      </c>
      <c r="F37" s="21">
        <f>IF('Inputs and Results'!$C$20="Conservation Easement (Perpetual)",(C37-C36),IF(AND('Inputs and Results'!$C$20="Government (Secured)",A37&lt;=$B$6),C37-C36,IF(A37&lt;=$B$6,(C37-C36)*0.01*($B$6-A37+1),0)))</f>
        <v>0</v>
      </c>
      <c r="G37" s="22">
        <f>IF(A37&lt;='Inputs and Results'!$C$12,(C37-C36)*0.01*('Inputs and Results'!$C$12-A37+1),0)</f>
        <v>0</v>
      </c>
      <c r="H37" s="8">
        <f>H36+(H41-H36)/($A41-$A36)</f>
        <v>1.68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B37+(B41-B36)/(A41-A36)</f>
        <v>37.78</v>
      </c>
      <c r="C38" s="8">
        <f>C37+(C41-C36)/(A41-A36)</f>
        <v>43.099999999999994</v>
      </c>
      <c r="D38" s="1">
        <f t="shared" si="0"/>
        <v>1.7172727272727273</v>
      </c>
      <c r="E38" s="13">
        <f t="shared" si="1"/>
        <v>7.2077185017026091E-2</v>
      </c>
      <c r="F38" s="21">
        <f>IF('Inputs and Results'!$C$20="Conservation Easement (Perpetual)",(C38-C37),IF(AND('Inputs and Results'!$C$20="Government (Secured)",A38&lt;=$B$6),C38-C37,IF(A38&lt;=$B$6,(C38-C37)*0.01*($B$6-A38+1),0)))</f>
        <v>0</v>
      </c>
      <c r="G38" s="22">
        <f>IF(A38&lt;='Inputs and Results'!$C$12,(C38-C37)*0.01*('Inputs and Results'!$C$12-A38+1),0)</f>
        <v>0</v>
      </c>
      <c r="H38" s="8">
        <f>H37+(H41-H36)/($A41-$A36)</f>
        <v>1.66</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B38+(B41-B36)/(A41-A36)</f>
        <v>40.32</v>
      </c>
      <c r="C39" s="8">
        <f>C38+(C41-C36)/(A41-A36)</f>
        <v>44.999999999999993</v>
      </c>
      <c r="D39" s="1">
        <f t="shared" si="0"/>
        <v>1.7530434782608695</v>
      </c>
      <c r="E39" s="13">
        <f t="shared" si="1"/>
        <v>6.7231339332980422E-2</v>
      </c>
      <c r="F39" s="21">
        <f>IF('Inputs and Results'!$C$20="Conservation Easement (Perpetual)",(C39-C38),IF(AND('Inputs and Results'!$C$20="Government (Secured)",A39&lt;=$B$6),C39-C38,IF(A39&lt;=$B$6,(C39-C38)*0.01*($B$6-A39+1),0)))</f>
        <v>0</v>
      </c>
      <c r="G39" s="22">
        <f>IF(A39&lt;='Inputs and Results'!$C$12,(C39-C38)*0.01*('Inputs and Results'!$C$12-A39+1),0)</f>
        <v>0</v>
      </c>
      <c r="H39" s="8">
        <f>H38+(H41-H36)/($A41-$A36)</f>
        <v>1.64</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B39+(B41-B36)/(A41-A36)</f>
        <v>42.86</v>
      </c>
      <c r="C40" s="8">
        <f>C39+(C41-C36)/(A41-A36)</f>
        <v>46.899999999999991</v>
      </c>
      <c r="D40" s="1">
        <f>B40/A40</f>
        <v>1.7858333333333334</v>
      </c>
      <c r="E40" s="13">
        <f>(B40/B39)-1</f>
        <v>6.2996031746031633E-2</v>
      </c>
      <c r="F40" s="21">
        <f>IF('Inputs and Results'!$C$20="Conservation Easement (Perpetual)",(C40-C39),IF(AND('Inputs and Results'!$C$20="Government (Secured)",A40&lt;=$B$6),C40-C39,IF(A40&lt;=$B$6,(C40-C39)*0.01*($B$6-A40+1),0)))</f>
        <v>0</v>
      </c>
      <c r="G40" s="22">
        <f>IF(A40&lt;='Inputs and Results'!$C$12,(C40-C39)*0.01*('Inputs and Results'!$C$12-A40+1),0)</f>
        <v>0</v>
      </c>
      <c r="H40" s="8">
        <f>H39+(H41-H36)/($A41-$A36)</f>
        <v>1.6199999999999999</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45.4</v>
      </c>
      <c r="C41" s="9">
        <f>VLOOKUP(CONCATENATE($A$1,A41),'Smith et al 2006'!$A$2:$S$780,9,FALSE)</f>
        <v>48.8</v>
      </c>
      <c r="D41" s="1">
        <f t="shared" ref="D41:D104" si="4">B41/A41</f>
        <v>1.8159999999999998</v>
      </c>
      <c r="E41" s="13">
        <f t="shared" ref="E41:E104" si="5">(B41/B40)-1</f>
        <v>5.9262715818945377E-2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1.6</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B41+(B46-B41)/(A46-A41)</f>
        <v>47.94</v>
      </c>
      <c r="C42" s="8">
        <f>C41+(C46-C41)/(A46-A41)</f>
        <v>50.48</v>
      </c>
      <c r="D42" s="1">
        <f t="shared" si="4"/>
        <v>1.8438461538461537</v>
      </c>
      <c r="E42" s="13">
        <f t="shared" si="5"/>
        <v>5.594713656387662E-2</v>
      </c>
      <c r="F42" s="21">
        <f>IF('Inputs and Results'!$C$20="Conservation Easement (Perpetual)",(C42-C41),IF(AND('Inputs and Results'!$C$20="Government (Secured)",A42&lt;=$B$6),C42-C41,IF(A42&lt;=$B$6,(C42-C41)*0.01*($B$6-A42+1),0)))</f>
        <v>0</v>
      </c>
      <c r="G42" s="22">
        <f>IF(A42&lt;='Inputs and Results'!$C$12,(C42-C41)*0.01*('Inputs and Results'!$C$12-A42+1),0)</f>
        <v>0</v>
      </c>
      <c r="H42" s="8">
        <f>H41+(H46-H41)/($A46-$A41)</f>
        <v>1.6</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B42+(B46-B41)/(A46-A41)</f>
        <v>50.48</v>
      </c>
      <c r="C43" s="8">
        <f>C42+(C46-C41)/(A46-A41)</f>
        <v>52.16</v>
      </c>
      <c r="D43" s="1">
        <f t="shared" si="4"/>
        <v>1.8696296296296295</v>
      </c>
      <c r="E43" s="13">
        <f t="shared" si="5"/>
        <v>5.2982895285773823E-2</v>
      </c>
      <c r="F43" s="21">
        <f>IF('Inputs and Results'!$C$20="Conservation Easement (Perpetual)",(C43-C42),IF(AND('Inputs and Results'!$C$20="Government (Secured)",A43&lt;=$B$6),C43-C42,IF(A43&lt;=$B$6,(C43-C42)*0.01*($B$6-A43+1),0)))</f>
        <v>0</v>
      </c>
      <c r="G43" s="22">
        <f>IF(A43&lt;='Inputs and Results'!$C$12,(C43-C42)*0.01*('Inputs and Results'!$C$12-A43+1),0)</f>
        <v>0</v>
      </c>
      <c r="H43" s="8">
        <f>H42+(H46-H41)/($A46-$A41)</f>
        <v>1.6</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B43+(B46-B41)/(A46-A41)</f>
        <v>53.019999999999996</v>
      </c>
      <c r="C44" s="8">
        <f>C43+(C46-C41)/(A46-A41)</f>
        <v>53.839999999999996</v>
      </c>
      <c r="D44" s="1">
        <f t="shared" si="4"/>
        <v>1.8935714285714285</v>
      </c>
      <c r="E44" s="13">
        <f t="shared" si="5"/>
        <v>5.0316957210776447E-2</v>
      </c>
      <c r="F44" s="21">
        <f>IF('Inputs and Results'!$C$20="Conservation Easement (Perpetual)",(C44-C43),IF(AND('Inputs and Results'!$C$20="Government (Secured)",A44&lt;=$B$6),C44-C43,IF(A44&lt;=$B$6,(C44-C43)*0.01*($B$6-A44+1),0)))</f>
        <v>0</v>
      </c>
      <c r="G44" s="22">
        <f>IF(A44&lt;='Inputs and Results'!$C$12,(C44-C43)*0.01*('Inputs and Results'!$C$12-A44+1),0)</f>
        <v>0</v>
      </c>
      <c r="H44" s="8">
        <f>H43+(H46-H41)/($A46-$A41)</f>
        <v>1.6</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B44+(B46-B41)/(A46-A41)</f>
        <v>55.559999999999995</v>
      </c>
      <c r="C45" s="8">
        <f>C44+(C46-C41)/(A46-A41)</f>
        <v>55.519999999999996</v>
      </c>
      <c r="D45" s="1">
        <f t="shared" si="4"/>
        <v>1.915862068965517</v>
      </c>
      <c r="E45" s="13">
        <f t="shared" si="5"/>
        <v>4.7906450396076883E-2</v>
      </c>
      <c r="F45" s="21">
        <f>IF('Inputs and Results'!$C$20="Conservation Easement (Perpetual)",(C45-C44),IF(AND('Inputs and Results'!$C$20="Government (Secured)",A45&lt;=$B$6),C45-C44,IF(A45&lt;=$B$6,(C45-C44)*0.01*($B$6-A45+1),0)))</f>
        <v>0</v>
      </c>
      <c r="G45" s="22">
        <f>IF(A45&lt;='Inputs and Results'!$C$12,(C45-C44)*0.01*('Inputs and Results'!$C$12-A45+1),0)</f>
        <v>0</v>
      </c>
      <c r="H45" s="8">
        <f>H44+(H46-H41)/($A46-$A41)</f>
        <v>1.6</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9">
        <f>VLOOKUP(CONCATENATE($A$1,A46),'Smith et al 2006'!$A$2:$S$780,8,FALSE)</f>
        <v>58.1</v>
      </c>
      <c r="C46" s="9">
        <f>VLOOKUP(CONCATENATE($A$1,A46),'Smith et al 2006'!$A$2:$S$780,9,FALSE)</f>
        <v>57.2</v>
      </c>
      <c r="D46" s="1">
        <f t="shared" si="4"/>
        <v>1.9366666666666668</v>
      </c>
      <c r="E46" s="13">
        <f t="shared" si="5"/>
        <v>4.5716342692584622E-2</v>
      </c>
      <c r="F46" s="21">
        <f>IF('Inputs and Results'!$C$20="Conservation Easement (Perpetual)",(C46-C45),IF(AND('Inputs and Results'!$C$20="Government (Secured)",A46&lt;=$B$6),C46-C45,IF(A46&lt;=$B$6,(C46-C45)*0.01*($B$6-A46+1),0)))</f>
        <v>0</v>
      </c>
      <c r="G46" s="22">
        <f>IF(A46&lt;='Inputs and Results'!$C$12,(C46-C45)*0.01*('Inputs and Results'!$C$12-A46+1),0)</f>
        <v>0</v>
      </c>
      <c r="H46" s="9">
        <f>VLOOKUP(CONCATENATE($A$1,$A46),'Smith et al 2006'!$A$2:$S$780,11,FALSE)</f>
        <v>1.6</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B46+(B51-B46)/(A51-A46)</f>
        <v>61.160000000000004</v>
      </c>
      <c r="C47" s="8">
        <f>C46+(C51-C46)/(A51-A46)</f>
        <v>59.14</v>
      </c>
      <c r="D47" s="1">
        <f t="shared" si="4"/>
        <v>1.9729032258064518</v>
      </c>
      <c r="E47" s="13">
        <f t="shared" si="5"/>
        <v>5.2667814113597222E-2</v>
      </c>
      <c r="F47" s="21">
        <f>IF('Inputs and Results'!$C$20="Conservation Easement (Perpetual)",(C47-C46),IF(AND('Inputs and Results'!$C$20="Government (Secured)",A47&lt;=$B$6),C47-C46,IF(A47&lt;=$B$6,(C47-C46)*0.01*($B$6-A47+1),0)))</f>
        <v>0</v>
      </c>
      <c r="G47" s="22">
        <f>IF(A47&lt;='Inputs and Results'!$C$12,(C47-C46)*0.01*('Inputs and Results'!$C$12-A47+1),0)</f>
        <v>0</v>
      </c>
      <c r="H47" s="8">
        <f>H46+(H51-H46)/($A51-$A46)</f>
        <v>1.6</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B47+(B51-B46)/(A51-A46)</f>
        <v>64.22</v>
      </c>
      <c r="C48" s="8">
        <f>C47+(C51-C46)/(A51-A46)</f>
        <v>61.08</v>
      </c>
      <c r="D48" s="1">
        <f t="shared" si="4"/>
        <v>2.006875</v>
      </c>
      <c r="E48" s="13">
        <f t="shared" si="5"/>
        <v>5.0032701111837774E-2</v>
      </c>
      <c r="F48" s="21">
        <f>IF('Inputs and Results'!$C$20="Conservation Easement (Perpetual)",(C48-C47),IF(AND('Inputs and Results'!$C$20="Government (Secured)",A48&lt;=$B$6),C48-C47,IF(A48&lt;=$B$6,(C48-C47)*0.01*($B$6-A48+1),0)))</f>
        <v>0</v>
      </c>
      <c r="G48" s="22">
        <f>IF(A48&lt;='Inputs and Results'!$C$12,(C48-C47)*0.01*('Inputs and Results'!$C$12-A48+1),0)</f>
        <v>0</v>
      </c>
      <c r="H48" s="8">
        <f>H47+(H51-H46)/($A51-$A46)</f>
        <v>1.6</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B48+(B51-B46)/(A51-A46)</f>
        <v>67.28</v>
      </c>
      <c r="C49" s="8">
        <f>C48+(C51-C46)/(A51-A46)</f>
        <v>63.019999999999996</v>
      </c>
      <c r="D49" s="1">
        <f t="shared" si="4"/>
        <v>2.038787878787879</v>
      </c>
      <c r="E49" s="13">
        <f t="shared" si="5"/>
        <v>4.7648707567735871E-2</v>
      </c>
      <c r="F49" s="21">
        <f>IF('Inputs and Results'!$C$20="Conservation Easement (Perpetual)",(C49-C48),IF(AND('Inputs and Results'!$C$20="Government (Secured)",A49&lt;=$B$6),C49-C48,IF(A49&lt;=$B$6,(C49-C48)*0.01*($B$6-A49+1),0)))</f>
        <v>0</v>
      </c>
      <c r="G49" s="22">
        <f>IF(A49&lt;='Inputs and Results'!$C$12,(C49-C48)*0.01*('Inputs and Results'!$C$12-A49+1),0)</f>
        <v>0</v>
      </c>
      <c r="H49" s="8">
        <f>H48+(H51-H46)/($A51-$A46)</f>
        <v>1.6</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B49+(B51-B46)/(A51-A46)</f>
        <v>70.34</v>
      </c>
      <c r="C50" s="8">
        <f>C49+(C51-C46)/(A51-A46)</f>
        <v>64.959999999999994</v>
      </c>
      <c r="D50" s="1">
        <f t="shared" si="4"/>
        <v>2.0688235294117647</v>
      </c>
      <c r="E50" s="13">
        <f t="shared" si="5"/>
        <v>4.5481569560047674E-2</v>
      </c>
      <c r="F50" s="21">
        <f>IF('Inputs and Results'!$C$20="Conservation Easement (Perpetual)",(C50-C49),IF(AND('Inputs and Results'!$C$20="Government (Secured)",A50&lt;=$B$6),C50-C49,IF(A50&lt;=$B$6,(C50-C49)*0.01*($B$6-A50+1),0)))</f>
        <v>0</v>
      </c>
      <c r="G50" s="22">
        <f>IF(A50&lt;='Inputs and Results'!$C$12,(C50-C49)*0.01*('Inputs and Results'!$C$12-A50+1),0)</f>
        <v>0</v>
      </c>
      <c r="H50" s="8">
        <f>H49+(H51-H46)/($A51-$A46)</f>
        <v>1.6</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73.400000000000006</v>
      </c>
      <c r="C51" s="9">
        <f>VLOOKUP(CONCATENATE($A$1,A51),'Smith et al 2006'!$A$2:$S$780,9,FALSE)</f>
        <v>66.900000000000006</v>
      </c>
      <c r="D51" s="1">
        <f t="shared" si="4"/>
        <v>2.0971428571428574</v>
      </c>
      <c r="E51" s="13">
        <f t="shared" si="5"/>
        <v>4.3502985499004776E-2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1.6</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B51+(B56-B51)/(A56-A51)</f>
        <v>77.160000000000011</v>
      </c>
      <c r="C52" s="8">
        <f>C51+(C56-C51)/(A56-A51)</f>
        <v>68.900000000000006</v>
      </c>
      <c r="D52" s="1">
        <f t="shared" si="4"/>
        <v>2.1433333333333335</v>
      </c>
      <c r="E52" s="13">
        <f t="shared" si="5"/>
        <v>5.1226158038147229E-2</v>
      </c>
      <c r="F52" s="21">
        <f>IF('Inputs and Results'!$C$20="Conservation Easement (Perpetual)",(C52-C51),IF(AND('Inputs and Results'!$C$20="Government (Secured)",A52&lt;=$B$6),C52-C51,IF(A52&lt;=$B$6,(C52-C51)*0.01*($B$6-A52+1),0)))</f>
        <v>0</v>
      </c>
      <c r="G52" s="22">
        <f>IF(A52&lt;='Inputs and Results'!$C$12,(C52-C51)*0.01*('Inputs and Results'!$C$12-A52+1),0)</f>
        <v>0</v>
      </c>
      <c r="H52" s="8">
        <f>H51+(H56-H51)/($A56-$A51)</f>
        <v>1.6</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B52+(B56-B51)/(A56-A51)</f>
        <v>80.920000000000016</v>
      </c>
      <c r="C53" s="8">
        <f>C52+(C56-C51)/(A56-A51)</f>
        <v>70.900000000000006</v>
      </c>
      <c r="D53" s="1">
        <f t="shared" si="4"/>
        <v>2.1870270270270273</v>
      </c>
      <c r="E53" s="13">
        <f t="shared" si="5"/>
        <v>4.8729911871435938E-2</v>
      </c>
      <c r="F53" s="21">
        <f>IF('Inputs and Results'!$C$20="Conservation Easement (Perpetual)",(C53-C52),IF(AND('Inputs and Results'!$C$20="Government (Secured)",A53&lt;=$B$6),C53-C52,IF(A53&lt;=$B$6,(C53-C52)*0.01*($B$6-A53+1),0)))</f>
        <v>0</v>
      </c>
      <c r="G53" s="22">
        <f>IF(A53&lt;='Inputs and Results'!$C$12,(C53-C52)*0.01*('Inputs and Results'!$C$12-A53+1),0)</f>
        <v>0</v>
      </c>
      <c r="H53" s="8">
        <f>H52+(H56-H51)/($A56-$A51)</f>
        <v>1.6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B53+(B56-B51)/(A56-A51)</f>
        <v>84.680000000000021</v>
      </c>
      <c r="C54" s="8">
        <f>C53+(C56-C51)/(A56-A51)</f>
        <v>72.900000000000006</v>
      </c>
      <c r="D54" s="1">
        <f t="shared" si="4"/>
        <v>2.2284210526315795</v>
      </c>
      <c r="E54" s="13">
        <f t="shared" si="5"/>
        <v>4.6465645081562146E-2</v>
      </c>
      <c r="F54" s="21">
        <f>IF('Inputs and Results'!$C$20="Conservation Easement (Perpetual)",(C54-C53),IF(AND('Inputs and Results'!$C$20="Government (Secured)",A54&lt;=$B$6),C54-C53,IF(A54&lt;=$B$6,(C54-C53)*0.01*($B$6-A54+1),0)))</f>
        <v>0</v>
      </c>
      <c r="G54" s="22">
        <f>IF(A54&lt;='Inputs and Results'!$C$12,(C54-C53)*0.01*('Inputs and Results'!$C$12-A54+1),0)</f>
        <v>0</v>
      </c>
      <c r="H54" s="8">
        <f>H53+(H56-H51)/($A56-$A51)</f>
        <v>1.6</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B54+(B56-B51)/(A56-A51)</f>
        <v>88.440000000000026</v>
      </c>
      <c r="C55" s="8">
        <f>C54+(C56-C51)/(A56-A51)</f>
        <v>74.900000000000006</v>
      </c>
      <c r="D55" s="1">
        <f t="shared" si="4"/>
        <v>2.2676923076923083</v>
      </c>
      <c r="E55" s="13">
        <f t="shared" si="5"/>
        <v>4.4402456306093629E-2</v>
      </c>
      <c r="F55" s="21">
        <f>IF('Inputs and Results'!$C$20="Conservation Easement (Perpetual)",(C55-C54),IF(AND('Inputs and Results'!$C$20="Government (Secured)",A55&lt;=$B$6),C55-C54,IF(A55&lt;=$B$6,(C55-C54)*0.01*($B$6-A55+1),0)))</f>
        <v>0</v>
      </c>
      <c r="G55" s="22">
        <f>IF(A55&lt;='Inputs and Results'!$C$12,(C55-C54)*0.01*('Inputs and Results'!$C$12-A55+1),0)</f>
        <v>0</v>
      </c>
      <c r="H55" s="8">
        <f>H54+(H56-H51)/($A56-$A51)</f>
        <v>1.6</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9">
        <f>VLOOKUP(CONCATENATE($A$1,A56),'Smith et al 2006'!$A$2:$S$780,8,FALSE)</f>
        <v>92.2</v>
      </c>
      <c r="C56" s="9">
        <f>VLOOKUP(CONCATENATE($A$1,A56),'Smith et al 2006'!$A$2:$S$780,9,FALSE)</f>
        <v>76.900000000000006</v>
      </c>
      <c r="D56" s="1">
        <f t="shared" si="4"/>
        <v>2.3050000000000002</v>
      </c>
      <c r="E56" s="13">
        <f t="shared" si="5"/>
        <v>4.2514699231116948E-2</v>
      </c>
      <c r="F56" s="21">
        <f>IF('Inputs and Results'!$C$20="Conservation Easement (Perpetual)",(C56-C55),IF(AND('Inputs and Results'!$C$20="Government (Secured)",A56&lt;=$B$6),C56-C55,IF(A56&lt;=$B$6,(C56-C55)*0.01*($B$6-A56+1),0)))</f>
        <v>0</v>
      </c>
      <c r="G56" s="22">
        <f>IF(A56&lt;='Inputs and Results'!$C$12,(C56-C55)*0.01*('Inputs and Results'!$C$12-A56+1),0)</f>
        <v>0</v>
      </c>
      <c r="H56" s="9">
        <f>VLOOKUP(CONCATENATE($A$1,$A56),'Smith et al 2006'!$A$2:$S$780,11,FALSE)</f>
        <v>1.6</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B56+(B61-B56)/(A61-A56)</f>
        <v>95.9</v>
      </c>
      <c r="C57" s="8">
        <f>C56+(C61-C56)/(A61-A56)</f>
        <v>78.740000000000009</v>
      </c>
      <c r="D57" s="1">
        <f t="shared" si="4"/>
        <v>2.3390243902439027</v>
      </c>
      <c r="E57" s="13">
        <f t="shared" si="5"/>
        <v>4.0130151843817741E-2</v>
      </c>
      <c r="F57" s="21">
        <f>IF('Inputs and Results'!$C$20="Conservation Easement (Perpetual)",(C57-C56),IF(AND('Inputs and Results'!$C$20="Government (Secured)",A57&lt;=$B$6),C57-C56,IF(A57&lt;=$B$6,(C57-C56)*0.01*($B$6-A57+1),0)))</f>
        <v>0</v>
      </c>
      <c r="G57" s="22">
        <f>IF(A57&lt;='Inputs and Results'!$C$12,(C57-C56)*0.01*('Inputs and Results'!$C$12-A57+1),0)</f>
        <v>0</v>
      </c>
      <c r="H57" s="8">
        <f>H56+(H61-H56)/($A61-$A56)</f>
        <v>1.58</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B57+(B61-B56)/(A61-A56)</f>
        <v>99.600000000000009</v>
      </c>
      <c r="C58" s="8">
        <f>C57+(C61-C56)/(A61-A56)</f>
        <v>80.580000000000013</v>
      </c>
      <c r="D58" s="1">
        <f t="shared" si="4"/>
        <v>2.3714285714285714</v>
      </c>
      <c r="E58" s="13">
        <f t="shared" si="5"/>
        <v>3.8581856100104339E-2</v>
      </c>
      <c r="F58" s="21">
        <f>IF('Inputs and Results'!$C$20="Conservation Easement (Perpetual)",(C58-C57),IF(AND('Inputs and Results'!$C$20="Government (Secured)",A58&lt;=$B$6),C58-C57,IF(A58&lt;=$B$6,(C58-C57)*0.01*($B$6-A58+1),0)))</f>
        <v>0</v>
      </c>
      <c r="G58" s="22">
        <f>IF(A58&lt;='Inputs and Results'!$C$12,(C58-C57)*0.01*('Inputs and Results'!$C$12-A58+1),0)</f>
        <v>0</v>
      </c>
      <c r="H58" s="8">
        <f>H57+(H61-H56)/($A61-$A56)</f>
        <v>1.56</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B58+(B61-B56)/(A61-A56)</f>
        <v>103.30000000000001</v>
      </c>
      <c r="C59" s="8">
        <f>C58+(C61-C56)/(A61-A56)</f>
        <v>82.420000000000016</v>
      </c>
      <c r="D59" s="1">
        <f t="shared" si="4"/>
        <v>2.402325581395349</v>
      </c>
      <c r="E59" s="13">
        <f t="shared" si="5"/>
        <v>3.7148594377510058E-2</v>
      </c>
      <c r="F59" s="21">
        <f>IF('Inputs and Results'!$C$20="Conservation Easement (Perpetual)",(C59-C58),IF(AND('Inputs and Results'!$C$20="Government (Secured)",A59&lt;=$B$6),C59-C58,IF(A59&lt;=$B$6,(C59-C58)*0.01*($B$6-A59+1),0)))</f>
        <v>0</v>
      </c>
      <c r="G59" s="22">
        <f>IF(A59&lt;='Inputs and Results'!$C$12,(C59-C58)*0.01*('Inputs and Results'!$C$12-A59+1),0)</f>
        <v>0</v>
      </c>
      <c r="H59" s="8">
        <f>H58+(H61-H56)/($A61-$A56)</f>
        <v>1.54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B59+(B61-B56)/(A61-A56)</f>
        <v>107.00000000000001</v>
      </c>
      <c r="C60" s="8">
        <f>C59+(C61-C56)/(A61-A56)</f>
        <v>84.260000000000019</v>
      </c>
      <c r="D60" s="1">
        <f t="shared" si="4"/>
        <v>2.4318181818181821</v>
      </c>
      <c r="E60" s="13">
        <f t="shared" si="5"/>
        <v>3.5818005808325282E-2</v>
      </c>
      <c r="F60" s="21">
        <f>IF('Inputs and Results'!$C$20="Conservation Easement (Perpetual)",(C60-C59),IF(AND('Inputs and Results'!$C$20="Government (Secured)",A60&lt;=$B$6),C60-C59,IF(A60&lt;=$B$6,(C60-C59)*0.01*($B$6-A60+1),0)))</f>
        <v>0</v>
      </c>
      <c r="G60" s="22">
        <f>IF(A60&lt;='Inputs and Results'!$C$12,(C60-C59)*0.01*('Inputs and Results'!$C$12-A60+1),0)</f>
        <v>0</v>
      </c>
      <c r="H60" s="8">
        <f>H59+(H61-H56)/($A61-$A56)</f>
        <v>1.52</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110.7</v>
      </c>
      <c r="C61" s="9">
        <f>VLOOKUP(CONCATENATE($A$1,A61),'Smith et al 2006'!$A$2:$S$780,9,FALSE)</f>
        <v>86.1</v>
      </c>
      <c r="D61" s="1">
        <f t="shared" si="4"/>
        <v>2.46</v>
      </c>
      <c r="E61" s="13">
        <f t="shared" si="5"/>
        <v>3.4579439252336419E-2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1.5</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B61+(B66-B61)/(A66-A61)</f>
        <v>114.18</v>
      </c>
      <c r="C62" s="8">
        <f>C61+(C66-C61)/(A66-A61)</f>
        <v>87.759999999999991</v>
      </c>
      <c r="D62" s="1">
        <f t="shared" si="4"/>
        <v>2.4821739130434786</v>
      </c>
      <c r="E62" s="13">
        <f t="shared" si="5"/>
        <v>3.1436314363143758E-2</v>
      </c>
      <c r="F62" s="21">
        <f>IF('Inputs and Results'!$C$20="Conservation Easement (Perpetual)",(C62-C61),IF(AND('Inputs and Results'!$C$20="Government (Secured)",A62&lt;=$B$6),C62-C61,IF(A62&lt;=$B$6,(C62-C61)*0.01*($B$6-A62+1),0)))</f>
        <v>0</v>
      </c>
      <c r="G62" s="22">
        <f>IF(A62&lt;='Inputs and Results'!$C$12,(C62-C61)*0.01*('Inputs and Results'!$C$12-A62+1),0)</f>
        <v>0</v>
      </c>
      <c r="H62" s="8">
        <f>H61+(H66-H61)/($A66-$A61)</f>
        <v>1.5</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B62+(B66-B61)/(A66-A61)</f>
        <v>117.66000000000001</v>
      </c>
      <c r="C63" s="8">
        <f>C62+(C66-C61)/(A66-A61)</f>
        <v>89.419999999999987</v>
      </c>
      <c r="D63" s="1">
        <f t="shared" si="4"/>
        <v>2.5034042553191491</v>
      </c>
      <c r="E63" s="13">
        <f t="shared" si="5"/>
        <v>3.0478192327903386E-2</v>
      </c>
      <c r="F63" s="21">
        <f>IF('Inputs and Results'!$C$20="Conservation Easement (Perpetual)",(C63-C62),IF(AND('Inputs and Results'!$C$20="Government (Secured)",A63&lt;=$B$6),C63-C62,IF(A63&lt;=$B$6,(C63-C62)*0.01*($B$6-A63+1),0)))</f>
        <v>0</v>
      </c>
      <c r="G63" s="22">
        <f>IF(A63&lt;='Inputs and Results'!$C$12,(C63-C62)*0.01*('Inputs and Results'!$C$12-A63+1),0)</f>
        <v>0</v>
      </c>
      <c r="H63" s="8">
        <f>H62+(H66-H61)/($A66-$A61)</f>
        <v>1.5</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B63+(B66-B61)/(A66-A61)</f>
        <v>121.14000000000001</v>
      </c>
      <c r="C64" s="8">
        <f>C63+(C66-C61)/(A66-A61)</f>
        <v>91.079999999999984</v>
      </c>
      <c r="D64" s="1">
        <f t="shared" si="4"/>
        <v>2.5237500000000002</v>
      </c>
      <c r="E64" s="13">
        <f t="shared" si="5"/>
        <v>2.9576746557878675E-2</v>
      </c>
      <c r="F64" s="21">
        <f>IF('Inputs and Results'!$C$20="Conservation Easement (Perpetual)",(C64-C63),IF(AND('Inputs and Results'!$C$20="Government (Secured)",A64&lt;=$B$6),C64-C63,IF(A64&lt;=$B$6,(C64-C63)*0.01*($B$6-A64+1),0)))</f>
        <v>0</v>
      </c>
      <c r="G64" s="22">
        <f>IF(A64&lt;='Inputs and Results'!$C$12,(C64-C63)*0.01*('Inputs and Results'!$C$12-A64+1),0)</f>
        <v>0</v>
      </c>
      <c r="H64" s="8">
        <f>H63+(H66-H61)/($A66-$A61)</f>
        <v>1.5</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B64+(B66-B61)/(A66-A61)</f>
        <v>124.62000000000002</v>
      </c>
      <c r="C65" s="8">
        <f>C64+(C66-C61)/(A66-A61)</f>
        <v>92.739999999999981</v>
      </c>
      <c r="D65" s="1">
        <f t="shared" si="4"/>
        <v>2.5432653061224495</v>
      </c>
      <c r="E65" s="13">
        <f t="shared" si="5"/>
        <v>2.8727092620109085E-2</v>
      </c>
      <c r="F65" s="21">
        <f>IF('Inputs and Results'!$C$20="Conservation Easement (Perpetual)",(C65-C64),IF(AND('Inputs and Results'!$C$20="Government (Secured)",A65&lt;=$B$6),C65-C64,IF(A65&lt;=$B$6,(C65-C64)*0.01*($B$6-A65+1),0)))</f>
        <v>0</v>
      </c>
      <c r="G65" s="22">
        <f>IF(A65&lt;='Inputs and Results'!$C$12,(C65-C64)*0.01*('Inputs and Results'!$C$12-A65+1),0)</f>
        <v>0</v>
      </c>
      <c r="H65" s="8">
        <f>H64+(H66-H61)/($A66-$A61)</f>
        <v>1.5</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9">
        <f>VLOOKUP(CONCATENATE($A$1,A66),'Smith et al 2006'!$A$2:$S$780,8,FALSE)</f>
        <v>128.1</v>
      </c>
      <c r="C66" s="9">
        <f>VLOOKUP(CONCATENATE($A$1,A66),'Smith et al 2006'!$A$2:$S$780,9,FALSE)</f>
        <v>94.4</v>
      </c>
      <c r="D66" s="1">
        <f t="shared" si="4"/>
        <v>2.5619999999999998</v>
      </c>
      <c r="E66" s="13">
        <f t="shared" si="5"/>
        <v>2.7924891670678686E-2</v>
      </c>
      <c r="F66" s="21">
        <f>IF('Inputs and Results'!$C$20="Conservation Easement (Perpetual)",(C66-C65),IF(AND('Inputs and Results'!$C$20="Government (Secured)",A66&lt;=$B$6),C66-C65,IF(A66&lt;=$B$6,(C66-C65)*0.01*($B$6-A66+1),0)))</f>
        <v>0</v>
      </c>
      <c r="G66" s="22">
        <f>IF(A66&lt;='Inputs and Results'!$C$12,(C66-C65)*0.01*('Inputs and Results'!$C$12-A66+1),0)</f>
        <v>0</v>
      </c>
      <c r="H66" s="9">
        <f>VLOOKUP(CONCATENATE($A$1,$A66),'Smith et al 2006'!$A$2:$S$780,11,FALSE)</f>
        <v>1.5</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B66+(B71-B66)/(A71-A66)</f>
        <v>131.74</v>
      </c>
      <c r="C67" s="8">
        <f>C66+(C71-C66)/(A71-A66)</f>
        <v>96.08</v>
      </c>
      <c r="D67" s="1">
        <f t="shared" si="4"/>
        <v>2.5831372549019611</v>
      </c>
      <c r="E67" s="13">
        <f t="shared" si="5"/>
        <v>2.8415300546448252E-2</v>
      </c>
      <c r="F67" s="21">
        <f>IF('Inputs and Results'!$C$20="Conservation Easement (Perpetual)",(C67-C66),IF(AND('Inputs and Results'!$C$20="Government (Secured)",A67&lt;=$B$6),C67-C66,IF(A67&lt;=$B$6,(C67-C66)*0.01*($B$6-A67+1),0)))</f>
        <v>0</v>
      </c>
      <c r="G67" s="22">
        <f>IF(A67&lt;='Inputs and Results'!$C$12,(C67-C66)*0.01*('Inputs and Results'!$C$12-A67+1),0)</f>
        <v>0</v>
      </c>
      <c r="H67" s="8">
        <f>H66+(H71-H66)/($A71-$A66)</f>
        <v>1.5</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B67+(B71-B66)/(A71-A66)</f>
        <v>135.38000000000002</v>
      </c>
      <c r="C68" s="8">
        <f>C67+(C71-C66)/(A71-A66)</f>
        <v>97.759999999999991</v>
      </c>
      <c r="D68" s="1">
        <f t="shared" si="4"/>
        <v>2.6034615384615387</v>
      </c>
      <c r="E68" s="13">
        <f t="shared" si="5"/>
        <v>2.7630180658873682E-2</v>
      </c>
      <c r="F68" s="21">
        <f>IF('Inputs and Results'!$C$20="Conservation Easement (Perpetual)",(C68-C67),IF(AND('Inputs and Results'!$C$20="Government (Secured)",A68&lt;=$B$6),C68-C67,IF(A68&lt;=$B$6,(C68-C67)*0.01*($B$6-A68+1),0)))</f>
        <v>0</v>
      </c>
      <c r="G68" s="22">
        <f>IF(A68&lt;='Inputs and Results'!$C$12,(C68-C67)*0.01*('Inputs and Results'!$C$12-A68+1),0)</f>
        <v>0</v>
      </c>
      <c r="H68" s="8">
        <f>H67+(H71-H66)/($A71-$A66)</f>
        <v>1.5</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B68+(B71-B66)/(A71-A66)</f>
        <v>139.02000000000004</v>
      </c>
      <c r="C69" s="8">
        <f>C68+(C71-C66)/(A71-A66)</f>
        <v>99.439999999999984</v>
      </c>
      <c r="D69" s="1">
        <f t="shared" si="4"/>
        <v>2.6230188679245292</v>
      </c>
      <c r="E69" s="13">
        <f t="shared" si="5"/>
        <v>2.6887280248190315E-2</v>
      </c>
      <c r="F69" s="21">
        <f>IF('Inputs and Results'!$C$20="Conservation Easement (Perpetual)",(C69-C68),IF(AND('Inputs and Results'!$C$20="Government (Secured)",A69&lt;=$B$6),C69-C68,IF(A69&lt;=$B$6,(C69-C68)*0.01*($B$6-A69+1),0)))</f>
        <v>0</v>
      </c>
      <c r="G69" s="22">
        <f>IF(A69&lt;='Inputs and Results'!$C$12,(C69-C68)*0.01*('Inputs and Results'!$C$12-A69+1),0)</f>
        <v>0</v>
      </c>
      <c r="H69" s="8">
        <f>H68+(H71-H66)/($A71-$A66)</f>
        <v>1.5</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B69+(B71-B66)/(A71-A66)</f>
        <v>142.66000000000005</v>
      </c>
      <c r="C70" s="8">
        <f>C69+(C71-C66)/(A71-A66)</f>
        <v>101.11999999999998</v>
      </c>
      <c r="D70" s="1">
        <f t="shared" si="4"/>
        <v>2.641851851851853</v>
      </c>
      <c r="E70" s="13">
        <f t="shared" si="5"/>
        <v>2.618328298086614E-2</v>
      </c>
      <c r="F70" s="21">
        <f>IF('Inputs and Results'!$C$20="Conservation Easement (Perpetual)",(C70-C69),IF(AND('Inputs and Results'!$C$20="Government (Secured)",A70&lt;=$B$6),C70-C69,IF(A70&lt;=$B$6,(C70-C69)*0.01*($B$6-A70+1),0)))</f>
        <v>0</v>
      </c>
      <c r="G70" s="22">
        <f>IF(A70&lt;='Inputs and Results'!$C$12,(C70-C69)*0.01*('Inputs and Results'!$C$12-A70+1),0)</f>
        <v>0</v>
      </c>
      <c r="H70" s="8">
        <f>H69+(H71-H66)/($A71-$A66)</f>
        <v>1.5</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146.30000000000001</v>
      </c>
      <c r="C71" s="9">
        <f>VLOOKUP(CONCATENATE($A$1,A71),'Smith et al 2006'!$A$2:$S$780,9,FALSE)</f>
        <v>102.8</v>
      </c>
      <c r="D71" s="1">
        <f t="shared" si="4"/>
        <v>2.66</v>
      </c>
      <c r="E71" s="13">
        <f t="shared" si="5"/>
        <v>2.5515210991167603E-2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1.5</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B71+(B76-B71)/(A76-A71)</f>
        <v>150.26000000000002</v>
      </c>
      <c r="C72" s="8">
        <f>C71+(C76-C71)/(A76-A71)</f>
        <v>104.56</v>
      </c>
      <c r="D72" s="1">
        <f t="shared" si="4"/>
        <v>2.683214285714286</v>
      </c>
      <c r="E72" s="13">
        <f t="shared" si="5"/>
        <v>2.7067669172932352E-2</v>
      </c>
      <c r="F72" s="21">
        <f>IF('Inputs and Results'!$C$20="Conservation Easement (Perpetual)",(C72-C71),IF(AND('Inputs and Results'!$C$20="Government (Secured)",A72&lt;=$B$6),C72-C71,IF(A72&lt;=$B$6,(C72-C71)*0.01*($B$6-A72+1),0)))</f>
        <v>0</v>
      </c>
      <c r="G72" s="22">
        <f>IF(A72&lt;='Inputs and Results'!$C$12,(C72-C71)*0.01*('Inputs and Results'!$C$12-A72+1),0)</f>
        <v>0</v>
      </c>
      <c r="H72" s="8">
        <f>H71+(H76-H71)/($A76-$A71)</f>
        <v>1.5</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B72+(B76-B71)/(A76-A71)</f>
        <v>154.22000000000003</v>
      </c>
      <c r="C73" s="8">
        <f>C72+(C76-C71)/(A76-A71)</f>
        <v>106.32000000000001</v>
      </c>
      <c r="D73" s="1">
        <f t="shared" si="4"/>
        <v>2.7056140350877196</v>
      </c>
      <c r="E73" s="13">
        <f t="shared" si="5"/>
        <v>2.6354319180087904E-2</v>
      </c>
      <c r="F73" s="21">
        <f>IF('Inputs and Results'!$C$20="Conservation Easement (Perpetual)",(C73-C72),IF(AND('Inputs and Results'!$C$20="Government (Secured)",A73&lt;=$B$6),C73-C72,IF(A73&lt;=$B$6,(C73-C72)*0.01*($B$6-A73+1),0)))</f>
        <v>0</v>
      </c>
      <c r="G73" s="22">
        <f>IF(A73&lt;='Inputs and Results'!$C$12,(C73-C72)*0.01*('Inputs and Results'!$C$12-A73+1),0)</f>
        <v>0</v>
      </c>
      <c r="H73" s="8">
        <f>H72+(H76-H71)/($A76-$A71)</f>
        <v>1.5</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B73+(B76-B71)/(A76-A71)</f>
        <v>158.18000000000004</v>
      </c>
      <c r="C74" s="8">
        <f>C73+(C76-C71)/(A76-A71)</f>
        <v>108.08000000000001</v>
      </c>
      <c r="D74" s="1">
        <f t="shared" si="4"/>
        <v>2.7272413793103456</v>
      </c>
      <c r="E74" s="13">
        <f t="shared" si="5"/>
        <v>2.5677603423680528E-2</v>
      </c>
      <c r="F74" s="21">
        <f>IF('Inputs and Results'!$C$20="Conservation Easement (Perpetual)",(C74-C73),IF(AND('Inputs and Results'!$C$20="Government (Secured)",A74&lt;=$B$6),C74-C73,IF(A74&lt;=$B$6,(C74-C73)*0.01*($B$6-A74+1),0)))</f>
        <v>0</v>
      </c>
      <c r="G74" s="22">
        <f>IF(A74&lt;='Inputs and Results'!$C$12,(C74-C73)*0.01*('Inputs and Results'!$C$12-A74+1),0)</f>
        <v>0</v>
      </c>
      <c r="H74" s="8">
        <f>H73+(H76-H71)/($A76-$A71)</f>
        <v>1.5</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B74+(B76-B71)/(A76-A71)</f>
        <v>162.14000000000004</v>
      </c>
      <c r="C75" s="8">
        <f>C74+(C76-C71)/(A76-A71)</f>
        <v>109.84000000000002</v>
      </c>
      <c r="D75" s="1">
        <f t="shared" si="4"/>
        <v>2.7481355932203395</v>
      </c>
      <c r="E75" s="13">
        <f t="shared" si="5"/>
        <v>2.5034770514603677E-2</v>
      </c>
      <c r="F75" s="21">
        <f>IF('Inputs and Results'!$C$20="Conservation Easement (Perpetual)",(C75-C74),IF(AND('Inputs and Results'!$C$20="Government (Secured)",A75&lt;=$B$6),C75-C74,IF(A75&lt;=$B$6,(C75-C74)*0.01*($B$6-A75+1),0)))</f>
        <v>0</v>
      </c>
      <c r="G75" s="22">
        <f>IF(A75&lt;='Inputs and Results'!$C$12,(C75-C74)*0.01*('Inputs and Results'!$C$12-A75+1),0)</f>
        <v>0</v>
      </c>
      <c r="H75" s="8">
        <f>H74+(H76-H71)/($A76-$A71)</f>
        <v>1.5</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9">
        <f>VLOOKUP(CONCATENATE($A$1,A76),'Smith et al 2006'!$A$2:$S$780,8,FALSE)</f>
        <v>166.1</v>
      </c>
      <c r="C76" s="9">
        <f>VLOOKUP(CONCATENATE($A$1,A76),'Smith et al 2006'!$A$2:$S$780,9,FALSE)</f>
        <v>111.6</v>
      </c>
      <c r="D76" s="1">
        <f t="shared" si="4"/>
        <v>2.7683333333333331</v>
      </c>
      <c r="E76" s="13">
        <f t="shared" si="5"/>
        <v>2.4423337856173344E-2</v>
      </c>
      <c r="F76" s="21">
        <f>IF('Inputs and Results'!$C$20="Conservation Easement (Perpetual)",(C76-C75),IF(AND('Inputs and Results'!$C$20="Government (Secured)",A76&lt;=$B$6),C76-C75,IF(A76&lt;=$B$6,(C76-C75)*0.01*($B$6-A76+1),0)))</f>
        <v>0</v>
      </c>
      <c r="G76" s="22">
        <f>IF(A76&lt;='Inputs and Results'!$C$12,(C76-C75)*0.01*('Inputs and Results'!$C$12-A76+1),0)</f>
        <v>0</v>
      </c>
      <c r="H76" s="9">
        <f>VLOOKUP(CONCATENATE($A$1,$A76),'Smith et al 2006'!$A$2:$S$780,11,FALSE)</f>
        <v>1.5</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B76+(B81-B76)/(A81-A76)</f>
        <v>170.16</v>
      </c>
      <c r="C77" s="8">
        <f>C76+(C81-C76)/(A81-A76)</f>
        <v>113.33999999999999</v>
      </c>
      <c r="D77" s="1">
        <f t="shared" si="4"/>
        <v>2.7895081967213113</v>
      </c>
      <c r="E77" s="13">
        <f t="shared" si="5"/>
        <v>2.4443106562311856E-2</v>
      </c>
      <c r="F77" s="21">
        <f>IF('Inputs and Results'!$C$20="Conservation Easement (Perpetual)",(C77-C76),IF(AND('Inputs and Results'!$C$20="Government (Secured)",A77&lt;=$B$6),C77-C76,IF(A77&lt;=$B$6,(C77-C76)*0.01*($B$6-A77+1),0)))</f>
        <v>0</v>
      </c>
      <c r="G77" s="22">
        <f>IF(A77&lt;='Inputs and Results'!$C$12,(C77-C76)*0.01*('Inputs and Results'!$C$12-A77+1),0)</f>
        <v>0</v>
      </c>
      <c r="H77" s="8">
        <f>H76+(H81-H76)/($A81-$A76)</f>
        <v>1.5</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B77+(B81-B76)/(A81-A76)</f>
        <v>174.22</v>
      </c>
      <c r="C78" s="8">
        <f>C77+(C81-C76)/(A81-A76)</f>
        <v>115.07999999999998</v>
      </c>
      <c r="D78" s="1">
        <f t="shared" si="4"/>
        <v>2.81</v>
      </c>
      <c r="E78" s="13">
        <f t="shared" si="5"/>
        <v>2.3859896567935968E-2</v>
      </c>
      <c r="F78" s="21">
        <f>IF('Inputs and Results'!$C$20="Conservation Easement (Perpetual)",(C78-C77),IF(AND('Inputs and Results'!$C$20="Government (Secured)",A78&lt;=$B$6),C78-C77,IF(A78&lt;=$B$6,(C78-C77)*0.01*($B$6-A78+1),0)))</f>
        <v>0</v>
      </c>
      <c r="G78" s="22">
        <f>IF(A78&lt;='Inputs and Results'!$C$12,(C78-C77)*0.01*('Inputs and Results'!$C$12-A78+1),0)</f>
        <v>0</v>
      </c>
      <c r="H78" s="8">
        <f>H77+(H81-H76)/($A81-$A76)</f>
        <v>1.5</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B78+(B81-B76)/(A81-A76)</f>
        <v>178.28</v>
      </c>
      <c r="C79" s="8">
        <f>C78+(C81-C76)/(A81-A76)</f>
        <v>116.81999999999998</v>
      </c>
      <c r="D79" s="1">
        <f t="shared" si="4"/>
        <v>2.8298412698412698</v>
      </c>
      <c r="E79" s="13">
        <f t="shared" si="5"/>
        <v>2.3303868671794348E-2</v>
      </c>
      <c r="F79" s="21">
        <f>IF('Inputs and Results'!$C$20="Conservation Easement (Perpetual)",(C79-C78),IF(AND('Inputs and Results'!$C$20="Government (Secured)",A79&lt;=$B$6),C79-C78,IF(A79&lt;=$B$6,(C79-C78)*0.01*($B$6-A79+1),0)))</f>
        <v>0</v>
      </c>
      <c r="G79" s="22">
        <f>IF(A79&lt;='Inputs and Results'!$C$12,(C79-C78)*0.01*('Inputs and Results'!$C$12-A79+1),0)</f>
        <v>0</v>
      </c>
      <c r="H79" s="8">
        <f>H78+(H81-H76)/($A81-$A76)</f>
        <v>1.5</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B79+(B81-B76)/(A81-A76)</f>
        <v>182.34</v>
      </c>
      <c r="C80" s="8">
        <f>C79+(C81-C76)/(A81-A76)</f>
        <v>118.55999999999997</v>
      </c>
      <c r="D80" s="1">
        <f t="shared" si="4"/>
        <v>2.8490625000000001</v>
      </c>
      <c r="E80" s="13">
        <f t="shared" si="5"/>
        <v>2.2773165806596385E-2</v>
      </c>
      <c r="F80" s="21">
        <f>IF('Inputs and Results'!$C$20="Conservation Easement (Perpetual)",(C80-C79),IF(AND('Inputs and Results'!$C$20="Government (Secured)",A80&lt;=$B$6),C80-C79,IF(A80&lt;=$B$6,(C80-C79)*0.01*($B$6-A80+1),0)))</f>
        <v>0</v>
      </c>
      <c r="G80" s="22">
        <f>IF(A80&lt;='Inputs and Results'!$C$12,(C80-C79)*0.01*('Inputs and Results'!$C$12-A80+1),0)</f>
        <v>0</v>
      </c>
      <c r="H80" s="8">
        <f>H79+(H81-H76)/($A81-$A76)</f>
        <v>1.5</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186.4</v>
      </c>
      <c r="C81" s="9">
        <f>VLOOKUP(CONCATENATE($A$1,A81),'Smith et al 2006'!$A$2:$S$780,9,FALSE)</f>
        <v>120.3</v>
      </c>
      <c r="D81" s="1">
        <f t="shared" si="4"/>
        <v>2.867692307692308</v>
      </c>
      <c r="E81" s="13">
        <f t="shared" si="5"/>
        <v>2.2266096303608762E-2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1.5</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B81+(B86-B81)/(A86-A81)</f>
        <v>190.26</v>
      </c>
      <c r="C82" s="8">
        <f>C81+(C86-C81)/(A86-A81)</f>
        <v>121.9</v>
      </c>
      <c r="D82" s="1">
        <f t="shared" si="4"/>
        <v>2.8827272727272728</v>
      </c>
      <c r="E82" s="13">
        <f t="shared" si="5"/>
        <v>2.0708154506437593E-2</v>
      </c>
      <c r="F82" s="21">
        <f>IF('Inputs and Results'!$C$20="Conservation Easement (Perpetual)",(C82-C81),IF(AND('Inputs and Results'!$C$20="Government (Secured)",A82&lt;=$B$6),C82-C81,IF(A82&lt;=$B$6,(C82-C81)*0.01*($B$6-A82+1),0)))</f>
        <v>0</v>
      </c>
      <c r="G82" s="22">
        <f>IF(A82&lt;='Inputs and Results'!$C$12,(C82-C81)*0.01*('Inputs and Results'!$C$12-A82+1),0)</f>
        <v>0</v>
      </c>
      <c r="H82" s="8">
        <f>H81+(H86-H81)/($A86-$A81)</f>
        <v>1.5</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B82+(B86-B81)/(A86-A81)</f>
        <v>194.11999999999998</v>
      </c>
      <c r="C83" s="8">
        <f>C82+(C86-C81)/(A86-A81)</f>
        <v>123.50000000000001</v>
      </c>
      <c r="D83" s="1">
        <f t="shared" si="4"/>
        <v>2.8973134328358205</v>
      </c>
      <c r="E83" s="13">
        <f t="shared" si="5"/>
        <v>2.0288026910543433E-2</v>
      </c>
      <c r="F83" s="21">
        <f>IF('Inputs and Results'!$C$20="Conservation Easement (Perpetual)",(C83-C82),IF(AND('Inputs and Results'!$C$20="Government (Secured)",A83&lt;=$B$6),C83-C82,IF(A83&lt;=$B$6,(C83-C82)*0.01*($B$6-A83+1),0)))</f>
        <v>0</v>
      </c>
      <c r="G83" s="22">
        <f>IF(A83&lt;='Inputs and Results'!$C$12,(C83-C82)*0.01*('Inputs and Results'!$C$12-A83+1),0)</f>
        <v>0</v>
      </c>
      <c r="H83" s="8">
        <f>H82+(H86-H81)/($A86-$A81)</f>
        <v>1.5</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B83+(B86-B81)/(A86-A81)</f>
        <v>197.97999999999996</v>
      </c>
      <c r="C84" s="8">
        <f>C83+(C86-C81)/(A86-A81)</f>
        <v>125.10000000000002</v>
      </c>
      <c r="D84" s="1">
        <f t="shared" si="4"/>
        <v>2.9114705882352934</v>
      </c>
      <c r="E84" s="13">
        <f t="shared" si="5"/>
        <v>1.9884607459303538E-2</v>
      </c>
      <c r="F84" s="21">
        <f>IF('Inputs and Results'!$C$20="Conservation Easement (Perpetual)",(C84-C83),IF(AND('Inputs and Results'!$C$20="Government (Secured)",A84&lt;=$B$6),C84-C83,IF(A84&lt;=$B$6,(C84-C83)*0.01*($B$6-A84+1),0)))</f>
        <v>0</v>
      </c>
      <c r="G84" s="22">
        <f>IF(A84&lt;='Inputs and Results'!$C$12,(C84-C83)*0.01*('Inputs and Results'!$C$12-A84+1),0)</f>
        <v>0</v>
      </c>
      <c r="H84" s="8">
        <f>H83+(H86-H81)/($A86-$A81)</f>
        <v>1.5</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B84+(B86-B81)/(A86-A81)</f>
        <v>201.83999999999995</v>
      </c>
      <c r="C85" s="8">
        <f>C84+(C86-C81)/(A86-A81)</f>
        <v>126.70000000000003</v>
      </c>
      <c r="D85" s="1">
        <f t="shared" si="4"/>
        <v>2.9252173913043471</v>
      </c>
      <c r="E85" s="13">
        <f t="shared" si="5"/>
        <v>1.9496918880695047E-2</v>
      </c>
      <c r="F85" s="21">
        <f>IF('Inputs and Results'!$C$20="Conservation Easement (Perpetual)",(C85-C84),IF(AND('Inputs and Results'!$C$20="Government (Secured)",A85&lt;=$B$6),C85-C84,IF(A85&lt;=$B$6,(C85-C84)*0.01*($B$6-A85+1),0)))</f>
        <v>0</v>
      </c>
      <c r="G85" s="22">
        <f>IF(A85&lt;='Inputs and Results'!$C$12,(C85-C84)*0.01*('Inputs and Results'!$C$12-A85+1),0)</f>
        <v>0</v>
      </c>
      <c r="H85" s="8">
        <f>H84+(H86-H81)/($A86-$A81)</f>
        <v>1.5</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9">
        <f>VLOOKUP(CONCATENATE($A$1,A86),'Smith et al 2006'!$A$2:$S$780,8,FALSE)</f>
        <v>205.7</v>
      </c>
      <c r="C86" s="9">
        <f>VLOOKUP(CONCATENATE($A$1,A86),'Smith et al 2006'!$A$2:$S$780,9,FALSE)</f>
        <v>128.30000000000001</v>
      </c>
      <c r="D86" s="1">
        <f t="shared" si="4"/>
        <v>2.9385714285714286</v>
      </c>
      <c r="E86" s="13">
        <f t="shared" si="5"/>
        <v>1.9124058660325183E-2</v>
      </c>
      <c r="F86" s="21">
        <f>IF('Inputs and Results'!$C$20="Conservation Easement (Perpetual)",(C86-C85),IF(AND('Inputs and Results'!$C$20="Government (Secured)",A86&lt;=$B$6),C86-C85,IF(A86&lt;=$B$6,(C86-C85)*0.01*($B$6-A86+1),0)))</f>
        <v>0</v>
      </c>
      <c r="G86" s="22">
        <f>IF(A86&lt;='Inputs and Results'!$C$12,(C86-C85)*0.01*('Inputs and Results'!$C$12-A86+1),0)</f>
        <v>0</v>
      </c>
      <c r="H86" s="9">
        <f>VLOOKUP(CONCATENATE($A$1,$A86),'Smith et al 2006'!$A$2:$S$780,11,FALSE)</f>
        <v>1.5</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B86+(B91-B86)/(A91-A86)</f>
        <v>209.06</v>
      </c>
      <c r="C87" s="8">
        <f>C86+(C91-C86)/(A91-A86)</f>
        <v>129.66</v>
      </c>
      <c r="D87" s="1">
        <f t="shared" si="4"/>
        <v>2.9445070422535213</v>
      </c>
      <c r="E87" s="13">
        <f t="shared" si="5"/>
        <v>1.6334467671366149E-2</v>
      </c>
      <c r="F87" s="21">
        <f>IF('Inputs and Results'!$C$20="Conservation Easement (Perpetual)",(C87-C86),IF(AND('Inputs and Results'!$C$20="Government (Secured)",A87&lt;=$B$6),C87-C86,IF(A87&lt;=$B$6,(C87-C86)*0.01*($B$6-A87+1),0)))</f>
        <v>0</v>
      </c>
      <c r="G87" s="22">
        <f>IF(A87&lt;='Inputs and Results'!$C$12,(C87-C86)*0.01*('Inputs and Results'!$C$12-A87+1),0)</f>
        <v>0</v>
      </c>
      <c r="H87" s="8">
        <f>H86+(H91-H86)/($A91-$A86)</f>
        <v>1.5</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B87+(B91-B86)/(A91-A86)</f>
        <v>212.42000000000002</v>
      </c>
      <c r="C88" s="8">
        <f>C87+(C91-C86)/(A91-A86)</f>
        <v>131.01999999999998</v>
      </c>
      <c r="D88" s="1">
        <f t="shared" si="4"/>
        <v>2.950277777777778</v>
      </c>
      <c r="E88" s="13">
        <f t="shared" si="5"/>
        <v>1.6071941069549567E-2</v>
      </c>
      <c r="F88" s="21">
        <f>IF('Inputs and Results'!$C$20="Conservation Easement (Perpetual)",(C88-C87),IF(AND('Inputs and Results'!$C$20="Government (Secured)",A88&lt;=$B$6),C88-C87,IF(A88&lt;=$B$6,(C88-C87)*0.01*($B$6-A88+1),0)))</f>
        <v>0</v>
      </c>
      <c r="G88" s="22">
        <f>IF(A88&lt;='Inputs and Results'!$C$12,(C88-C87)*0.01*('Inputs and Results'!$C$12-A88+1),0)</f>
        <v>0</v>
      </c>
      <c r="H88" s="8">
        <f>H87+(H91-H86)/($A91-$A86)</f>
        <v>1.5</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B88+(B91-B86)/(A91-A86)</f>
        <v>215.78000000000003</v>
      </c>
      <c r="C89" s="8">
        <f>C88+(C91-C86)/(A91-A86)</f>
        <v>132.37999999999997</v>
      </c>
      <c r="D89" s="1">
        <f t="shared" si="4"/>
        <v>2.9558904109589044</v>
      </c>
      <c r="E89" s="13">
        <f t="shared" si="5"/>
        <v>1.5817719612089221E-2</v>
      </c>
      <c r="F89" s="21">
        <f>IF('Inputs and Results'!$C$20="Conservation Easement (Perpetual)",(C89-C88),IF(AND('Inputs and Results'!$C$20="Government (Secured)",A89&lt;=$B$6),C89-C88,IF(A89&lt;=$B$6,(C89-C88)*0.01*($B$6-A89+1),0)))</f>
        <v>0</v>
      </c>
      <c r="G89" s="22">
        <f>IF(A89&lt;='Inputs and Results'!$C$12,(C89-C88)*0.01*('Inputs and Results'!$C$12-A89+1),0)</f>
        <v>0</v>
      </c>
      <c r="H89" s="8">
        <f>H88+(H91-H86)/($A91-$A86)</f>
        <v>1.5</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B89+(B91-B86)/(A91-A86)</f>
        <v>219.14000000000004</v>
      </c>
      <c r="C90" s="8">
        <f>C89+(C91-C86)/(A91-A86)</f>
        <v>133.73999999999995</v>
      </c>
      <c r="D90" s="1">
        <f t="shared" si="4"/>
        <v>2.9613513513513521</v>
      </c>
      <c r="E90" s="13">
        <f t="shared" si="5"/>
        <v>1.5571415330429161E-2</v>
      </c>
      <c r="F90" s="21">
        <f>IF('Inputs and Results'!$C$20="Conservation Easement (Perpetual)",(C90-C89),IF(AND('Inputs and Results'!$C$20="Government (Secured)",A90&lt;=$B$6),C90-C89,IF(A90&lt;=$B$6,(C90-C89)*0.01*($B$6-A90+1),0)))</f>
        <v>0</v>
      </c>
      <c r="G90" s="22">
        <f>IF(A90&lt;='Inputs and Results'!$C$12,(C90-C89)*0.01*('Inputs and Results'!$C$12-A90+1),0)</f>
        <v>0</v>
      </c>
      <c r="H90" s="8">
        <f>H89+(H91-H86)/($A91-$A86)</f>
        <v>1.5</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222.5</v>
      </c>
      <c r="C91" s="9">
        <f>VLOOKUP(CONCATENATE($A$1,A91),'Smith et al 2006'!$A$2:$S$780,9,FALSE)</f>
        <v>135.1</v>
      </c>
      <c r="D91" s="1">
        <f t="shared" si="4"/>
        <v>2.9666666666666668</v>
      </c>
      <c r="E91" s="13">
        <f t="shared" si="5"/>
        <v>1.5332664050378586E-2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1.5</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B91+(B96-B91)/(A96-A91)</f>
        <v>225.58</v>
      </c>
      <c r="C92" s="8">
        <f>C91+(C96-C91)/(A96-A91)</f>
        <v>136.32</v>
      </c>
      <c r="D92" s="1">
        <f t="shared" si="4"/>
        <v>2.9681578947368421</v>
      </c>
      <c r="E92" s="13">
        <f t="shared" si="5"/>
        <v>1.3842696629213558E-2</v>
      </c>
      <c r="F92" s="21">
        <f>IF('Inputs and Results'!$C$20="Conservation Easement (Perpetual)",(C92-C91),IF(AND('Inputs and Results'!$C$20="Government (Secured)",A92&lt;=$B$6),C92-C91,IF(A92&lt;=$B$6,(C92-C91)*0.01*($B$6-A92+1),0)))</f>
        <v>0</v>
      </c>
      <c r="G92" s="22">
        <f>IF(A92&lt;='Inputs and Results'!$C$12,(C92-C91)*0.01*('Inputs and Results'!$C$12-A92+1),0)</f>
        <v>0</v>
      </c>
      <c r="H92" s="8">
        <f>H91+(H96-H91)/($A96-$A91)</f>
        <v>1.5</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B92+(B96-B91)/(A96-A91)</f>
        <v>228.66000000000003</v>
      </c>
      <c r="C93" s="8">
        <f>C92+(C96-C91)/(A96-A91)</f>
        <v>137.54</v>
      </c>
      <c r="D93" s="1">
        <f t="shared" si="4"/>
        <v>2.96961038961039</v>
      </c>
      <c r="E93" s="13">
        <f t="shared" si="5"/>
        <v>1.3653692703253784E-2</v>
      </c>
      <c r="F93" s="21">
        <f>IF('Inputs and Results'!$C$20="Conservation Easement (Perpetual)",(C93-C92),IF(AND('Inputs and Results'!$C$20="Government (Secured)",A93&lt;=$B$6),C93-C92,IF(A93&lt;=$B$6,(C93-C92)*0.01*($B$6-A93+1),0)))</f>
        <v>0</v>
      </c>
      <c r="G93" s="22">
        <f>IF(A93&lt;='Inputs and Results'!$C$12,(C93-C92)*0.01*('Inputs and Results'!$C$12-A93+1),0)</f>
        <v>0</v>
      </c>
      <c r="H93" s="8">
        <f>H92+(H96-H91)/($A96-$A91)</f>
        <v>1.5</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B93+(B96-B91)/(A96-A91)</f>
        <v>231.74000000000004</v>
      </c>
      <c r="C94" s="8">
        <f>C93+(C96-C91)/(A96-A91)</f>
        <v>138.76</v>
      </c>
      <c r="D94" s="1">
        <f t="shared" si="4"/>
        <v>2.9710256410256415</v>
      </c>
      <c r="E94" s="13">
        <f t="shared" si="5"/>
        <v>1.3469780460071856E-2</v>
      </c>
      <c r="F94" s="21">
        <f>IF('Inputs and Results'!$C$20="Conservation Easement (Perpetual)",(C94-C93),IF(AND('Inputs and Results'!$C$20="Government (Secured)",A94&lt;=$B$6),C94-C93,IF(A94&lt;=$B$6,(C94-C93)*0.01*($B$6-A94+1),0)))</f>
        <v>0</v>
      </c>
      <c r="G94" s="22">
        <f>IF(A94&lt;='Inputs and Results'!$C$12,(C94-C93)*0.01*('Inputs and Results'!$C$12-A94+1),0)</f>
        <v>0</v>
      </c>
      <c r="H94" s="8">
        <f>H93+(H96-H91)/($A96-$A91)</f>
        <v>1.5</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B94+(B96-B91)/(A96-A91)</f>
        <v>234.82000000000005</v>
      </c>
      <c r="C95" s="8">
        <f>C94+(C96-C91)/(A96-A91)</f>
        <v>139.97999999999999</v>
      </c>
      <c r="D95" s="1">
        <f t="shared" si="4"/>
        <v>2.9724050632911401</v>
      </c>
      <c r="E95" s="13">
        <f t="shared" si="5"/>
        <v>1.3290756882713417E-2</v>
      </c>
      <c r="F95" s="21">
        <f>IF('Inputs and Results'!$C$20="Conservation Easement (Perpetual)",(C95-C94),IF(AND('Inputs and Results'!$C$20="Government (Secured)",A95&lt;=$B$6),C95-C94,IF(A95&lt;=$B$6,(C95-C94)*0.01*($B$6-A95+1),0)))</f>
        <v>0</v>
      </c>
      <c r="G95" s="22">
        <f>IF(A95&lt;='Inputs and Results'!$C$12,(C95-C94)*0.01*('Inputs and Results'!$C$12-A95+1),0)</f>
        <v>0</v>
      </c>
      <c r="H95" s="8">
        <f>H94+(H96-H91)/($A96-$A91)</f>
        <v>1.5</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9">
        <f>VLOOKUP(CONCATENATE($A$1,A96),'Smith et al 2006'!$A$2:$S$780,8,FALSE)</f>
        <v>237.9</v>
      </c>
      <c r="C96" s="9">
        <f>VLOOKUP(CONCATENATE($A$1,A96),'Smith et al 2006'!$A$2:$S$780,9,FALSE)</f>
        <v>141.19999999999999</v>
      </c>
      <c r="D96" s="1">
        <f t="shared" si="4"/>
        <v>2.9737499999999999</v>
      </c>
      <c r="E96" s="13">
        <f t="shared" si="5"/>
        <v>1.3116429605655178E-2</v>
      </c>
      <c r="F96" s="21">
        <f>IF('Inputs and Results'!$C$20="Conservation Easement (Perpetual)",(C96-C95),IF(AND('Inputs and Results'!$C$20="Government (Secured)",A96&lt;=$B$6),C96-C95,IF(A96&lt;=$B$6,(C96-C95)*0.01*($B$6-A96+1),0)))</f>
        <v>0</v>
      </c>
      <c r="G96" s="22">
        <f>IF(A96&lt;='Inputs and Results'!$C$12,(C96-C95)*0.01*('Inputs and Results'!$C$12-A96+1),0)</f>
        <v>0</v>
      </c>
      <c r="H96" s="9">
        <f>VLOOKUP(CONCATENATE($A$1,$A96),'Smith et al 2006'!$A$2:$S$780,11,FALSE)</f>
        <v>1.5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B96+(B101-B96)/(A101-A96)</f>
        <v>241.78</v>
      </c>
      <c r="C97" s="8">
        <f>C96+(C101-C96)/(A101-A96)</f>
        <v>142.72</v>
      </c>
      <c r="D97" s="1">
        <f t="shared" si="4"/>
        <v>2.9849382716049382</v>
      </c>
      <c r="E97" s="13">
        <f t="shared" si="5"/>
        <v>1.6309373686422823E-2</v>
      </c>
      <c r="F97" s="21">
        <f>IF('Inputs and Results'!$C$20="Conservation Easement (Perpetual)",(C97-C96),IF(AND('Inputs and Results'!$C$20="Government (Secured)",A97&lt;=$B$6),C97-C96,IF(A97&lt;=$B$6,(C97-C96)*0.01*($B$6-A97+1),0)))</f>
        <v>0</v>
      </c>
      <c r="G97" s="22">
        <f>IF(A97&lt;='Inputs and Results'!$C$12,(C97-C96)*0.01*('Inputs and Results'!$C$12-A97+1),0)</f>
        <v>0</v>
      </c>
      <c r="H97" s="8">
        <f>H96+(H101-H96)/($A101-$A96)</f>
        <v>1.5</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B97+(B101-B96)/(A101-A96)</f>
        <v>245.66</v>
      </c>
      <c r="C98" s="8">
        <f>C97+(C101-C96)/(A101-A96)</f>
        <v>144.24</v>
      </c>
      <c r="D98" s="1">
        <f t="shared" si="4"/>
        <v>2.9958536585365851</v>
      </c>
      <c r="E98" s="13">
        <f t="shared" si="5"/>
        <v>1.6047646620894973E-2</v>
      </c>
      <c r="F98" s="21">
        <f>IF('Inputs and Results'!$C$20="Conservation Easement (Perpetual)",(C98-C97),IF(AND('Inputs and Results'!$C$20="Government (Secured)",A98&lt;=$B$6),C98-C97,IF(A98&lt;=$B$6,(C98-C97)*0.01*($B$6-A98+1),0)))</f>
        <v>0</v>
      </c>
      <c r="G98" s="22">
        <f>IF(A98&lt;='Inputs and Results'!$C$12,(C98-C97)*0.01*('Inputs and Results'!$C$12-A98+1),0)</f>
        <v>0</v>
      </c>
      <c r="H98" s="8">
        <f>H97+(H101-H96)/($A101-$A96)</f>
        <v>1.5</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B98+(B101-B96)/(A101-A96)</f>
        <v>249.54</v>
      </c>
      <c r="C99" s="8">
        <f>C98+(C101-C96)/(A101-A96)</f>
        <v>145.76000000000002</v>
      </c>
      <c r="D99" s="1">
        <f t="shared" si="4"/>
        <v>3.0065060240963852</v>
      </c>
      <c r="E99" s="13">
        <f t="shared" si="5"/>
        <v>1.579418708784508E-2</v>
      </c>
      <c r="F99" s="21">
        <f>IF('Inputs and Results'!$C$20="Conservation Easement (Perpetual)",(C99-C98),IF(AND('Inputs and Results'!$C$20="Government (Secured)",A99&lt;=$B$6),C99-C98,IF(A99&lt;=$B$6,(C99-C98)*0.01*($B$6-A99+1),0)))</f>
        <v>0</v>
      </c>
      <c r="G99" s="22">
        <f>IF(A99&lt;='Inputs and Results'!$C$12,(C99-C98)*0.01*('Inputs and Results'!$C$12-A99+1),0)</f>
        <v>0</v>
      </c>
      <c r="H99" s="8">
        <f>H98+(H101-H96)/($A101-$A96)</f>
        <v>1.5</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B99+(B101-B96)/(A101-A96)</f>
        <v>253.42</v>
      </c>
      <c r="C100" s="8">
        <f>C99+(C101-C96)/(A101-A96)</f>
        <v>147.28000000000003</v>
      </c>
      <c r="D100" s="1">
        <f t="shared" si="4"/>
        <v>3.0169047619047618</v>
      </c>
      <c r="E100" s="13">
        <f t="shared" si="5"/>
        <v>1.5548609441372152E-2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H99+(H101-H96)/($A101-$A96)</f>
        <v>1.5</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257.3</v>
      </c>
      <c r="C101" s="9">
        <f>VLOOKUP(CONCATENATE($A$1,A101),'Smith et al 2006'!$A$2:$S$780,9,FALSE)</f>
        <v>148.80000000000001</v>
      </c>
      <c r="D101" s="1">
        <f t="shared" si="4"/>
        <v>3.027058823529412</v>
      </c>
      <c r="E101" s="13">
        <f t="shared" si="5"/>
        <v>1.5310551653381799E-2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1.5</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A101+1</f>
        <v>86</v>
      </c>
      <c r="B102" s="8">
        <f>B101+(B106-B101)/(A106-A101)</f>
        <v>261.62</v>
      </c>
      <c r="C102" s="8">
        <f>C101+(C106-C101)/(A106-A101)</f>
        <v>150.44</v>
      </c>
      <c r="D102" s="1">
        <f t="shared" si="4"/>
        <v>3.0420930232558141</v>
      </c>
      <c r="E102" s="13">
        <f t="shared" si="5"/>
        <v>1.678973960357566E-2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H101+(H106-H101)/($A106-$A101)</f>
        <v>1.48</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A102+1</f>
        <v>87</v>
      </c>
      <c r="B103" s="8">
        <f>B102+(B106-B101)/(A106-A101)</f>
        <v>265.94</v>
      </c>
      <c r="C103" s="8">
        <f>C102+(C106-C101)/(A106-A101)</f>
        <v>152.07999999999998</v>
      </c>
      <c r="D103" s="1">
        <f t="shared" si="4"/>
        <v>3.0567816091954021</v>
      </c>
      <c r="E103" s="13">
        <f t="shared" si="5"/>
        <v>1.651249904441543E-2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H102+(H106-H101)/($A106-$A101)</f>
        <v>1.46</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A103+1</f>
        <v>88</v>
      </c>
      <c r="B104" s="8">
        <f>B103+(B106-B101)/(A106-A101)</f>
        <v>270.26</v>
      </c>
      <c r="C104" s="8">
        <f>C103+(C106-C101)/(A106-A101)</f>
        <v>153.71999999999997</v>
      </c>
      <c r="D104" s="1">
        <f t="shared" si="4"/>
        <v>3.0711363636363633</v>
      </c>
      <c r="E104" s="13">
        <f t="shared" si="5"/>
        <v>1.6244265623824861E-2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H103+(H106-H101)/($A106-$A101)</f>
        <v>1.44</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A104+1</f>
        <v>89</v>
      </c>
      <c r="B105" s="8">
        <f>B104+(B106-B101)/(A106-A101)</f>
        <v>274.58</v>
      </c>
      <c r="C105" s="8">
        <f>C104+(C106-C101)/(A106-A101)</f>
        <v>155.35999999999996</v>
      </c>
      <c r="D105" s="1">
        <f>B105/A105</f>
        <v>3.0851685393258426</v>
      </c>
      <c r="E105" s="13">
        <f>(B105/B104)-1</f>
        <v>1.5984607415081786E-2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H104+(H106-H101)/($A106-$A101)</f>
        <v>1.42</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A105+1</f>
        <v>90</v>
      </c>
      <c r="B106" s="9">
        <f>VLOOKUP(CONCATENATE($A$1,A106),'Smith et al 2006'!$A$2:$S$780,8,FALSE)</f>
        <v>278.89999999999998</v>
      </c>
      <c r="C106" s="9">
        <f>VLOOKUP(CONCATENATE($A$1,A106),'Smith et al 2006'!$A$2:$S$780,9,FALSE)</f>
        <v>157</v>
      </c>
      <c r="D106" s="1">
        <f>B106/A106</f>
        <v>3.0988888888888888</v>
      </c>
      <c r="E106" s="13">
        <f>(B106/B105)-1</f>
        <v>1.5733119673683404E-2</v>
      </c>
      <c r="F106" s="21">
        <f>IF('Inputs and Results'!$C$20="Conservation Easement (Perpetual)",(C106-C105),IF(AND('Inputs and Results'!$C$20="Government (Secured)",A106&lt;=$B$6),C106-C105,IF(A106&lt;=$B$6,(C106-C105)*0.01*($B$6-A106+1),0)))</f>
        <v>0</v>
      </c>
      <c r="G106" s="22">
        <f>IF(A106&lt;='Inputs and Results'!$C$12,(C106-C105)*0.01*('Inputs and Results'!$C$12-A106+1),0)</f>
        <v>0</v>
      </c>
      <c r="H106" s="9">
        <f>VLOOKUP(CONCATENATE($A$1,$A106),'Smith et al 2006'!$A$2:$S$780,11,FALSE)</f>
        <v>1.4</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ref="A107:A116" si="13">A106+1</f>
        <v>91</v>
      </c>
      <c r="B107" s="66">
        <f>B106+($B$106-$B$101)/($A$106-$A$101)</f>
        <v>283.21999999999997</v>
      </c>
      <c r="C107" s="66">
        <f>C106+(C106-C101)/(A106-A101)</f>
        <v>158.63999999999999</v>
      </c>
      <c r="D107" s="1">
        <f t="shared" ref="D107:D116" si="14">B107/A107</f>
        <v>3.112307692307692</v>
      </c>
      <c r="E107" s="13">
        <f t="shared" ref="E107:E116" si="15">(B107/B106)-1</f>
        <v>1.5489422732162028E-2</v>
      </c>
      <c r="F107" s="21">
        <f>IF('Inputs and Results'!$C$20="Conservation Easement (Perpetual)",(C107-C106),IF(AND('Inputs and Results'!$C$20="Government (Secured)",A107&lt;=$B$6),C107-C106,IF(A107&lt;=$B$6,(C107-C106)*0.01*($B$6-A107+1),0)))</f>
        <v>0</v>
      </c>
      <c r="G107" s="22">
        <f>IF(A107&lt;='Inputs and Results'!$C$12,(C107-C106)*0.01*('Inputs and Results'!$C$12-A107+1),0)</f>
        <v>0</v>
      </c>
      <c r="H107" s="66">
        <f>H106+(H$106-H$101)/($A$106-$A$101)</f>
        <v>1.38</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row>
    <row r="108" spans="1:108" x14ac:dyDescent="0.2">
      <c r="A108" s="8">
        <f t="shared" si="13"/>
        <v>92</v>
      </c>
      <c r="B108" s="66">
        <f t="shared" ref="B108:B116" si="16">B107+($B$106-$B$101)/($A$106-$A$101)</f>
        <v>287.53999999999996</v>
      </c>
      <c r="C108" s="66">
        <f t="shared" ref="C108:C116" si="17">C107+(C107-C102)/(A107-A102)</f>
        <v>160.27999999999997</v>
      </c>
      <c r="D108" s="1">
        <f t="shared" si="14"/>
        <v>3.1254347826086954</v>
      </c>
      <c r="E108" s="13">
        <f t="shared" si="15"/>
        <v>1.5253160087564499E-2</v>
      </c>
      <c r="F108" s="21">
        <f>IF('Inputs and Results'!$C$20="Conservation Easement (Perpetual)",(C108-C107),IF(AND('Inputs and Results'!$C$20="Government (Secured)",A108&lt;=$B$6),C108-C107,IF(A108&lt;=$B$6,(C108-C107)*0.01*($B$6-A108+1),0)))</f>
        <v>0</v>
      </c>
      <c r="G108" s="22">
        <f>IF(A108&lt;='Inputs and Results'!$C$12,(C108-C107)*0.01*('Inputs and Results'!$C$12-A108+1),0)</f>
        <v>0</v>
      </c>
      <c r="H108" s="66">
        <f t="shared" ref="H108:H116" si="18">H107+(H$106-H$101)/($A$106-$A$101)</f>
        <v>1.3599999999999999</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row>
    <row r="109" spans="1:108" x14ac:dyDescent="0.2">
      <c r="A109" s="8">
        <f t="shared" si="13"/>
        <v>93</v>
      </c>
      <c r="B109" s="66">
        <f t="shared" si="16"/>
        <v>291.85999999999996</v>
      </c>
      <c r="C109" s="66">
        <f t="shared" si="17"/>
        <v>161.91999999999996</v>
      </c>
      <c r="D109" s="1">
        <f t="shared" si="14"/>
        <v>3.1382795698924726</v>
      </c>
      <c r="E109" s="13">
        <f t="shared" si="15"/>
        <v>1.5023996661334138E-2</v>
      </c>
      <c r="F109" s="21">
        <f>IF('Inputs and Results'!$C$20="Conservation Easement (Perpetual)",(C109-C108),IF(AND('Inputs and Results'!$C$20="Government (Secured)",A109&lt;=$B$6),C109-C108,IF(A109&lt;=$B$6,(C109-C108)*0.01*($B$6-A109+1),0)))</f>
        <v>0</v>
      </c>
      <c r="G109" s="22">
        <f>IF(A109&lt;='Inputs and Results'!$C$12,(C109-C108)*0.01*('Inputs and Results'!$C$12-A109+1),0)</f>
        <v>0</v>
      </c>
      <c r="H109" s="66">
        <f t="shared" si="18"/>
        <v>1.3399999999999999</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row>
    <row r="110" spans="1:108" x14ac:dyDescent="0.2">
      <c r="A110" s="8">
        <f t="shared" si="13"/>
        <v>94</v>
      </c>
      <c r="B110" s="66">
        <f t="shared" si="16"/>
        <v>296.17999999999995</v>
      </c>
      <c r="C110" s="66">
        <f t="shared" si="17"/>
        <v>163.55999999999995</v>
      </c>
      <c r="D110" s="1">
        <f t="shared" si="14"/>
        <v>3.1508510638297866</v>
      </c>
      <c r="E110" s="13">
        <f t="shared" si="15"/>
        <v>1.4801617213732632E-2</v>
      </c>
      <c r="F110" s="21">
        <f>IF('Inputs and Results'!$C$20="Conservation Easement (Perpetual)",(C110-C109),IF(AND('Inputs and Results'!$C$20="Government (Secured)",A110&lt;=$B$6),C110-C109,IF(A110&lt;=$B$6,(C110-C109)*0.01*($B$6-A110+1),0)))</f>
        <v>0</v>
      </c>
      <c r="G110" s="22">
        <f>IF(A110&lt;='Inputs and Results'!$C$12,(C110-C109)*0.01*('Inputs and Results'!$C$12-A110+1),0)</f>
        <v>0</v>
      </c>
      <c r="H110" s="66">
        <f t="shared" si="18"/>
        <v>1.3199999999999998</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row>
    <row r="111" spans="1:108" x14ac:dyDescent="0.2">
      <c r="A111" s="8">
        <f t="shared" si="13"/>
        <v>95</v>
      </c>
      <c r="B111" s="66">
        <f t="shared" si="16"/>
        <v>300.49999999999994</v>
      </c>
      <c r="C111" s="66">
        <f t="shared" si="17"/>
        <v>165.19999999999993</v>
      </c>
      <c r="D111" s="1">
        <f t="shared" si="14"/>
        <v>3.1631578947368415</v>
      </c>
      <c r="E111" s="13">
        <f t="shared" si="15"/>
        <v>1.4585724897022034E-2</v>
      </c>
      <c r="F111" s="21">
        <f>IF('Inputs and Results'!$C$20="Conservation Easement (Perpetual)",(C111-C110),IF(AND('Inputs and Results'!$C$20="Government (Secured)",A111&lt;=$B$6),C111-C110,IF(A111&lt;=$B$6,(C111-C110)*0.01*($B$6-A111+1),0)))</f>
        <v>0</v>
      </c>
      <c r="G111" s="22">
        <f>IF(A111&lt;='Inputs and Results'!$C$12,(C111-C110)*0.01*('Inputs and Results'!$C$12-A111+1),0)</f>
        <v>0</v>
      </c>
      <c r="H111" s="66">
        <f t="shared" si="18"/>
        <v>1.2999999999999998</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row>
    <row r="112" spans="1:108" x14ac:dyDescent="0.2">
      <c r="A112" s="8">
        <f t="shared" si="13"/>
        <v>96</v>
      </c>
      <c r="B112" s="66">
        <f t="shared" si="16"/>
        <v>304.81999999999994</v>
      </c>
      <c r="C112" s="66">
        <f t="shared" si="17"/>
        <v>166.83999999999992</v>
      </c>
      <c r="D112" s="1">
        <f t="shared" si="14"/>
        <v>3.1752083333333325</v>
      </c>
      <c r="E112" s="13">
        <f t="shared" si="15"/>
        <v>1.4376039933444273E-2</v>
      </c>
      <c r="F112" s="21">
        <f>IF('Inputs and Results'!$C$20="Conservation Easement (Perpetual)",(C112-C111),IF(AND('Inputs and Results'!$C$20="Government (Secured)",A112&lt;=$B$6),C112-C111,IF(A112&lt;=$B$6,(C112-C111)*0.01*($B$6-A112+1),0)))</f>
        <v>0</v>
      </c>
      <c r="G112" s="22">
        <f>IF(A112&lt;='Inputs and Results'!$C$12,(C112-C111)*0.01*('Inputs and Results'!$C$12-A112+1),0)</f>
        <v>0</v>
      </c>
      <c r="H112" s="66">
        <f t="shared" si="18"/>
        <v>1.2799999999999998</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row>
    <row r="113" spans="1:11" x14ac:dyDescent="0.2">
      <c r="A113" s="8">
        <f t="shared" si="13"/>
        <v>97</v>
      </c>
      <c r="B113" s="66">
        <f t="shared" si="16"/>
        <v>309.13999999999993</v>
      </c>
      <c r="C113" s="66">
        <f t="shared" si="17"/>
        <v>168.4799999999999</v>
      </c>
      <c r="D113" s="1">
        <f t="shared" si="14"/>
        <v>3.1870103092783499</v>
      </c>
      <c r="E113" s="13">
        <f t="shared" si="15"/>
        <v>1.4172298405616512E-2</v>
      </c>
      <c r="F113" s="21">
        <f>IF('Inputs and Results'!$C$20="Conservation Easement (Perpetual)",(C113-C112),IF(AND('Inputs and Results'!$C$20="Government (Secured)",A113&lt;=$B$6),C113-C112,IF(A113&lt;=$B$6,(C113-C112)*0.01*($B$6-A113+1),0)))</f>
        <v>0</v>
      </c>
      <c r="G113" s="22">
        <f>IF(A113&lt;='Inputs and Results'!$C$12,(C113-C112)*0.01*('Inputs and Results'!$C$12-A113+1),0)</f>
        <v>0</v>
      </c>
      <c r="H113" s="66">
        <f t="shared" si="18"/>
        <v>1.2599999999999998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row>
    <row r="114" spans="1:11" x14ac:dyDescent="0.2">
      <c r="A114" s="8">
        <f t="shared" si="13"/>
        <v>98</v>
      </c>
      <c r="B114" s="66">
        <f t="shared" si="16"/>
        <v>313.45999999999992</v>
      </c>
      <c r="C114" s="66">
        <f t="shared" si="17"/>
        <v>170.11999999999989</v>
      </c>
      <c r="D114" s="1">
        <f t="shared" si="14"/>
        <v>3.198571428571428</v>
      </c>
      <c r="E114" s="13">
        <f t="shared" si="15"/>
        <v>1.3974251148346939E-2</v>
      </c>
      <c r="F114" s="21">
        <f>IF('Inputs and Results'!$C$20="Conservation Easement (Perpetual)",(C114-C113),IF(AND('Inputs and Results'!$C$20="Government (Secured)",A114&lt;=$B$6),C114-C113,IF(A114&lt;=$B$6,(C114-C113)*0.01*($B$6-A114+1),0)))</f>
        <v>0</v>
      </c>
      <c r="G114" s="22">
        <f>IF(A114&lt;='Inputs and Results'!$C$12,(C114-C113)*0.01*('Inputs and Results'!$C$12-A114+1),0)</f>
        <v>0</v>
      </c>
      <c r="H114" s="66">
        <f t="shared" si="18"/>
        <v>1.2399999999999998</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row>
    <row r="115" spans="1:11" x14ac:dyDescent="0.2">
      <c r="A115" s="8">
        <f t="shared" si="13"/>
        <v>99</v>
      </c>
      <c r="B115" s="66">
        <f t="shared" si="16"/>
        <v>317.77999999999992</v>
      </c>
      <c r="C115" s="66">
        <f t="shared" si="17"/>
        <v>171.75999999999988</v>
      </c>
      <c r="D115" s="1">
        <f t="shared" si="14"/>
        <v>3.2098989898989889</v>
      </c>
      <c r="E115" s="13">
        <f t="shared" si="15"/>
        <v>1.378166273208703E-2</v>
      </c>
      <c r="F115" s="21">
        <f>IF('Inputs and Results'!$C$20="Conservation Easement (Perpetual)",(C115-C114),IF(AND('Inputs and Results'!$C$20="Government (Secured)",A115&lt;=$B$6),C115-C114,IF(A115&lt;=$B$6,(C115-C114)*0.01*($B$6-A115+1),0)))</f>
        <v>0</v>
      </c>
      <c r="G115" s="22">
        <f>IF(A115&lt;='Inputs and Results'!$C$12,(C115-C114)*0.01*('Inputs and Results'!$C$12-A115+1),0)</f>
        <v>0</v>
      </c>
      <c r="H115" s="66">
        <f t="shared" si="18"/>
        <v>1.2199999999999998</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row>
    <row r="116" spans="1:11" x14ac:dyDescent="0.2">
      <c r="A116" s="8">
        <f t="shared" si="13"/>
        <v>100</v>
      </c>
      <c r="B116" s="66">
        <f t="shared" si="16"/>
        <v>322.09999999999991</v>
      </c>
      <c r="C116" s="66">
        <f t="shared" si="17"/>
        <v>173.39999999999986</v>
      </c>
      <c r="D116" s="1">
        <f t="shared" si="14"/>
        <v>3.2209999999999992</v>
      </c>
      <c r="E116" s="13">
        <f t="shared" si="15"/>
        <v>1.3594310529297049E-2</v>
      </c>
      <c r="F116" s="21">
        <f>IF('Inputs and Results'!$C$20="Conservation Easement (Perpetual)",(C116-C115),IF(AND('Inputs and Results'!$C$20="Government (Secured)",A116&lt;=$B$6),C116-C115,IF(A116&lt;=$B$6,(C116-C115)*0.01*($B$6-A116+1),0)))</f>
        <v>0</v>
      </c>
      <c r="G116" s="22">
        <f>IF(A116&lt;='Inputs and Results'!$C$12,(C116-C115)*0.01*('Inputs and Results'!$C$12-A116+1),0)</f>
        <v>0</v>
      </c>
      <c r="H116" s="66">
        <f t="shared" si="18"/>
        <v>1.1999999999999997</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row>
    <row r="117" spans="1:11" x14ac:dyDescent="0.2">
      <c r="A117" s="5"/>
      <c r="F117" s="20"/>
      <c r="G117" s="20"/>
    </row>
    <row r="118" spans="1:11" x14ac:dyDescent="0.2">
      <c r="A118" s="5"/>
      <c r="F118" s="20"/>
      <c r="G118" s="20"/>
    </row>
    <row r="119" spans="1:11" x14ac:dyDescent="0.2">
      <c r="A119" s="5"/>
      <c r="F119" s="20"/>
      <c r="G119" s="20"/>
    </row>
    <row r="120" spans="1:11" x14ac:dyDescent="0.2">
      <c r="A120" s="5"/>
      <c r="F120" s="20"/>
      <c r="G120" s="20"/>
    </row>
    <row r="121" spans="1:11" x14ac:dyDescent="0.2">
      <c r="A121" s="5"/>
      <c r="F121" s="20"/>
      <c r="G121" s="20"/>
    </row>
    <row r="122" spans="1:11" x14ac:dyDescent="0.2">
      <c r="A122" s="5"/>
      <c r="F122" s="20"/>
      <c r="G122" s="20"/>
    </row>
    <row r="123" spans="1:11" x14ac:dyDescent="0.2">
      <c r="A123" s="5"/>
      <c r="F123" s="20"/>
      <c r="G123" s="20"/>
    </row>
    <row r="124" spans="1:11" x14ac:dyDescent="0.2">
      <c r="A124" s="5"/>
      <c r="F124" s="20"/>
      <c r="G124" s="20"/>
    </row>
    <row r="125" spans="1:11" x14ac:dyDescent="0.2">
      <c r="A125" s="5"/>
      <c r="F125" s="20"/>
      <c r="G125" s="20"/>
    </row>
    <row r="126" spans="1:11" x14ac:dyDescent="0.2">
      <c r="A126" s="5"/>
      <c r="F126" s="20"/>
      <c r="G126" s="20"/>
    </row>
    <row r="127" spans="1:11" x14ac:dyDescent="0.2">
      <c r="A127" s="5"/>
      <c r="F127" s="20"/>
      <c r="G127" s="20"/>
    </row>
    <row r="128" spans="1:11" x14ac:dyDescent="0.2">
      <c r="A128" s="5"/>
      <c r="F128" s="20"/>
      <c r="G128" s="20"/>
    </row>
    <row r="129" spans="1:7" x14ac:dyDescent="0.2">
      <c r="A129" s="5"/>
      <c r="F129" s="20"/>
      <c r="G129" s="20"/>
    </row>
    <row r="130" spans="1:7" x14ac:dyDescent="0.2">
      <c r="A130" s="5"/>
      <c r="F130" s="20"/>
      <c r="G130" s="20"/>
    </row>
    <row r="131" spans="1:7" x14ac:dyDescent="0.2">
      <c r="A131" s="5"/>
      <c r="F131" s="20"/>
      <c r="G131" s="20"/>
    </row>
    <row r="132" spans="1:7" x14ac:dyDescent="0.2">
      <c r="A132" s="5"/>
      <c r="F132" s="20"/>
      <c r="G132" s="20"/>
    </row>
    <row r="133" spans="1:7" x14ac:dyDescent="0.2">
      <c r="A133" s="5"/>
      <c r="F133" s="20"/>
      <c r="G133" s="20"/>
    </row>
    <row r="134" spans="1:7" x14ac:dyDescent="0.2">
      <c r="A134" s="5"/>
      <c r="F134" s="20"/>
      <c r="G134" s="20"/>
    </row>
    <row r="135" spans="1:7" x14ac:dyDescent="0.2">
      <c r="A135" s="5"/>
      <c r="F135" s="20"/>
      <c r="G135" s="20"/>
    </row>
    <row r="136" spans="1:7" x14ac:dyDescent="0.2">
      <c r="A136" s="5"/>
      <c r="F136" s="20"/>
      <c r="G136" s="20"/>
    </row>
    <row r="137" spans="1:7" x14ac:dyDescent="0.2">
      <c r="A137" s="5"/>
      <c r="F137" s="20"/>
      <c r="G137" s="20"/>
    </row>
    <row r="138" spans="1:7" x14ac:dyDescent="0.2">
      <c r="A138" s="5"/>
      <c r="F138" s="20"/>
      <c r="G138" s="20"/>
    </row>
    <row r="139" spans="1:7" x14ac:dyDescent="0.2">
      <c r="A139" s="5"/>
      <c r="F139" s="20"/>
      <c r="G139" s="20"/>
    </row>
    <row r="140" spans="1:7" x14ac:dyDescent="0.2">
      <c r="A140" s="5"/>
      <c r="F140" s="20"/>
      <c r="G140" s="20"/>
    </row>
    <row r="141" spans="1:7" x14ac:dyDescent="0.2">
      <c r="A141" s="6"/>
      <c r="F141" s="20"/>
      <c r="G141" s="20"/>
    </row>
  </sheetData>
  <sheetProtection algorithmName="SHA-512" hashValue="90YMkpZbv+GGIkW0Dxc2rc73HxdOHJWE//ztIny2kbUl0CLqar2tFcdI64VY+hqbXWtJIwxd3IJE8SbxqnDu7A==" saltValue="wNgJQLfsz/EcR6F8TNLMBA==" spinCount="100000" sheet="1" objects="1" scenarios="1"/>
  <mergeCells count="3">
    <mergeCell ref="D14:E14"/>
    <mergeCell ref="F13:K13"/>
    <mergeCell ref="I14:K14"/>
  </mergeCells>
  <conditionalFormatting sqref="D17:D116">
    <cfRule type="top10" dxfId="18" priority="2" stopIfTrue="1" rank="1"/>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3177D-B59C-4535-B0E0-CEDCF519A879}">
  <sheetPr>
    <tabColor theme="0" tint="-0.249977111117893"/>
  </sheetPr>
  <dimension ref="A1:I11"/>
  <sheetViews>
    <sheetView zoomScaleNormal="100" workbookViewId="0">
      <selection sqref="A1:I11"/>
    </sheetView>
  </sheetViews>
  <sheetFormatPr defaultColWidth="9.140625" defaultRowHeight="12.75" x14ac:dyDescent="0.2"/>
  <cols>
    <col min="1" max="1" width="9.140625" style="1"/>
    <col min="2" max="2" width="19" style="1" customWidth="1"/>
    <col min="3" max="16384" width="9.140625" style="1"/>
  </cols>
  <sheetData>
    <row r="1" spans="1:9" x14ac:dyDescent="0.2">
      <c r="A1" s="12" t="s">
        <v>175</v>
      </c>
    </row>
    <row r="2" spans="1:9" x14ac:dyDescent="0.2">
      <c r="A2" s="1" t="s">
        <v>176</v>
      </c>
    </row>
    <row r="3" spans="1:9" ht="79.5" customHeight="1" x14ac:dyDescent="0.2">
      <c r="A3" s="192" t="s">
        <v>177</v>
      </c>
      <c r="B3" s="192"/>
      <c r="C3" s="192"/>
      <c r="D3" s="192"/>
      <c r="E3" s="192"/>
      <c r="F3" s="192"/>
      <c r="G3" s="192"/>
      <c r="H3" s="192"/>
      <c r="I3" s="192"/>
    </row>
    <row r="4" spans="1:9" x14ac:dyDescent="0.2">
      <c r="A4" s="103"/>
      <c r="B4" s="103"/>
      <c r="C4" s="103"/>
      <c r="D4" s="103"/>
      <c r="E4" s="103"/>
      <c r="F4" s="103"/>
    </row>
    <row r="5" spans="1:9" ht="13.5" thickBot="1" x14ac:dyDescent="0.25"/>
    <row r="6" spans="1:9" ht="39" thickBot="1" x14ac:dyDescent="0.25">
      <c r="A6" s="126" t="s">
        <v>178</v>
      </c>
      <c r="B6" s="125" t="s">
        <v>179</v>
      </c>
    </row>
    <row r="7" spans="1:9" x14ac:dyDescent="0.2">
      <c r="A7" s="127" t="s">
        <v>180</v>
      </c>
      <c r="B7" s="120">
        <v>1.5</v>
      </c>
    </row>
    <row r="8" spans="1:9" x14ac:dyDescent="0.2">
      <c r="A8" s="128" t="s">
        <v>181</v>
      </c>
      <c r="B8" s="120">
        <v>1.5</v>
      </c>
    </row>
    <row r="9" spans="1:9" x14ac:dyDescent="0.2">
      <c r="A9" s="129" t="s">
        <v>182</v>
      </c>
      <c r="B9" s="120">
        <v>0.5</v>
      </c>
    </row>
    <row r="10" spans="1:9" x14ac:dyDescent="0.2">
      <c r="A10" s="127" t="s">
        <v>183</v>
      </c>
      <c r="B10" s="120">
        <v>0</v>
      </c>
    </row>
    <row r="11" spans="1:9" ht="13.5" thickBot="1" x14ac:dyDescent="0.25">
      <c r="A11" s="130" t="s">
        <v>184</v>
      </c>
      <c r="B11" s="121">
        <v>0</v>
      </c>
    </row>
  </sheetData>
  <sheetProtection algorithmName="SHA-512" hashValue="024zK9JByNoBWj83oTyAk20WyL13H/UtJ2HYj3I2UKJ4YryFSdGSWWLXdjNohRPVnMCOZbKoQmsmcM4pg/uXEw==" saltValue="gXlKPQKuR3kSV7RNft9uzw==" spinCount="100000" sheet="1" objects="1" scenarios="1"/>
  <mergeCells count="1">
    <mergeCell ref="A3:I3"/>
  </mergeCells>
  <pageMargins left="0.7" right="0.7" top="0.75" bottom="0.75" header="0.3" footer="0.3"/>
  <pageSetup orientation="portrait" horizontalDpi="0"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5" tint="0.39997558519241921"/>
  </sheetPr>
  <dimension ref="A1:DD141"/>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157</v>
      </c>
    </row>
    <row r="2" spans="1:108" x14ac:dyDescent="0.2">
      <c r="A2" s="1" t="s">
        <v>206</v>
      </c>
      <c r="B2" s="1" t="s">
        <v>207</v>
      </c>
    </row>
    <row r="3" spans="1:108" x14ac:dyDescent="0.2">
      <c r="A3" s="1" t="s">
        <v>114</v>
      </c>
      <c r="B3" s="1">
        <f>_xlfn.MAXIFS(A16:A141,D16:D141,B4)</f>
        <v>90</v>
      </c>
    </row>
    <row r="4" spans="1:108" x14ac:dyDescent="0.2">
      <c r="A4" s="1" t="s">
        <v>208</v>
      </c>
      <c r="B4" s="1">
        <f>MAX(D17:D106)</f>
        <v>3.0988888888888888</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1.34</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0.38</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2.68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0.76</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4.0200000000000005</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1.1400000000000001</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5.36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1.52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6.7</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1.9</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B21+(B26-B21)/(A26-A21)</f>
        <v>1.9600000000000002</v>
      </c>
      <c r="C22" s="8">
        <f>C21+(C26-C21)/(A26-A21)</f>
        <v>9.120000000000001</v>
      </c>
      <c r="D22" s="1">
        <f t="shared" si="0"/>
        <v>0.32666666666666672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H21+(H26-H21)/($A26-$A21)</f>
        <v>1.88</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B22+(B26-B21)/(A26-A21)</f>
        <v>3.9200000000000004</v>
      </c>
      <c r="C23" s="8">
        <f>C22+(C26-C21)/(A26-A21)</f>
        <v>11.540000000000001</v>
      </c>
      <c r="D23" s="1">
        <f t="shared" si="0"/>
        <v>0.56000000000000005</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H22+(H26-H21)/($A26-$A21)</f>
        <v>1.8599999999999999</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B23+(B26-B21)/(A26-A21)</f>
        <v>5.8800000000000008</v>
      </c>
      <c r="C24" s="8">
        <f>C23+(C26-C21)/(A26-A21)</f>
        <v>13.96</v>
      </c>
      <c r="D24" s="1">
        <f t="shared" si="0"/>
        <v>0.7350000000000001</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H23+(H26-H21)/($A26-$A21)</f>
        <v>1.8399999999999999</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B24+(B26-B21)/(A26-A21)</f>
        <v>7.8400000000000007</v>
      </c>
      <c r="C25" s="8">
        <f>C24+(C26-C21)/(A26-A21)</f>
        <v>16.380000000000003</v>
      </c>
      <c r="D25" s="1">
        <f t="shared" si="0"/>
        <v>0.87111111111111117</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H24+(H26-H21)/($A26-$A21)</f>
        <v>1.8199999999999998</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9">
        <f>VLOOKUP(CONCATENATE($A$1,A26),'Smith et al 2006'!$A$2:$S$780,8,FALSE)</f>
        <v>9.8000000000000007</v>
      </c>
      <c r="C26" s="9">
        <f>VLOOKUP(CONCATENATE($A$1,A26),'Smith et al 2006'!$A$2:$S$780,9,FALSE)</f>
        <v>18.8</v>
      </c>
      <c r="D26" s="1">
        <f t="shared" si="0"/>
        <v>0.98000000000000009</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9">
        <f>VLOOKUP(CONCATENATE($A$1,$A26),'Smith et al 2006'!$A$2:$S$780,11,FALSE)</f>
        <v>1.8</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B26+(B31-B26)/(A31-A26)</f>
        <v>11.82</v>
      </c>
      <c r="C27" s="8">
        <f>C26+(C31-C26)/(A31-A26)</f>
        <v>20.7</v>
      </c>
      <c r="D27" s="1">
        <f t="shared" si="0"/>
        <v>1.0745454545454545</v>
      </c>
      <c r="E27" s="13">
        <f t="shared" si="1"/>
        <v>0.20612244897959187</v>
      </c>
      <c r="F27" s="21">
        <f>IF('Inputs and Results'!$C$20="Conservation Easement (Perpetual)",(C27-C26),IF(AND('Inputs and Results'!$C$20="Government (Secured)",A27&lt;=$B$6),C27-C26,IF(A27&lt;=$B$6,(C27-C26)*0.01*($B$6-A27+1),0)))</f>
        <v>0</v>
      </c>
      <c r="G27" s="22">
        <f>IF(A27&lt;='Inputs and Results'!$C$12,(C27-C26)*0.01*('Inputs and Results'!$C$12-A27+1),0)</f>
        <v>0</v>
      </c>
      <c r="H27" s="8">
        <f>H26+(H31-H26)/($A31-$A26)</f>
        <v>1.78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B27+(B31-B26)/(A31-A26)</f>
        <v>13.84</v>
      </c>
      <c r="C28" s="8">
        <f>C27+(C31-C26)/(A31-A26)</f>
        <v>22.599999999999998</v>
      </c>
      <c r="D28" s="1">
        <f t="shared" si="0"/>
        <v>1.1533333333333333</v>
      </c>
      <c r="E28" s="13">
        <f t="shared" si="1"/>
        <v>0.17089678510998296</v>
      </c>
      <c r="F28" s="21">
        <f>IF('Inputs and Results'!$C$20="Conservation Easement (Perpetual)",(C28-C27),IF(AND('Inputs and Results'!$C$20="Government (Secured)",A28&lt;=$B$6),C28-C27,IF(A28&lt;=$B$6,(C28-C27)*0.01*($B$6-A28+1),0)))</f>
        <v>0</v>
      </c>
      <c r="G28" s="22">
        <f>IF(A28&lt;='Inputs and Results'!$C$12,(C28-C27)*0.01*('Inputs and Results'!$C$12-A28+1),0)</f>
        <v>0</v>
      </c>
      <c r="H28" s="8">
        <f>H27+(H31-H26)/($A31-$A26)</f>
        <v>1.76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B28+(B31-B26)/(A31-A26)</f>
        <v>15.86</v>
      </c>
      <c r="C29" s="8">
        <f>C28+(C31-C26)/(A31-A26)</f>
        <v>24.499999999999996</v>
      </c>
      <c r="D29" s="1">
        <f t="shared" si="0"/>
        <v>1.22</v>
      </c>
      <c r="E29" s="13">
        <f t="shared" si="1"/>
        <v>0.14595375722543347</v>
      </c>
      <c r="F29" s="21">
        <f>IF('Inputs and Results'!$C$20="Conservation Easement (Perpetual)",(C29-C28),IF(AND('Inputs and Results'!$C$20="Government (Secured)",A29&lt;=$B$6),C29-C28,IF(A29&lt;=$B$6,(C29-C28)*0.01*($B$6-A29+1),0)))</f>
        <v>0</v>
      </c>
      <c r="G29" s="22">
        <f>IF(A29&lt;='Inputs and Results'!$C$12,(C29-C28)*0.01*('Inputs and Results'!$C$12-A29+1),0)</f>
        <v>0</v>
      </c>
      <c r="H29" s="8">
        <f>H28+(H31-H26)/($A31-$A26)</f>
        <v>1.74</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B29+(B31-B26)/(A31-A26)</f>
        <v>17.88</v>
      </c>
      <c r="C30" s="8">
        <f>C29+(C31-C26)/(A31-A26)</f>
        <v>26.399999999999995</v>
      </c>
      <c r="D30" s="1">
        <f t="shared" si="0"/>
        <v>1.2771428571428571</v>
      </c>
      <c r="E30" s="13">
        <f t="shared" si="1"/>
        <v>0.12736443883984871</v>
      </c>
      <c r="F30" s="21">
        <f>IF('Inputs and Results'!$C$20="Conservation Easement (Perpetual)",(C30-C29),IF(AND('Inputs and Results'!$C$20="Government (Secured)",A30&lt;=$B$6),C30-C29,IF(A30&lt;=$B$6,(C30-C29)*0.01*($B$6-A30+1),0)))</f>
        <v>0</v>
      </c>
      <c r="G30" s="22">
        <f>IF(A30&lt;='Inputs and Results'!$C$12,(C30-C29)*0.01*('Inputs and Results'!$C$12-A30+1),0)</f>
        <v>0</v>
      </c>
      <c r="H30" s="8">
        <f>H29+(H31-H26)/($A31-$A26)</f>
        <v>1.72</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19.899999999999999</v>
      </c>
      <c r="C31" s="9">
        <f>VLOOKUP(CONCATENATE($A$1,A31),'Smith et al 2006'!$A$2:$S$780,9,FALSE)</f>
        <v>28.3</v>
      </c>
      <c r="D31" s="1">
        <f t="shared" si="0"/>
        <v>1.3266666666666667</v>
      </c>
      <c r="E31" s="13">
        <f t="shared" si="1"/>
        <v>0.11297539149888136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1.7</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B31+(B36-B31)/(A36-A31)</f>
        <v>22.46</v>
      </c>
      <c r="C32" s="8">
        <f>C31+(C36-C31)/(A36-A31)</f>
        <v>30.240000000000002</v>
      </c>
      <c r="D32" s="1">
        <f t="shared" si="0"/>
        <v>1.4037500000000001</v>
      </c>
      <c r="E32" s="13">
        <f t="shared" si="1"/>
        <v>0.12864321608040208</v>
      </c>
      <c r="F32" s="21">
        <f>IF('Inputs and Results'!$C$20="Conservation Easement (Perpetual)",(C32-C31),IF(AND('Inputs and Results'!$C$20="Government (Secured)",A32&lt;=$B$6),C32-C31,IF(A32&lt;=$B$6,(C32-C31)*0.01*($B$6-A32+1),0)))</f>
        <v>0</v>
      </c>
      <c r="G32" s="22">
        <f>IF(A32&lt;='Inputs and Results'!$C$12,(C32-C31)*0.01*('Inputs and Results'!$C$12-A32+1),0)</f>
        <v>0</v>
      </c>
      <c r="H32" s="8">
        <f>H31+(H36-H31)/($A36-$A31)</f>
        <v>1.7</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B32+(B36-B31)/(A36-A31)</f>
        <v>25.020000000000003</v>
      </c>
      <c r="C33" s="8">
        <f>C32+(C36-C31)/(A36-A31)</f>
        <v>32.18</v>
      </c>
      <c r="D33" s="1">
        <f t="shared" si="0"/>
        <v>1.4717647058823531</v>
      </c>
      <c r="E33" s="13">
        <f t="shared" si="1"/>
        <v>0.1139804096170971</v>
      </c>
      <c r="F33" s="21">
        <f>IF('Inputs and Results'!$C$20="Conservation Easement (Perpetual)",(C33-C32),IF(AND('Inputs and Results'!$C$20="Government (Secured)",A33&lt;=$B$6),C33-C32,IF(A33&lt;=$B$6,(C33-C32)*0.01*($B$6-A33+1),0)))</f>
        <v>0</v>
      </c>
      <c r="G33" s="22">
        <f>IF(A33&lt;='Inputs and Results'!$C$12,(C33-C32)*0.01*('Inputs and Results'!$C$12-A33+1),0)</f>
        <v>0</v>
      </c>
      <c r="H33" s="8">
        <f>H32+(H36-H31)/($A36-$A31)</f>
        <v>1.7</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B33+(B36-B31)/(A36-A31)</f>
        <v>27.580000000000005</v>
      </c>
      <c r="C34" s="8">
        <f>C33+(C36-C31)/(A36-A31)</f>
        <v>34.119999999999997</v>
      </c>
      <c r="D34" s="1">
        <f t="shared" si="0"/>
        <v>1.5322222222222226</v>
      </c>
      <c r="E34" s="13">
        <f t="shared" si="1"/>
        <v>0.10231814548361329</v>
      </c>
      <c r="F34" s="21">
        <f>IF('Inputs and Results'!$C$20="Conservation Easement (Perpetual)",(C34-C33),IF(AND('Inputs and Results'!$C$20="Government (Secured)",A34&lt;=$B$6),C34-C33,IF(A34&lt;=$B$6,(C34-C33)*0.01*($B$6-A34+1),0)))</f>
        <v>0</v>
      </c>
      <c r="G34" s="22">
        <f>IF(A34&lt;='Inputs and Results'!$C$12,(C34-C33)*0.01*('Inputs and Results'!$C$12-A34+1),0)</f>
        <v>0</v>
      </c>
      <c r="H34" s="8">
        <f>H33+(H36-H31)/($A36-$A31)</f>
        <v>1.7</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B34+(B36-B31)/(A36-A31)</f>
        <v>30.140000000000008</v>
      </c>
      <c r="C35" s="8">
        <f>C34+(C36-C31)/(A36-A31)</f>
        <v>36.059999999999995</v>
      </c>
      <c r="D35" s="1">
        <f t="shared" si="0"/>
        <v>1.5863157894736846</v>
      </c>
      <c r="E35" s="13">
        <f t="shared" si="1"/>
        <v>9.2820884699057249E-2</v>
      </c>
      <c r="F35" s="21">
        <f>IF('Inputs and Results'!$C$20="Conservation Easement (Perpetual)",(C35-C34),IF(AND('Inputs and Results'!$C$20="Government (Secured)",A35&lt;=$B$6),C35-C34,IF(A35&lt;=$B$6,(C35-C34)*0.01*($B$6-A35+1),0)))</f>
        <v>0</v>
      </c>
      <c r="G35" s="22">
        <f>IF(A35&lt;='Inputs and Results'!$C$12,(C35-C34)*0.01*('Inputs and Results'!$C$12-A35+1),0)</f>
        <v>0</v>
      </c>
      <c r="H35" s="8">
        <f>H34+(H36-H31)/($A36-$A31)</f>
        <v>1.7</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9">
        <f>VLOOKUP(CONCATENATE($A$1,A36),'Smith et al 2006'!$A$2:$S$780,8,FALSE)</f>
        <v>32.700000000000003</v>
      </c>
      <c r="C36" s="9">
        <f>VLOOKUP(CONCATENATE($A$1,A36),'Smith et al 2006'!$A$2:$S$780,9,FALSE)</f>
        <v>38</v>
      </c>
      <c r="D36" s="1">
        <f t="shared" si="0"/>
        <v>1.6350000000000002</v>
      </c>
      <c r="E36" s="13">
        <f t="shared" si="1"/>
        <v>8.4936960849369525E-2</v>
      </c>
      <c r="F36" s="21">
        <f>IF('Inputs and Results'!$C$20="Conservation Easement (Perpetual)",(C36-C35),IF(AND('Inputs and Results'!$C$20="Government (Secured)",A36&lt;=$B$6),C36-C35,IF(A36&lt;=$B$6,(C36-C35)*0.01*($B$6-A36+1),0)))</f>
        <v>0</v>
      </c>
      <c r="G36" s="22">
        <f>IF(A36&lt;='Inputs and Results'!$C$12,(C36-C35)*0.01*('Inputs and Results'!$C$12-A36+1),0)</f>
        <v>0</v>
      </c>
      <c r="H36" s="9">
        <f>VLOOKUP(CONCATENATE($A$1,$A36),'Smith et al 2006'!$A$2:$S$780,11,FALSE)</f>
        <v>1.7</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B36+(B41-B36)/(A41-A36)</f>
        <v>35.24</v>
      </c>
      <c r="C37" s="8">
        <f>C36+(C41-C36)/(A41-A36)</f>
        <v>39.76</v>
      </c>
      <c r="D37" s="1">
        <f t="shared" si="0"/>
        <v>1.6780952380952381</v>
      </c>
      <c r="E37" s="13">
        <f t="shared" si="1"/>
        <v>7.7675840978593147E-2</v>
      </c>
      <c r="F37" s="21">
        <f>IF('Inputs and Results'!$C$20="Conservation Easement (Perpetual)",(C37-C36),IF(AND('Inputs and Results'!$C$20="Government (Secured)",A37&lt;=$B$6),C37-C36,IF(A37&lt;=$B$6,(C37-C36)*0.01*($B$6-A37+1),0)))</f>
        <v>0</v>
      </c>
      <c r="G37" s="22">
        <f>IF(A37&lt;='Inputs and Results'!$C$12,(C37-C36)*0.01*('Inputs and Results'!$C$12-A37+1),0)</f>
        <v>0</v>
      </c>
      <c r="H37" s="8">
        <f>H36+(H41-H36)/($A41-$A36)</f>
        <v>1.68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B37+(B41-B36)/(A41-A36)</f>
        <v>37.78</v>
      </c>
      <c r="C38" s="8">
        <f>C37+(C41-C36)/(A41-A36)</f>
        <v>41.519999999999996</v>
      </c>
      <c r="D38" s="1">
        <f t="shared" si="0"/>
        <v>1.7172727272727273</v>
      </c>
      <c r="E38" s="13">
        <f t="shared" si="1"/>
        <v>7.2077185017026091E-2</v>
      </c>
      <c r="F38" s="21">
        <f>IF('Inputs and Results'!$C$20="Conservation Easement (Perpetual)",(C38-C37),IF(AND('Inputs and Results'!$C$20="Government (Secured)",A38&lt;=$B$6),C38-C37,IF(A38&lt;=$B$6,(C38-C37)*0.01*($B$6-A38+1),0)))</f>
        <v>0</v>
      </c>
      <c r="G38" s="22">
        <f>IF(A38&lt;='Inputs and Results'!$C$12,(C38-C37)*0.01*('Inputs and Results'!$C$12-A38+1),0)</f>
        <v>0</v>
      </c>
      <c r="H38" s="8">
        <f>H37+(H41-H36)/($A41-$A36)</f>
        <v>1.66</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B38+(B41-B36)/(A41-A36)</f>
        <v>40.32</v>
      </c>
      <c r="C39" s="8">
        <f>C38+(C41-C36)/(A41-A36)</f>
        <v>43.279999999999994</v>
      </c>
      <c r="D39" s="1">
        <f t="shared" si="0"/>
        <v>1.7530434782608695</v>
      </c>
      <c r="E39" s="13">
        <f t="shared" si="1"/>
        <v>6.7231339332980422E-2</v>
      </c>
      <c r="F39" s="21">
        <f>IF('Inputs and Results'!$C$20="Conservation Easement (Perpetual)",(C39-C38),IF(AND('Inputs and Results'!$C$20="Government (Secured)",A39&lt;=$B$6),C39-C38,IF(A39&lt;=$B$6,(C39-C38)*0.01*($B$6-A39+1),0)))</f>
        <v>0</v>
      </c>
      <c r="G39" s="22">
        <f>IF(A39&lt;='Inputs and Results'!$C$12,(C39-C38)*0.01*('Inputs and Results'!$C$12-A39+1),0)</f>
        <v>0</v>
      </c>
      <c r="H39" s="8">
        <f>H38+(H41-H36)/($A41-$A36)</f>
        <v>1.64</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B39+(B41-B36)/(A41-A36)</f>
        <v>42.86</v>
      </c>
      <c r="C40" s="8">
        <f>C39+(C41-C36)/(A41-A36)</f>
        <v>45.039999999999992</v>
      </c>
      <c r="D40" s="1">
        <f>B40/A40</f>
        <v>1.7858333333333334</v>
      </c>
      <c r="E40" s="13">
        <f>(B40/B39)-1</f>
        <v>6.2996031746031633E-2</v>
      </c>
      <c r="F40" s="21">
        <f>IF('Inputs and Results'!$C$20="Conservation Easement (Perpetual)",(C40-C39),IF(AND('Inputs and Results'!$C$20="Government (Secured)",A40&lt;=$B$6),C40-C39,IF(A40&lt;=$B$6,(C40-C39)*0.01*($B$6-A40+1),0)))</f>
        <v>0</v>
      </c>
      <c r="G40" s="22">
        <f>IF(A40&lt;='Inputs and Results'!$C$12,(C40-C39)*0.01*('Inputs and Results'!$C$12-A40+1),0)</f>
        <v>0</v>
      </c>
      <c r="H40" s="8">
        <f>H39+(H41-H36)/($A41-$A36)</f>
        <v>1.6199999999999999</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45.4</v>
      </c>
      <c r="C41" s="9">
        <f>VLOOKUP(CONCATENATE($A$1,A41),'Smith et al 2006'!$A$2:$S$780,9,FALSE)</f>
        <v>46.8</v>
      </c>
      <c r="D41" s="1">
        <f t="shared" ref="D41:D104" si="4">B41/A41</f>
        <v>1.8159999999999998</v>
      </c>
      <c r="E41" s="13">
        <f t="shared" ref="E41:E104" si="5">(B41/B40)-1</f>
        <v>5.9262715818945377E-2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1.6</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B41+(B46-B41)/(A46-A41)</f>
        <v>47.94</v>
      </c>
      <c r="C42" s="8">
        <f>C41+(C46-C41)/(A46-A41)</f>
        <v>48.239999999999995</v>
      </c>
      <c r="D42" s="1">
        <f t="shared" si="4"/>
        <v>1.8438461538461537</v>
      </c>
      <c r="E42" s="13">
        <f t="shared" si="5"/>
        <v>5.594713656387662E-2</v>
      </c>
      <c r="F42" s="21">
        <f>IF('Inputs and Results'!$C$20="Conservation Easement (Perpetual)",(C42-C41),IF(AND('Inputs and Results'!$C$20="Government (Secured)",A42&lt;=$B$6),C42-C41,IF(A42&lt;=$B$6,(C42-C41)*0.01*($B$6-A42+1),0)))</f>
        <v>0</v>
      </c>
      <c r="G42" s="22">
        <f>IF(A42&lt;='Inputs and Results'!$C$12,(C42-C41)*0.01*('Inputs and Results'!$C$12-A42+1),0)</f>
        <v>0</v>
      </c>
      <c r="H42" s="8">
        <f>H41+(H46-H41)/($A46-$A41)</f>
        <v>1.6</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B42+(B46-B41)/(A46-A41)</f>
        <v>50.48</v>
      </c>
      <c r="C43" s="8">
        <f>C42+(C46-C41)/(A46-A41)</f>
        <v>49.679999999999993</v>
      </c>
      <c r="D43" s="1">
        <f t="shared" si="4"/>
        <v>1.8696296296296295</v>
      </c>
      <c r="E43" s="13">
        <f t="shared" si="5"/>
        <v>5.2982895285773823E-2</v>
      </c>
      <c r="F43" s="21">
        <f>IF('Inputs and Results'!$C$20="Conservation Easement (Perpetual)",(C43-C42),IF(AND('Inputs and Results'!$C$20="Government (Secured)",A43&lt;=$B$6),C43-C42,IF(A43&lt;=$B$6,(C43-C42)*0.01*($B$6-A43+1),0)))</f>
        <v>0</v>
      </c>
      <c r="G43" s="22">
        <f>IF(A43&lt;='Inputs and Results'!$C$12,(C43-C42)*0.01*('Inputs and Results'!$C$12-A43+1),0)</f>
        <v>0</v>
      </c>
      <c r="H43" s="8">
        <f>H42+(H46-H41)/($A46-$A41)</f>
        <v>1.6</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B43+(B46-B41)/(A46-A41)</f>
        <v>53.019999999999996</v>
      </c>
      <c r="C44" s="8">
        <f>C43+(C46-C41)/(A46-A41)</f>
        <v>51.11999999999999</v>
      </c>
      <c r="D44" s="1">
        <f t="shared" si="4"/>
        <v>1.8935714285714285</v>
      </c>
      <c r="E44" s="13">
        <f t="shared" si="5"/>
        <v>5.0316957210776447E-2</v>
      </c>
      <c r="F44" s="21">
        <f>IF('Inputs and Results'!$C$20="Conservation Easement (Perpetual)",(C44-C43),IF(AND('Inputs and Results'!$C$20="Government (Secured)",A44&lt;=$B$6),C44-C43,IF(A44&lt;=$B$6,(C44-C43)*0.01*($B$6-A44+1),0)))</f>
        <v>0</v>
      </c>
      <c r="G44" s="22">
        <f>IF(A44&lt;='Inputs and Results'!$C$12,(C44-C43)*0.01*('Inputs and Results'!$C$12-A44+1),0)</f>
        <v>0</v>
      </c>
      <c r="H44" s="8">
        <f>H43+(H46-H41)/($A46-$A41)</f>
        <v>1.6</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B44+(B46-B41)/(A46-A41)</f>
        <v>55.559999999999995</v>
      </c>
      <c r="C45" s="8">
        <f>C44+(C46-C41)/(A46-A41)</f>
        <v>52.559999999999988</v>
      </c>
      <c r="D45" s="1">
        <f t="shared" si="4"/>
        <v>1.915862068965517</v>
      </c>
      <c r="E45" s="13">
        <f t="shared" si="5"/>
        <v>4.7906450396076883E-2</v>
      </c>
      <c r="F45" s="21">
        <f>IF('Inputs and Results'!$C$20="Conservation Easement (Perpetual)",(C45-C44),IF(AND('Inputs and Results'!$C$20="Government (Secured)",A45&lt;=$B$6),C45-C44,IF(A45&lt;=$B$6,(C45-C44)*0.01*($B$6-A45+1),0)))</f>
        <v>0</v>
      </c>
      <c r="G45" s="22">
        <f>IF(A45&lt;='Inputs and Results'!$C$12,(C45-C44)*0.01*('Inputs and Results'!$C$12-A45+1),0)</f>
        <v>0</v>
      </c>
      <c r="H45" s="8">
        <f>H44+(H46-H41)/($A46-$A41)</f>
        <v>1.6</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9">
        <f>VLOOKUP(CONCATENATE($A$1,A46),'Smith et al 2006'!$A$2:$S$780,8,FALSE)</f>
        <v>58.1</v>
      </c>
      <c r="C46" s="9">
        <f>VLOOKUP(CONCATENATE($A$1,A46),'Smith et al 2006'!$A$2:$S$780,9,FALSE)</f>
        <v>54</v>
      </c>
      <c r="D46" s="1">
        <f t="shared" si="4"/>
        <v>1.9366666666666668</v>
      </c>
      <c r="E46" s="13">
        <f t="shared" si="5"/>
        <v>4.5716342692584622E-2</v>
      </c>
      <c r="F46" s="21">
        <f>IF('Inputs and Results'!$C$20="Conservation Easement (Perpetual)",(C46-C45),IF(AND('Inputs and Results'!$C$20="Government (Secured)",A46&lt;=$B$6),C46-C45,IF(A46&lt;=$B$6,(C46-C45)*0.01*($B$6-A46+1),0)))</f>
        <v>0</v>
      </c>
      <c r="G46" s="22">
        <f>IF(A46&lt;='Inputs and Results'!$C$12,(C46-C45)*0.01*('Inputs and Results'!$C$12-A46+1),0)</f>
        <v>0</v>
      </c>
      <c r="H46" s="9">
        <f>VLOOKUP(CONCATENATE($A$1,$A46),'Smith et al 2006'!$A$2:$S$780,11,FALSE)</f>
        <v>1.6</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B46+(B51-B46)/(A51-A46)</f>
        <v>61.160000000000004</v>
      </c>
      <c r="C47" s="8">
        <f>C46+(C51-C46)/(A51-A46)</f>
        <v>55.66</v>
      </c>
      <c r="D47" s="1">
        <f t="shared" si="4"/>
        <v>1.9729032258064518</v>
      </c>
      <c r="E47" s="13">
        <f t="shared" si="5"/>
        <v>5.2667814113597222E-2</v>
      </c>
      <c r="F47" s="21">
        <f>IF('Inputs and Results'!$C$20="Conservation Easement (Perpetual)",(C47-C46),IF(AND('Inputs and Results'!$C$20="Government (Secured)",A47&lt;=$B$6),C47-C46,IF(A47&lt;=$B$6,(C47-C46)*0.01*($B$6-A47+1),0)))</f>
        <v>0</v>
      </c>
      <c r="G47" s="22">
        <f>IF(A47&lt;='Inputs and Results'!$C$12,(C47-C46)*0.01*('Inputs and Results'!$C$12-A47+1),0)</f>
        <v>0</v>
      </c>
      <c r="H47" s="8">
        <f>H46+(H51-H46)/($A51-$A46)</f>
        <v>1.6</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B47+(B51-B46)/(A51-A46)</f>
        <v>64.22</v>
      </c>
      <c r="C48" s="8">
        <f>C47+(C51-C46)/(A51-A46)</f>
        <v>57.319999999999993</v>
      </c>
      <c r="D48" s="1">
        <f t="shared" si="4"/>
        <v>2.006875</v>
      </c>
      <c r="E48" s="13">
        <f t="shared" si="5"/>
        <v>5.0032701111837774E-2</v>
      </c>
      <c r="F48" s="21">
        <f>IF('Inputs and Results'!$C$20="Conservation Easement (Perpetual)",(C48-C47),IF(AND('Inputs and Results'!$C$20="Government (Secured)",A48&lt;=$B$6),C48-C47,IF(A48&lt;=$B$6,(C48-C47)*0.01*($B$6-A48+1),0)))</f>
        <v>0</v>
      </c>
      <c r="G48" s="22">
        <f>IF(A48&lt;='Inputs and Results'!$C$12,(C48-C47)*0.01*('Inputs and Results'!$C$12-A48+1),0)</f>
        <v>0</v>
      </c>
      <c r="H48" s="8">
        <f>H47+(H51-H46)/($A51-$A46)</f>
        <v>1.6</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B48+(B51-B46)/(A51-A46)</f>
        <v>67.28</v>
      </c>
      <c r="C49" s="8">
        <f>C48+(C51-C46)/(A51-A46)</f>
        <v>58.97999999999999</v>
      </c>
      <c r="D49" s="1">
        <f t="shared" si="4"/>
        <v>2.038787878787879</v>
      </c>
      <c r="E49" s="13">
        <f t="shared" si="5"/>
        <v>4.7648707567735871E-2</v>
      </c>
      <c r="F49" s="21">
        <f>IF('Inputs and Results'!$C$20="Conservation Easement (Perpetual)",(C49-C48),IF(AND('Inputs and Results'!$C$20="Government (Secured)",A49&lt;=$B$6),C49-C48,IF(A49&lt;=$B$6,(C49-C48)*0.01*($B$6-A49+1),0)))</f>
        <v>0</v>
      </c>
      <c r="G49" s="22">
        <f>IF(A49&lt;='Inputs and Results'!$C$12,(C49-C48)*0.01*('Inputs and Results'!$C$12-A49+1),0)</f>
        <v>0</v>
      </c>
      <c r="H49" s="8">
        <f>H48+(H51-H46)/($A51-$A46)</f>
        <v>1.6</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B49+(B51-B46)/(A51-A46)</f>
        <v>70.34</v>
      </c>
      <c r="C50" s="8">
        <f>C49+(C51-C46)/(A51-A46)</f>
        <v>60.639999999999986</v>
      </c>
      <c r="D50" s="1">
        <f t="shared" si="4"/>
        <v>2.0688235294117647</v>
      </c>
      <c r="E50" s="13">
        <f t="shared" si="5"/>
        <v>4.5481569560047674E-2</v>
      </c>
      <c r="F50" s="21">
        <f>IF('Inputs and Results'!$C$20="Conservation Easement (Perpetual)",(C50-C49),IF(AND('Inputs and Results'!$C$20="Government (Secured)",A50&lt;=$B$6),C50-C49,IF(A50&lt;=$B$6,(C50-C49)*0.01*($B$6-A50+1),0)))</f>
        <v>0</v>
      </c>
      <c r="G50" s="22">
        <f>IF(A50&lt;='Inputs and Results'!$C$12,(C50-C49)*0.01*('Inputs and Results'!$C$12-A50+1),0)</f>
        <v>0</v>
      </c>
      <c r="H50" s="8">
        <f>H49+(H51-H46)/($A51-$A46)</f>
        <v>1.6</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73.400000000000006</v>
      </c>
      <c r="C51" s="9">
        <f>VLOOKUP(CONCATENATE($A$1,A51),'Smith et al 2006'!$A$2:$S$780,9,FALSE)</f>
        <v>62.3</v>
      </c>
      <c r="D51" s="1">
        <f t="shared" si="4"/>
        <v>2.0971428571428574</v>
      </c>
      <c r="E51" s="13">
        <f t="shared" si="5"/>
        <v>4.3502985499004776E-2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1.6</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B51+(B56-B51)/(A56-A51)</f>
        <v>77.160000000000011</v>
      </c>
      <c r="C52" s="8">
        <f>C51+(C56-C51)/(A56-A51)</f>
        <v>64.22</v>
      </c>
      <c r="D52" s="1">
        <f t="shared" si="4"/>
        <v>2.1433333333333335</v>
      </c>
      <c r="E52" s="13">
        <f t="shared" si="5"/>
        <v>5.1226158038147229E-2</v>
      </c>
      <c r="F52" s="21">
        <f>IF('Inputs and Results'!$C$20="Conservation Easement (Perpetual)",(C52-C51),IF(AND('Inputs and Results'!$C$20="Government (Secured)",A52&lt;=$B$6),C52-C51,IF(A52&lt;=$B$6,(C52-C51)*0.01*($B$6-A52+1),0)))</f>
        <v>0</v>
      </c>
      <c r="G52" s="22">
        <f>IF(A52&lt;='Inputs and Results'!$C$12,(C52-C51)*0.01*('Inputs and Results'!$C$12-A52+1),0)</f>
        <v>0</v>
      </c>
      <c r="H52" s="8">
        <f>H51+(H56-H51)/($A56-$A51)</f>
        <v>1.6</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B52+(B56-B51)/(A56-A51)</f>
        <v>80.920000000000016</v>
      </c>
      <c r="C53" s="8">
        <f>C52+(C56-C51)/(A56-A51)</f>
        <v>66.14</v>
      </c>
      <c r="D53" s="1">
        <f t="shared" si="4"/>
        <v>2.1870270270270273</v>
      </c>
      <c r="E53" s="13">
        <f t="shared" si="5"/>
        <v>4.8729911871435938E-2</v>
      </c>
      <c r="F53" s="21">
        <f>IF('Inputs and Results'!$C$20="Conservation Easement (Perpetual)",(C53-C52),IF(AND('Inputs and Results'!$C$20="Government (Secured)",A53&lt;=$B$6),C53-C52,IF(A53&lt;=$B$6,(C53-C52)*0.01*($B$6-A53+1),0)))</f>
        <v>0</v>
      </c>
      <c r="G53" s="22">
        <f>IF(A53&lt;='Inputs and Results'!$C$12,(C53-C52)*0.01*('Inputs and Results'!$C$12-A53+1),0)</f>
        <v>0</v>
      </c>
      <c r="H53" s="8">
        <f>H52+(H56-H51)/($A56-$A51)</f>
        <v>1.6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B53+(B56-B51)/(A56-A51)</f>
        <v>84.680000000000021</v>
      </c>
      <c r="C54" s="8">
        <f>C53+(C56-C51)/(A56-A51)</f>
        <v>68.06</v>
      </c>
      <c r="D54" s="1">
        <f t="shared" si="4"/>
        <v>2.2284210526315795</v>
      </c>
      <c r="E54" s="13">
        <f t="shared" si="5"/>
        <v>4.6465645081562146E-2</v>
      </c>
      <c r="F54" s="21">
        <f>IF('Inputs and Results'!$C$20="Conservation Easement (Perpetual)",(C54-C53),IF(AND('Inputs and Results'!$C$20="Government (Secured)",A54&lt;=$B$6),C54-C53,IF(A54&lt;=$B$6,(C54-C53)*0.01*($B$6-A54+1),0)))</f>
        <v>0</v>
      </c>
      <c r="G54" s="22">
        <f>IF(A54&lt;='Inputs and Results'!$C$12,(C54-C53)*0.01*('Inputs and Results'!$C$12-A54+1),0)</f>
        <v>0</v>
      </c>
      <c r="H54" s="8">
        <f>H53+(H56-H51)/($A56-$A51)</f>
        <v>1.6</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B54+(B56-B51)/(A56-A51)</f>
        <v>88.440000000000026</v>
      </c>
      <c r="C55" s="8">
        <f>C54+(C56-C51)/(A56-A51)</f>
        <v>69.98</v>
      </c>
      <c r="D55" s="1">
        <f t="shared" si="4"/>
        <v>2.2676923076923083</v>
      </c>
      <c r="E55" s="13">
        <f t="shared" si="5"/>
        <v>4.4402456306093629E-2</v>
      </c>
      <c r="F55" s="21">
        <f>IF('Inputs and Results'!$C$20="Conservation Easement (Perpetual)",(C55-C54),IF(AND('Inputs and Results'!$C$20="Government (Secured)",A55&lt;=$B$6),C55-C54,IF(A55&lt;=$B$6,(C55-C54)*0.01*($B$6-A55+1),0)))</f>
        <v>0</v>
      </c>
      <c r="G55" s="22">
        <f>IF(A55&lt;='Inputs and Results'!$C$12,(C55-C54)*0.01*('Inputs and Results'!$C$12-A55+1),0)</f>
        <v>0</v>
      </c>
      <c r="H55" s="8">
        <f>H54+(H56-H51)/($A56-$A51)</f>
        <v>1.6</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9">
        <f>VLOOKUP(CONCATENATE($A$1,A56),'Smith et al 2006'!$A$2:$S$780,8,FALSE)</f>
        <v>92.2</v>
      </c>
      <c r="C56" s="9">
        <f>VLOOKUP(CONCATENATE($A$1,A56),'Smith et al 2006'!$A$2:$S$780,9,FALSE)</f>
        <v>71.900000000000006</v>
      </c>
      <c r="D56" s="1">
        <f t="shared" si="4"/>
        <v>2.3050000000000002</v>
      </c>
      <c r="E56" s="13">
        <f t="shared" si="5"/>
        <v>4.2514699231116948E-2</v>
      </c>
      <c r="F56" s="21">
        <f>IF('Inputs and Results'!$C$20="Conservation Easement (Perpetual)",(C56-C55),IF(AND('Inputs and Results'!$C$20="Government (Secured)",A56&lt;=$B$6),C56-C55,IF(A56&lt;=$B$6,(C56-C55)*0.01*($B$6-A56+1),0)))</f>
        <v>0</v>
      </c>
      <c r="G56" s="22">
        <f>IF(A56&lt;='Inputs and Results'!$C$12,(C56-C55)*0.01*('Inputs and Results'!$C$12-A56+1),0)</f>
        <v>0</v>
      </c>
      <c r="H56" s="9">
        <f>VLOOKUP(CONCATENATE($A$1,$A56),'Smith et al 2006'!$A$2:$S$780,11,FALSE)</f>
        <v>1.6</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B56+(B61-B56)/(A61-A56)</f>
        <v>95.9</v>
      </c>
      <c r="C57" s="8">
        <f>C56+(C61-C56)/(A61-A56)</f>
        <v>73.7</v>
      </c>
      <c r="D57" s="1">
        <f t="shared" si="4"/>
        <v>2.3390243902439027</v>
      </c>
      <c r="E57" s="13">
        <f t="shared" si="5"/>
        <v>4.0130151843817741E-2</v>
      </c>
      <c r="F57" s="21">
        <f>IF('Inputs and Results'!$C$20="Conservation Easement (Perpetual)",(C57-C56),IF(AND('Inputs and Results'!$C$20="Government (Secured)",A57&lt;=$B$6),C57-C56,IF(A57&lt;=$B$6,(C57-C56)*0.01*($B$6-A57+1),0)))</f>
        <v>0</v>
      </c>
      <c r="G57" s="22">
        <f>IF(A57&lt;='Inputs and Results'!$C$12,(C57-C56)*0.01*('Inputs and Results'!$C$12-A57+1),0)</f>
        <v>0</v>
      </c>
      <c r="H57" s="8">
        <f>H56+(H61-H56)/($A61-$A56)</f>
        <v>1.6</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B57+(B61-B56)/(A61-A56)</f>
        <v>99.600000000000009</v>
      </c>
      <c r="C58" s="8">
        <f>C57+(C61-C56)/(A61-A56)</f>
        <v>75.5</v>
      </c>
      <c r="D58" s="1">
        <f t="shared" si="4"/>
        <v>2.3714285714285714</v>
      </c>
      <c r="E58" s="13">
        <f t="shared" si="5"/>
        <v>3.8581856100104339E-2</v>
      </c>
      <c r="F58" s="21">
        <f>IF('Inputs and Results'!$C$20="Conservation Easement (Perpetual)",(C58-C57),IF(AND('Inputs and Results'!$C$20="Government (Secured)",A58&lt;=$B$6),C58-C57,IF(A58&lt;=$B$6,(C58-C57)*0.01*($B$6-A58+1),0)))</f>
        <v>0</v>
      </c>
      <c r="G58" s="22">
        <f>IF(A58&lt;='Inputs and Results'!$C$12,(C58-C57)*0.01*('Inputs and Results'!$C$12-A58+1),0)</f>
        <v>0</v>
      </c>
      <c r="H58" s="8">
        <f>H57+(H61-H56)/($A61-$A56)</f>
        <v>1.6</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B58+(B61-B56)/(A61-A56)</f>
        <v>103.30000000000001</v>
      </c>
      <c r="C59" s="8">
        <f>C58+(C61-C56)/(A61-A56)</f>
        <v>77.3</v>
      </c>
      <c r="D59" s="1">
        <f t="shared" si="4"/>
        <v>2.402325581395349</v>
      </c>
      <c r="E59" s="13">
        <f t="shared" si="5"/>
        <v>3.7148594377510058E-2</v>
      </c>
      <c r="F59" s="21">
        <f>IF('Inputs and Results'!$C$20="Conservation Easement (Perpetual)",(C59-C58),IF(AND('Inputs and Results'!$C$20="Government (Secured)",A59&lt;=$B$6),C59-C58,IF(A59&lt;=$B$6,(C59-C58)*0.01*($B$6-A59+1),0)))</f>
        <v>0</v>
      </c>
      <c r="G59" s="22">
        <f>IF(A59&lt;='Inputs and Results'!$C$12,(C59-C58)*0.01*('Inputs and Results'!$C$12-A59+1),0)</f>
        <v>0</v>
      </c>
      <c r="H59" s="8">
        <f>H58+(H61-H56)/($A61-$A56)</f>
        <v>1.6</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B59+(B61-B56)/(A61-A56)</f>
        <v>107.00000000000001</v>
      </c>
      <c r="C60" s="8">
        <f>C59+(C61-C56)/(A61-A56)</f>
        <v>79.099999999999994</v>
      </c>
      <c r="D60" s="1">
        <f t="shared" si="4"/>
        <v>2.4318181818181821</v>
      </c>
      <c r="E60" s="13">
        <f t="shared" si="5"/>
        <v>3.5818005808325282E-2</v>
      </c>
      <c r="F60" s="21">
        <f>IF('Inputs and Results'!$C$20="Conservation Easement (Perpetual)",(C60-C59),IF(AND('Inputs and Results'!$C$20="Government (Secured)",A60&lt;=$B$6),C60-C59,IF(A60&lt;=$B$6,(C60-C59)*0.01*($B$6-A60+1),0)))</f>
        <v>0</v>
      </c>
      <c r="G60" s="22">
        <f>IF(A60&lt;='Inputs and Results'!$C$12,(C60-C59)*0.01*('Inputs and Results'!$C$12-A60+1),0)</f>
        <v>0</v>
      </c>
      <c r="H60" s="8">
        <f>H59+(H61-H56)/($A61-$A56)</f>
        <v>1.6</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110.7</v>
      </c>
      <c r="C61" s="9">
        <f>VLOOKUP(CONCATENATE($A$1,A61),'Smith et al 2006'!$A$2:$S$780,9,FALSE)</f>
        <v>80.900000000000006</v>
      </c>
      <c r="D61" s="1">
        <f t="shared" si="4"/>
        <v>2.46</v>
      </c>
      <c r="E61" s="13">
        <f t="shared" si="5"/>
        <v>3.4579439252336419E-2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1.6</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B61+(B66-B61)/(A66-A61)</f>
        <v>114.18</v>
      </c>
      <c r="C62" s="8">
        <f>C61+(C66-C61)/(A66-A61)</f>
        <v>82.52000000000001</v>
      </c>
      <c r="D62" s="1">
        <f t="shared" si="4"/>
        <v>2.4821739130434786</v>
      </c>
      <c r="E62" s="13">
        <f t="shared" si="5"/>
        <v>3.1436314363143758E-2</v>
      </c>
      <c r="F62" s="21">
        <f>IF('Inputs and Results'!$C$20="Conservation Easement (Perpetual)",(C62-C61),IF(AND('Inputs and Results'!$C$20="Government (Secured)",A62&lt;=$B$6),C62-C61,IF(A62&lt;=$B$6,(C62-C61)*0.01*($B$6-A62+1),0)))</f>
        <v>0</v>
      </c>
      <c r="G62" s="22">
        <f>IF(A62&lt;='Inputs and Results'!$C$12,(C62-C61)*0.01*('Inputs and Results'!$C$12-A62+1),0)</f>
        <v>0</v>
      </c>
      <c r="H62" s="8">
        <f>H61+(H66-H61)/($A66-$A61)</f>
        <v>1.58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B62+(B66-B61)/(A66-A61)</f>
        <v>117.66000000000001</v>
      </c>
      <c r="C63" s="8">
        <f>C62+(C66-C61)/(A66-A61)</f>
        <v>84.140000000000015</v>
      </c>
      <c r="D63" s="1">
        <f t="shared" si="4"/>
        <v>2.5034042553191491</v>
      </c>
      <c r="E63" s="13">
        <f t="shared" si="5"/>
        <v>3.0478192327903386E-2</v>
      </c>
      <c r="F63" s="21">
        <f>IF('Inputs and Results'!$C$20="Conservation Easement (Perpetual)",(C63-C62),IF(AND('Inputs and Results'!$C$20="Government (Secured)",A63&lt;=$B$6),C63-C62,IF(A63&lt;=$B$6,(C63-C62)*0.01*($B$6-A63+1),0)))</f>
        <v>0</v>
      </c>
      <c r="G63" s="22">
        <f>IF(A63&lt;='Inputs and Results'!$C$12,(C63-C62)*0.01*('Inputs and Results'!$C$12-A63+1),0)</f>
        <v>0</v>
      </c>
      <c r="H63" s="8">
        <f>H62+(H66-H61)/($A66-$A61)</f>
        <v>1.56</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B63+(B66-B61)/(A66-A61)</f>
        <v>121.14000000000001</v>
      </c>
      <c r="C64" s="8">
        <f>C63+(C66-C61)/(A66-A61)</f>
        <v>85.760000000000019</v>
      </c>
      <c r="D64" s="1">
        <f t="shared" si="4"/>
        <v>2.5237500000000002</v>
      </c>
      <c r="E64" s="13">
        <f t="shared" si="5"/>
        <v>2.9576746557878675E-2</v>
      </c>
      <c r="F64" s="21">
        <f>IF('Inputs and Results'!$C$20="Conservation Easement (Perpetual)",(C64-C63),IF(AND('Inputs and Results'!$C$20="Government (Secured)",A64&lt;=$B$6),C64-C63,IF(A64&lt;=$B$6,(C64-C63)*0.01*($B$6-A64+1),0)))</f>
        <v>0</v>
      </c>
      <c r="G64" s="22">
        <f>IF(A64&lt;='Inputs and Results'!$C$12,(C64-C63)*0.01*('Inputs and Results'!$C$12-A64+1),0)</f>
        <v>0</v>
      </c>
      <c r="H64" s="8">
        <f>H63+(H66-H61)/($A66-$A61)</f>
        <v>1.54</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B64+(B66-B61)/(A66-A61)</f>
        <v>124.62000000000002</v>
      </c>
      <c r="C65" s="8">
        <f>C64+(C66-C61)/(A66-A61)</f>
        <v>87.380000000000024</v>
      </c>
      <c r="D65" s="1">
        <f t="shared" si="4"/>
        <v>2.5432653061224495</v>
      </c>
      <c r="E65" s="13">
        <f t="shared" si="5"/>
        <v>2.8727092620109085E-2</v>
      </c>
      <c r="F65" s="21">
        <f>IF('Inputs and Results'!$C$20="Conservation Easement (Perpetual)",(C65-C64),IF(AND('Inputs and Results'!$C$20="Government (Secured)",A65&lt;=$B$6),C65-C64,IF(A65&lt;=$B$6,(C65-C64)*0.01*($B$6-A65+1),0)))</f>
        <v>0</v>
      </c>
      <c r="G65" s="22">
        <f>IF(A65&lt;='Inputs and Results'!$C$12,(C65-C64)*0.01*('Inputs and Results'!$C$12-A65+1),0)</f>
        <v>0</v>
      </c>
      <c r="H65" s="8">
        <f>H64+(H66-H61)/($A66-$A61)</f>
        <v>1.52</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9">
        <f>VLOOKUP(CONCATENATE($A$1,A66),'Smith et al 2006'!$A$2:$S$780,8,FALSE)</f>
        <v>128.1</v>
      </c>
      <c r="C66" s="9">
        <f>VLOOKUP(CONCATENATE($A$1,A66),'Smith et al 2006'!$A$2:$S$780,9,FALSE)</f>
        <v>89</v>
      </c>
      <c r="D66" s="1">
        <f t="shared" si="4"/>
        <v>2.5619999999999998</v>
      </c>
      <c r="E66" s="13">
        <f t="shared" si="5"/>
        <v>2.7924891670678686E-2</v>
      </c>
      <c r="F66" s="21">
        <f>IF('Inputs and Results'!$C$20="Conservation Easement (Perpetual)",(C66-C65),IF(AND('Inputs and Results'!$C$20="Government (Secured)",A66&lt;=$B$6),C66-C65,IF(A66&lt;=$B$6,(C66-C65)*0.01*($B$6-A66+1),0)))</f>
        <v>0</v>
      </c>
      <c r="G66" s="22">
        <f>IF(A66&lt;='Inputs and Results'!$C$12,(C66-C65)*0.01*('Inputs and Results'!$C$12-A66+1),0)</f>
        <v>0</v>
      </c>
      <c r="H66" s="9">
        <f>VLOOKUP(CONCATENATE($A$1,$A66),'Smith et al 2006'!$A$2:$S$780,11,FALSE)</f>
        <v>1.5</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B66+(B71-B66)/(A71-A66)</f>
        <v>131.74</v>
      </c>
      <c r="C67" s="8">
        <f>C66+(C71-C66)/(A71-A66)</f>
        <v>90.66</v>
      </c>
      <c r="D67" s="1">
        <f t="shared" si="4"/>
        <v>2.5831372549019611</v>
      </c>
      <c r="E67" s="13">
        <f t="shared" si="5"/>
        <v>2.8415300546448252E-2</v>
      </c>
      <c r="F67" s="21">
        <f>IF('Inputs and Results'!$C$20="Conservation Easement (Perpetual)",(C67-C66),IF(AND('Inputs and Results'!$C$20="Government (Secured)",A67&lt;=$B$6),C67-C66,IF(A67&lt;=$B$6,(C67-C66)*0.01*($B$6-A67+1),0)))</f>
        <v>0</v>
      </c>
      <c r="G67" s="22">
        <f>IF(A67&lt;='Inputs and Results'!$C$12,(C67-C66)*0.01*('Inputs and Results'!$C$12-A67+1),0)</f>
        <v>0</v>
      </c>
      <c r="H67" s="8">
        <f>H66+(H71-H66)/($A71-$A66)</f>
        <v>1.5</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B67+(B71-B66)/(A71-A66)</f>
        <v>135.38000000000002</v>
      </c>
      <c r="C68" s="8">
        <f>C67+(C71-C66)/(A71-A66)</f>
        <v>92.32</v>
      </c>
      <c r="D68" s="1">
        <f t="shared" si="4"/>
        <v>2.6034615384615387</v>
      </c>
      <c r="E68" s="13">
        <f t="shared" si="5"/>
        <v>2.7630180658873682E-2</v>
      </c>
      <c r="F68" s="21">
        <f>IF('Inputs and Results'!$C$20="Conservation Easement (Perpetual)",(C68-C67),IF(AND('Inputs and Results'!$C$20="Government (Secured)",A68&lt;=$B$6),C68-C67,IF(A68&lt;=$B$6,(C68-C67)*0.01*($B$6-A68+1),0)))</f>
        <v>0</v>
      </c>
      <c r="G68" s="22">
        <f>IF(A68&lt;='Inputs and Results'!$C$12,(C68-C67)*0.01*('Inputs and Results'!$C$12-A68+1),0)</f>
        <v>0</v>
      </c>
      <c r="H68" s="8">
        <f>H67+(H71-H66)/($A71-$A66)</f>
        <v>1.5</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B68+(B71-B66)/(A71-A66)</f>
        <v>139.02000000000004</v>
      </c>
      <c r="C69" s="8">
        <f>C68+(C71-C66)/(A71-A66)</f>
        <v>93.97999999999999</v>
      </c>
      <c r="D69" s="1">
        <f t="shared" si="4"/>
        <v>2.6230188679245292</v>
      </c>
      <c r="E69" s="13">
        <f t="shared" si="5"/>
        <v>2.6887280248190315E-2</v>
      </c>
      <c r="F69" s="21">
        <f>IF('Inputs and Results'!$C$20="Conservation Easement (Perpetual)",(C69-C68),IF(AND('Inputs and Results'!$C$20="Government (Secured)",A69&lt;=$B$6),C69-C68,IF(A69&lt;=$B$6,(C69-C68)*0.01*($B$6-A69+1),0)))</f>
        <v>0</v>
      </c>
      <c r="G69" s="22">
        <f>IF(A69&lt;='Inputs and Results'!$C$12,(C69-C68)*0.01*('Inputs and Results'!$C$12-A69+1),0)</f>
        <v>0</v>
      </c>
      <c r="H69" s="8">
        <f>H68+(H71-H66)/($A71-$A66)</f>
        <v>1.5</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B69+(B71-B66)/(A71-A66)</f>
        <v>142.66000000000005</v>
      </c>
      <c r="C70" s="8">
        <f>C69+(C71-C66)/(A71-A66)</f>
        <v>95.639999999999986</v>
      </c>
      <c r="D70" s="1">
        <f t="shared" si="4"/>
        <v>2.641851851851853</v>
      </c>
      <c r="E70" s="13">
        <f t="shared" si="5"/>
        <v>2.618328298086614E-2</v>
      </c>
      <c r="F70" s="21">
        <f>IF('Inputs and Results'!$C$20="Conservation Easement (Perpetual)",(C70-C69),IF(AND('Inputs and Results'!$C$20="Government (Secured)",A70&lt;=$B$6),C70-C69,IF(A70&lt;=$B$6,(C70-C69)*0.01*($B$6-A70+1),0)))</f>
        <v>0</v>
      </c>
      <c r="G70" s="22">
        <f>IF(A70&lt;='Inputs and Results'!$C$12,(C70-C69)*0.01*('Inputs and Results'!$C$12-A70+1),0)</f>
        <v>0</v>
      </c>
      <c r="H70" s="8">
        <f>H69+(H71-H66)/($A71-$A66)</f>
        <v>1.5</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146.30000000000001</v>
      </c>
      <c r="C71" s="9">
        <f>VLOOKUP(CONCATENATE($A$1,A71),'Smith et al 2006'!$A$2:$S$780,9,FALSE)</f>
        <v>97.3</v>
      </c>
      <c r="D71" s="1">
        <f t="shared" si="4"/>
        <v>2.66</v>
      </c>
      <c r="E71" s="13">
        <f t="shared" si="5"/>
        <v>2.5515210991167603E-2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1.5</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B71+(B76-B71)/(A76-A71)</f>
        <v>150.26000000000002</v>
      </c>
      <c r="C72" s="8">
        <f>C71+(C76-C71)/(A76-A71)</f>
        <v>99.02</v>
      </c>
      <c r="D72" s="1">
        <f t="shared" si="4"/>
        <v>2.683214285714286</v>
      </c>
      <c r="E72" s="13">
        <f t="shared" si="5"/>
        <v>2.7067669172932352E-2</v>
      </c>
      <c r="F72" s="21">
        <f>IF('Inputs and Results'!$C$20="Conservation Easement (Perpetual)",(C72-C71),IF(AND('Inputs and Results'!$C$20="Government (Secured)",A72&lt;=$B$6),C72-C71,IF(A72&lt;=$B$6,(C72-C71)*0.01*($B$6-A72+1),0)))</f>
        <v>0</v>
      </c>
      <c r="G72" s="22">
        <f>IF(A72&lt;='Inputs and Results'!$C$12,(C72-C71)*0.01*('Inputs and Results'!$C$12-A72+1),0)</f>
        <v>0</v>
      </c>
      <c r="H72" s="8">
        <f>H71+(H76-H71)/($A76-$A71)</f>
        <v>1.5</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B72+(B76-B71)/(A76-A71)</f>
        <v>154.22000000000003</v>
      </c>
      <c r="C73" s="8">
        <f>C72+(C76-C71)/(A76-A71)</f>
        <v>100.74</v>
      </c>
      <c r="D73" s="1">
        <f t="shared" si="4"/>
        <v>2.7056140350877196</v>
      </c>
      <c r="E73" s="13">
        <f t="shared" si="5"/>
        <v>2.6354319180087904E-2</v>
      </c>
      <c r="F73" s="21">
        <f>IF('Inputs and Results'!$C$20="Conservation Easement (Perpetual)",(C73-C72),IF(AND('Inputs and Results'!$C$20="Government (Secured)",A73&lt;=$B$6),C73-C72,IF(A73&lt;=$B$6,(C73-C72)*0.01*($B$6-A73+1),0)))</f>
        <v>0</v>
      </c>
      <c r="G73" s="22">
        <f>IF(A73&lt;='Inputs and Results'!$C$12,(C73-C72)*0.01*('Inputs and Results'!$C$12-A73+1),0)</f>
        <v>0</v>
      </c>
      <c r="H73" s="8">
        <f>H72+(H76-H71)/($A76-$A71)</f>
        <v>1.5</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B73+(B76-B71)/(A76-A71)</f>
        <v>158.18000000000004</v>
      </c>
      <c r="C74" s="8">
        <f>C73+(C76-C71)/(A76-A71)</f>
        <v>102.46</v>
      </c>
      <c r="D74" s="1">
        <f t="shared" si="4"/>
        <v>2.7272413793103456</v>
      </c>
      <c r="E74" s="13">
        <f t="shared" si="5"/>
        <v>2.5677603423680528E-2</v>
      </c>
      <c r="F74" s="21">
        <f>IF('Inputs and Results'!$C$20="Conservation Easement (Perpetual)",(C74-C73),IF(AND('Inputs and Results'!$C$20="Government (Secured)",A74&lt;=$B$6),C74-C73,IF(A74&lt;=$B$6,(C74-C73)*0.01*($B$6-A74+1),0)))</f>
        <v>0</v>
      </c>
      <c r="G74" s="22">
        <f>IF(A74&lt;='Inputs and Results'!$C$12,(C74-C73)*0.01*('Inputs and Results'!$C$12-A74+1),0)</f>
        <v>0</v>
      </c>
      <c r="H74" s="8">
        <f>H73+(H76-H71)/($A76-$A71)</f>
        <v>1.5</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B74+(B76-B71)/(A76-A71)</f>
        <v>162.14000000000004</v>
      </c>
      <c r="C75" s="8">
        <f>C74+(C76-C71)/(A76-A71)</f>
        <v>104.17999999999999</v>
      </c>
      <c r="D75" s="1">
        <f t="shared" si="4"/>
        <v>2.7481355932203395</v>
      </c>
      <c r="E75" s="13">
        <f t="shared" si="5"/>
        <v>2.5034770514603677E-2</v>
      </c>
      <c r="F75" s="21">
        <f>IF('Inputs and Results'!$C$20="Conservation Easement (Perpetual)",(C75-C74),IF(AND('Inputs and Results'!$C$20="Government (Secured)",A75&lt;=$B$6),C75-C74,IF(A75&lt;=$B$6,(C75-C74)*0.01*($B$6-A75+1),0)))</f>
        <v>0</v>
      </c>
      <c r="G75" s="22">
        <f>IF(A75&lt;='Inputs and Results'!$C$12,(C75-C74)*0.01*('Inputs and Results'!$C$12-A75+1),0)</f>
        <v>0</v>
      </c>
      <c r="H75" s="8">
        <f>H74+(H76-H71)/($A76-$A71)</f>
        <v>1.5</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9">
        <f>VLOOKUP(CONCATENATE($A$1,A76),'Smith et al 2006'!$A$2:$S$780,8,FALSE)</f>
        <v>166.1</v>
      </c>
      <c r="C76" s="9">
        <f>VLOOKUP(CONCATENATE($A$1,A76),'Smith et al 2006'!$A$2:$S$780,9,FALSE)</f>
        <v>105.9</v>
      </c>
      <c r="D76" s="1">
        <f t="shared" si="4"/>
        <v>2.7683333333333331</v>
      </c>
      <c r="E76" s="13">
        <f t="shared" si="5"/>
        <v>2.4423337856173344E-2</v>
      </c>
      <c r="F76" s="21">
        <f>IF('Inputs and Results'!$C$20="Conservation Easement (Perpetual)",(C76-C75),IF(AND('Inputs and Results'!$C$20="Government (Secured)",A76&lt;=$B$6),C76-C75,IF(A76&lt;=$B$6,(C76-C75)*0.01*($B$6-A76+1),0)))</f>
        <v>0</v>
      </c>
      <c r="G76" s="22">
        <f>IF(A76&lt;='Inputs and Results'!$C$12,(C76-C75)*0.01*('Inputs and Results'!$C$12-A76+1),0)</f>
        <v>0</v>
      </c>
      <c r="H76" s="9">
        <f>VLOOKUP(CONCATENATE($A$1,$A76),'Smith et al 2006'!$A$2:$S$780,11,FALSE)</f>
        <v>1.5</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B76+(B81-B76)/(A81-A76)</f>
        <v>170.16</v>
      </c>
      <c r="C77" s="8">
        <f>C76+(C81-C76)/(A81-A76)</f>
        <v>107.62</v>
      </c>
      <c r="D77" s="1">
        <f t="shared" si="4"/>
        <v>2.7895081967213113</v>
      </c>
      <c r="E77" s="13">
        <f t="shared" si="5"/>
        <v>2.4443106562311856E-2</v>
      </c>
      <c r="F77" s="21">
        <f>IF('Inputs and Results'!$C$20="Conservation Easement (Perpetual)",(C77-C76),IF(AND('Inputs and Results'!$C$20="Government (Secured)",A77&lt;=$B$6),C77-C76,IF(A77&lt;=$B$6,(C77-C76)*0.01*($B$6-A77+1),0)))</f>
        <v>0</v>
      </c>
      <c r="G77" s="22">
        <f>IF(A77&lt;='Inputs and Results'!$C$12,(C77-C76)*0.01*('Inputs and Results'!$C$12-A77+1),0)</f>
        <v>0</v>
      </c>
      <c r="H77" s="8">
        <f>H76+(H81-H76)/($A81-$A76)</f>
        <v>1.5</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B77+(B81-B76)/(A81-A76)</f>
        <v>174.22</v>
      </c>
      <c r="C78" s="8">
        <f>C77+(C81-C76)/(A81-A76)</f>
        <v>109.34</v>
      </c>
      <c r="D78" s="1">
        <f t="shared" si="4"/>
        <v>2.81</v>
      </c>
      <c r="E78" s="13">
        <f t="shared" si="5"/>
        <v>2.3859896567935968E-2</v>
      </c>
      <c r="F78" s="21">
        <f>IF('Inputs and Results'!$C$20="Conservation Easement (Perpetual)",(C78-C77),IF(AND('Inputs and Results'!$C$20="Government (Secured)",A78&lt;=$B$6),C78-C77,IF(A78&lt;=$B$6,(C78-C77)*0.01*($B$6-A78+1),0)))</f>
        <v>0</v>
      </c>
      <c r="G78" s="22">
        <f>IF(A78&lt;='Inputs and Results'!$C$12,(C78-C77)*0.01*('Inputs and Results'!$C$12-A78+1),0)</f>
        <v>0</v>
      </c>
      <c r="H78" s="8">
        <f>H77+(H81-H76)/($A81-$A76)</f>
        <v>1.5</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B78+(B81-B76)/(A81-A76)</f>
        <v>178.28</v>
      </c>
      <c r="C79" s="8">
        <f>C78+(C81-C76)/(A81-A76)</f>
        <v>111.06</v>
      </c>
      <c r="D79" s="1">
        <f t="shared" si="4"/>
        <v>2.8298412698412698</v>
      </c>
      <c r="E79" s="13">
        <f t="shared" si="5"/>
        <v>2.3303868671794348E-2</v>
      </c>
      <c r="F79" s="21">
        <f>IF('Inputs and Results'!$C$20="Conservation Easement (Perpetual)",(C79-C78),IF(AND('Inputs and Results'!$C$20="Government (Secured)",A79&lt;=$B$6),C79-C78,IF(A79&lt;=$B$6,(C79-C78)*0.01*($B$6-A79+1),0)))</f>
        <v>0</v>
      </c>
      <c r="G79" s="22">
        <f>IF(A79&lt;='Inputs and Results'!$C$12,(C79-C78)*0.01*('Inputs and Results'!$C$12-A79+1),0)</f>
        <v>0</v>
      </c>
      <c r="H79" s="8">
        <f>H78+(H81-H76)/($A81-$A76)</f>
        <v>1.5</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B79+(B81-B76)/(A81-A76)</f>
        <v>182.34</v>
      </c>
      <c r="C80" s="8">
        <f>C79+(C81-C76)/(A81-A76)</f>
        <v>112.78</v>
      </c>
      <c r="D80" s="1">
        <f t="shared" si="4"/>
        <v>2.8490625000000001</v>
      </c>
      <c r="E80" s="13">
        <f t="shared" si="5"/>
        <v>2.2773165806596385E-2</v>
      </c>
      <c r="F80" s="21">
        <f>IF('Inputs and Results'!$C$20="Conservation Easement (Perpetual)",(C80-C79),IF(AND('Inputs and Results'!$C$20="Government (Secured)",A80&lt;=$B$6),C80-C79,IF(A80&lt;=$B$6,(C80-C79)*0.01*($B$6-A80+1),0)))</f>
        <v>0</v>
      </c>
      <c r="G80" s="22">
        <f>IF(A80&lt;='Inputs and Results'!$C$12,(C80-C79)*0.01*('Inputs and Results'!$C$12-A80+1),0)</f>
        <v>0</v>
      </c>
      <c r="H80" s="8">
        <f>H79+(H81-H76)/($A81-$A76)</f>
        <v>1.5</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186.4</v>
      </c>
      <c r="C81" s="9">
        <f>VLOOKUP(CONCATENATE($A$1,A81),'Smith et al 2006'!$A$2:$S$780,9,FALSE)</f>
        <v>114.5</v>
      </c>
      <c r="D81" s="1">
        <f t="shared" si="4"/>
        <v>2.867692307692308</v>
      </c>
      <c r="E81" s="13">
        <f t="shared" si="5"/>
        <v>2.2266096303608762E-2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1.5</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B81+(B86-B81)/(A86-A81)</f>
        <v>190.26</v>
      </c>
      <c r="C82" s="8">
        <f>C81+(C86-C81)/(A86-A81)</f>
        <v>116.1</v>
      </c>
      <c r="D82" s="1">
        <f t="shared" si="4"/>
        <v>2.8827272727272728</v>
      </c>
      <c r="E82" s="13">
        <f t="shared" si="5"/>
        <v>2.0708154506437593E-2</v>
      </c>
      <c r="F82" s="21">
        <f>IF('Inputs and Results'!$C$20="Conservation Easement (Perpetual)",(C82-C81),IF(AND('Inputs and Results'!$C$20="Government (Secured)",A82&lt;=$B$6),C82-C81,IF(A82&lt;=$B$6,(C82-C81)*0.01*($B$6-A82+1),0)))</f>
        <v>0</v>
      </c>
      <c r="G82" s="22">
        <f>IF(A82&lt;='Inputs and Results'!$C$12,(C82-C81)*0.01*('Inputs and Results'!$C$12-A82+1),0)</f>
        <v>0</v>
      </c>
      <c r="H82" s="8">
        <f>H81+(H86-H81)/($A86-$A81)</f>
        <v>1.5</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B82+(B86-B81)/(A86-A81)</f>
        <v>194.11999999999998</v>
      </c>
      <c r="C83" s="8">
        <f>C82+(C86-C81)/(A86-A81)</f>
        <v>117.69999999999999</v>
      </c>
      <c r="D83" s="1">
        <f t="shared" si="4"/>
        <v>2.8973134328358205</v>
      </c>
      <c r="E83" s="13">
        <f t="shared" si="5"/>
        <v>2.0288026910543433E-2</v>
      </c>
      <c r="F83" s="21">
        <f>IF('Inputs and Results'!$C$20="Conservation Easement (Perpetual)",(C83-C82),IF(AND('Inputs and Results'!$C$20="Government (Secured)",A83&lt;=$B$6),C83-C82,IF(A83&lt;=$B$6,(C83-C82)*0.01*($B$6-A83+1),0)))</f>
        <v>0</v>
      </c>
      <c r="G83" s="22">
        <f>IF(A83&lt;='Inputs and Results'!$C$12,(C83-C82)*0.01*('Inputs and Results'!$C$12-A83+1),0)</f>
        <v>0</v>
      </c>
      <c r="H83" s="8">
        <f>H82+(H86-H81)/($A86-$A81)</f>
        <v>1.5</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B83+(B86-B81)/(A86-A81)</f>
        <v>197.97999999999996</v>
      </c>
      <c r="C84" s="8">
        <f>C83+(C86-C81)/(A86-A81)</f>
        <v>119.29999999999998</v>
      </c>
      <c r="D84" s="1">
        <f t="shared" si="4"/>
        <v>2.9114705882352934</v>
      </c>
      <c r="E84" s="13">
        <f t="shared" si="5"/>
        <v>1.9884607459303538E-2</v>
      </c>
      <c r="F84" s="21">
        <f>IF('Inputs and Results'!$C$20="Conservation Easement (Perpetual)",(C84-C83),IF(AND('Inputs and Results'!$C$20="Government (Secured)",A84&lt;=$B$6),C84-C83,IF(A84&lt;=$B$6,(C84-C83)*0.01*($B$6-A84+1),0)))</f>
        <v>0</v>
      </c>
      <c r="G84" s="22">
        <f>IF(A84&lt;='Inputs and Results'!$C$12,(C84-C83)*0.01*('Inputs and Results'!$C$12-A84+1),0)</f>
        <v>0</v>
      </c>
      <c r="H84" s="8">
        <f>H83+(H86-H81)/($A86-$A81)</f>
        <v>1.5</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B84+(B86-B81)/(A86-A81)</f>
        <v>201.83999999999995</v>
      </c>
      <c r="C85" s="8">
        <f>C84+(C86-C81)/(A86-A81)</f>
        <v>120.89999999999998</v>
      </c>
      <c r="D85" s="1">
        <f t="shared" si="4"/>
        <v>2.9252173913043471</v>
      </c>
      <c r="E85" s="13">
        <f t="shared" si="5"/>
        <v>1.9496918880695047E-2</v>
      </c>
      <c r="F85" s="21">
        <f>IF('Inputs and Results'!$C$20="Conservation Easement (Perpetual)",(C85-C84),IF(AND('Inputs and Results'!$C$20="Government (Secured)",A85&lt;=$B$6),C85-C84,IF(A85&lt;=$B$6,(C85-C84)*0.01*($B$6-A85+1),0)))</f>
        <v>0</v>
      </c>
      <c r="G85" s="22">
        <f>IF(A85&lt;='Inputs and Results'!$C$12,(C85-C84)*0.01*('Inputs and Results'!$C$12-A85+1),0)</f>
        <v>0</v>
      </c>
      <c r="H85" s="8">
        <f>H84+(H86-H81)/($A86-$A81)</f>
        <v>1.5</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9">
        <f>VLOOKUP(CONCATENATE($A$1,A86),'Smith et al 2006'!$A$2:$S$780,8,FALSE)</f>
        <v>205.7</v>
      </c>
      <c r="C86" s="9">
        <f>VLOOKUP(CONCATENATE($A$1,A86),'Smith et al 2006'!$A$2:$S$780,9,FALSE)</f>
        <v>122.5</v>
      </c>
      <c r="D86" s="1">
        <f t="shared" si="4"/>
        <v>2.9385714285714286</v>
      </c>
      <c r="E86" s="13">
        <f t="shared" si="5"/>
        <v>1.9124058660325183E-2</v>
      </c>
      <c r="F86" s="21">
        <f>IF('Inputs and Results'!$C$20="Conservation Easement (Perpetual)",(C86-C85),IF(AND('Inputs and Results'!$C$20="Government (Secured)",A86&lt;=$B$6),C86-C85,IF(A86&lt;=$B$6,(C86-C85)*0.01*($B$6-A86+1),0)))</f>
        <v>0</v>
      </c>
      <c r="G86" s="22">
        <f>IF(A86&lt;='Inputs and Results'!$C$12,(C86-C85)*0.01*('Inputs and Results'!$C$12-A86+1),0)</f>
        <v>0</v>
      </c>
      <c r="H86" s="9">
        <f>VLOOKUP(CONCATENATE($A$1,$A86),'Smith et al 2006'!$A$2:$S$780,11,FALSE)</f>
        <v>1.5</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B86+(B91-B86)/(A91-A86)</f>
        <v>209.06</v>
      </c>
      <c r="C87" s="8">
        <f>C86+(C91-C86)/(A91-A86)</f>
        <v>123.86</v>
      </c>
      <c r="D87" s="1">
        <f t="shared" si="4"/>
        <v>2.9445070422535213</v>
      </c>
      <c r="E87" s="13">
        <f t="shared" si="5"/>
        <v>1.6334467671366149E-2</v>
      </c>
      <c r="F87" s="21">
        <f>IF('Inputs and Results'!$C$20="Conservation Easement (Perpetual)",(C87-C86),IF(AND('Inputs and Results'!$C$20="Government (Secured)",A87&lt;=$B$6),C87-C86,IF(A87&lt;=$B$6,(C87-C86)*0.01*($B$6-A87+1),0)))</f>
        <v>0</v>
      </c>
      <c r="G87" s="22">
        <f>IF(A87&lt;='Inputs and Results'!$C$12,(C87-C86)*0.01*('Inputs and Results'!$C$12-A87+1),0)</f>
        <v>0</v>
      </c>
      <c r="H87" s="8">
        <f>H86+(H91-H86)/($A91-$A86)</f>
        <v>1.5</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B87+(B91-B86)/(A91-A86)</f>
        <v>212.42000000000002</v>
      </c>
      <c r="C88" s="8">
        <f>C87+(C91-C86)/(A91-A86)</f>
        <v>125.22</v>
      </c>
      <c r="D88" s="1">
        <f t="shared" si="4"/>
        <v>2.950277777777778</v>
      </c>
      <c r="E88" s="13">
        <f t="shared" si="5"/>
        <v>1.6071941069549567E-2</v>
      </c>
      <c r="F88" s="21">
        <f>IF('Inputs and Results'!$C$20="Conservation Easement (Perpetual)",(C88-C87),IF(AND('Inputs and Results'!$C$20="Government (Secured)",A88&lt;=$B$6),C88-C87,IF(A88&lt;=$B$6,(C88-C87)*0.01*($B$6-A88+1),0)))</f>
        <v>0</v>
      </c>
      <c r="G88" s="22">
        <f>IF(A88&lt;='Inputs and Results'!$C$12,(C88-C87)*0.01*('Inputs and Results'!$C$12-A88+1),0)</f>
        <v>0</v>
      </c>
      <c r="H88" s="8">
        <f>H87+(H91-H86)/($A91-$A86)</f>
        <v>1.5</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B88+(B91-B86)/(A91-A86)</f>
        <v>215.78000000000003</v>
      </c>
      <c r="C89" s="8">
        <f>C88+(C91-C86)/(A91-A86)</f>
        <v>126.58</v>
      </c>
      <c r="D89" s="1">
        <f t="shared" si="4"/>
        <v>2.9558904109589044</v>
      </c>
      <c r="E89" s="13">
        <f t="shared" si="5"/>
        <v>1.5817719612089221E-2</v>
      </c>
      <c r="F89" s="21">
        <f>IF('Inputs and Results'!$C$20="Conservation Easement (Perpetual)",(C89-C88),IF(AND('Inputs and Results'!$C$20="Government (Secured)",A89&lt;=$B$6),C89-C88,IF(A89&lt;=$B$6,(C89-C88)*0.01*($B$6-A89+1),0)))</f>
        <v>0</v>
      </c>
      <c r="G89" s="22">
        <f>IF(A89&lt;='Inputs and Results'!$C$12,(C89-C88)*0.01*('Inputs and Results'!$C$12-A89+1),0)</f>
        <v>0</v>
      </c>
      <c r="H89" s="8">
        <f>H88+(H91-H86)/($A91-$A86)</f>
        <v>1.5</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B89+(B91-B86)/(A91-A86)</f>
        <v>219.14000000000004</v>
      </c>
      <c r="C90" s="8">
        <f>C89+(C91-C86)/(A91-A86)</f>
        <v>127.94</v>
      </c>
      <c r="D90" s="1">
        <f t="shared" si="4"/>
        <v>2.9613513513513521</v>
      </c>
      <c r="E90" s="13">
        <f t="shared" si="5"/>
        <v>1.5571415330429161E-2</v>
      </c>
      <c r="F90" s="21">
        <f>IF('Inputs and Results'!$C$20="Conservation Easement (Perpetual)",(C90-C89),IF(AND('Inputs and Results'!$C$20="Government (Secured)",A90&lt;=$B$6),C90-C89,IF(A90&lt;=$B$6,(C90-C89)*0.01*($B$6-A90+1),0)))</f>
        <v>0</v>
      </c>
      <c r="G90" s="22">
        <f>IF(A90&lt;='Inputs and Results'!$C$12,(C90-C89)*0.01*('Inputs and Results'!$C$12-A90+1),0)</f>
        <v>0</v>
      </c>
      <c r="H90" s="8">
        <f>H89+(H91-H86)/($A91-$A86)</f>
        <v>1.5</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222.5</v>
      </c>
      <c r="C91" s="9">
        <f>VLOOKUP(CONCATENATE($A$1,A91),'Smith et al 2006'!$A$2:$S$780,9,FALSE)</f>
        <v>129.30000000000001</v>
      </c>
      <c r="D91" s="1">
        <f t="shared" si="4"/>
        <v>2.9666666666666668</v>
      </c>
      <c r="E91" s="13">
        <f t="shared" si="5"/>
        <v>1.5332664050378586E-2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1.5</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B91+(B96-B91)/(A96-A91)</f>
        <v>225.58</v>
      </c>
      <c r="C92" s="8">
        <f>C91+(C96-C91)/(A96-A91)</f>
        <v>130.52000000000001</v>
      </c>
      <c r="D92" s="1">
        <f t="shared" si="4"/>
        <v>2.9681578947368421</v>
      </c>
      <c r="E92" s="13">
        <f t="shared" si="5"/>
        <v>1.3842696629213558E-2</v>
      </c>
      <c r="F92" s="21">
        <f>IF('Inputs and Results'!$C$20="Conservation Easement (Perpetual)",(C92-C91),IF(AND('Inputs and Results'!$C$20="Government (Secured)",A92&lt;=$B$6),C92-C91,IF(A92&lt;=$B$6,(C92-C91)*0.01*($B$6-A92+1),0)))</f>
        <v>0</v>
      </c>
      <c r="G92" s="22">
        <f>IF(A92&lt;='Inputs and Results'!$C$12,(C92-C91)*0.01*('Inputs and Results'!$C$12-A92+1),0)</f>
        <v>0</v>
      </c>
      <c r="H92" s="8">
        <f>H91+(H96-H91)/($A96-$A91)</f>
        <v>1.5</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B92+(B96-B91)/(A96-A91)</f>
        <v>228.66000000000003</v>
      </c>
      <c r="C93" s="8">
        <f>C92+(C96-C91)/(A96-A91)</f>
        <v>131.74</v>
      </c>
      <c r="D93" s="1">
        <f t="shared" si="4"/>
        <v>2.96961038961039</v>
      </c>
      <c r="E93" s="13">
        <f t="shared" si="5"/>
        <v>1.3653692703253784E-2</v>
      </c>
      <c r="F93" s="21">
        <f>IF('Inputs and Results'!$C$20="Conservation Easement (Perpetual)",(C93-C92),IF(AND('Inputs and Results'!$C$20="Government (Secured)",A93&lt;=$B$6),C93-C92,IF(A93&lt;=$B$6,(C93-C92)*0.01*($B$6-A93+1),0)))</f>
        <v>0</v>
      </c>
      <c r="G93" s="22">
        <f>IF(A93&lt;='Inputs and Results'!$C$12,(C93-C92)*0.01*('Inputs and Results'!$C$12-A93+1),0)</f>
        <v>0</v>
      </c>
      <c r="H93" s="8">
        <f>H92+(H96-H91)/($A96-$A91)</f>
        <v>1.5</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B93+(B96-B91)/(A96-A91)</f>
        <v>231.74000000000004</v>
      </c>
      <c r="C94" s="8">
        <f>C93+(C96-C91)/(A96-A91)</f>
        <v>132.96</v>
      </c>
      <c r="D94" s="1">
        <f t="shared" si="4"/>
        <v>2.9710256410256415</v>
      </c>
      <c r="E94" s="13">
        <f t="shared" si="5"/>
        <v>1.3469780460071856E-2</v>
      </c>
      <c r="F94" s="21">
        <f>IF('Inputs and Results'!$C$20="Conservation Easement (Perpetual)",(C94-C93),IF(AND('Inputs and Results'!$C$20="Government (Secured)",A94&lt;=$B$6),C94-C93,IF(A94&lt;=$B$6,(C94-C93)*0.01*($B$6-A94+1),0)))</f>
        <v>0</v>
      </c>
      <c r="G94" s="22">
        <f>IF(A94&lt;='Inputs and Results'!$C$12,(C94-C93)*0.01*('Inputs and Results'!$C$12-A94+1),0)</f>
        <v>0</v>
      </c>
      <c r="H94" s="8">
        <f>H93+(H96-H91)/($A96-$A91)</f>
        <v>1.5</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B94+(B96-B91)/(A96-A91)</f>
        <v>234.82000000000005</v>
      </c>
      <c r="C95" s="8">
        <f>C94+(C96-C91)/(A96-A91)</f>
        <v>134.18</v>
      </c>
      <c r="D95" s="1">
        <f t="shared" si="4"/>
        <v>2.9724050632911401</v>
      </c>
      <c r="E95" s="13">
        <f t="shared" si="5"/>
        <v>1.3290756882713417E-2</v>
      </c>
      <c r="F95" s="21">
        <f>IF('Inputs and Results'!$C$20="Conservation Easement (Perpetual)",(C95-C94),IF(AND('Inputs and Results'!$C$20="Government (Secured)",A95&lt;=$B$6),C95-C94,IF(A95&lt;=$B$6,(C95-C94)*0.01*($B$6-A95+1),0)))</f>
        <v>0</v>
      </c>
      <c r="G95" s="22">
        <f>IF(A95&lt;='Inputs and Results'!$C$12,(C95-C94)*0.01*('Inputs and Results'!$C$12-A95+1),0)</f>
        <v>0</v>
      </c>
      <c r="H95" s="8">
        <f>H94+(H96-H91)/($A96-$A91)</f>
        <v>1.5</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9">
        <f>VLOOKUP(CONCATENATE($A$1,A96),'Smith et al 2006'!$A$2:$S$780,8,FALSE)</f>
        <v>237.9</v>
      </c>
      <c r="C96" s="9">
        <f>VLOOKUP(CONCATENATE($A$1,A96),'Smith et al 2006'!$A$2:$S$780,9,FALSE)</f>
        <v>135.4</v>
      </c>
      <c r="D96" s="1">
        <f t="shared" si="4"/>
        <v>2.9737499999999999</v>
      </c>
      <c r="E96" s="13">
        <f t="shared" si="5"/>
        <v>1.3116429605655178E-2</v>
      </c>
      <c r="F96" s="21">
        <f>IF('Inputs and Results'!$C$20="Conservation Easement (Perpetual)",(C96-C95),IF(AND('Inputs and Results'!$C$20="Government (Secured)",A96&lt;=$B$6),C96-C95,IF(A96&lt;=$B$6,(C96-C95)*0.01*($B$6-A96+1),0)))</f>
        <v>0</v>
      </c>
      <c r="G96" s="22">
        <f>IF(A96&lt;='Inputs and Results'!$C$12,(C96-C95)*0.01*('Inputs and Results'!$C$12-A96+1),0)</f>
        <v>0</v>
      </c>
      <c r="H96" s="9">
        <f>VLOOKUP(CONCATENATE($A$1,$A96),'Smith et al 2006'!$A$2:$S$780,11,FALSE)</f>
        <v>1.5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B96+(B101-B96)/(A101-A96)</f>
        <v>241.78</v>
      </c>
      <c r="C97" s="8">
        <f>C96+(C101-C96)/(A101-A96)</f>
        <v>136.9</v>
      </c>
      <c r="D97" s="1">
        <f t="shared" si="4"/>
        <v>2.9849382716049382</v>
      </c>
      <c r="E97" s="13">
        <f t="shared" si="5"/>
        <v>1.6309373686422823E-2</v>
      </c>
      <c r="F97" s="21">
        <f>IF('Inputs and Results'!$C$20="Conservation Easement (Perpetual)",(C97-C96),IF(AND('Inputs and Results'!$C$20="Government (Secured)",A97&lt;=$B$6),C97-C96,IF(A97&lt;=$B$6,(C97-C96)*0.01*($B$6-A97+1),0)))</f>
        <v>0</v>
      </c>
      <c r="G97" s="22">
        <f>IF(A97&lt;='Inputs and Results'!$C$12,(C97-C96)*0.01*('Inputs and Results'!$C$12-A97+1),0)</f>
        <v>0</v>
      </c>
      <c r="H97" s="8">
        <f>H96+(H101-H96)/($A101-$A96)</f>
        <v>1.5</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B97+(B101-B96)/(A101-A96)</f>
        <v>245.66</v>
      </c>
      <c r="C98" s="8">
        <f>C97+(C101-C96)/(A101-A96)</f>
        <v>138.4</v>
      </c>
      <c r="D98" s="1">
        <f t="shared" si="4"/>
        <v>2.9958536585365851</v>
      </c>
      <c r="E98" s="13">
        <f t="shared" si="5"/>
        <v>1.6047646620894973E-2</v>
      </c>
      <c r="F98" s="21">
        <f>IF('Inputs and Results'!$C$20="Conservation Easement (Perpetual)",(C98-C97),IF(AND('Inputs and Results'!$C$20="Government (Secured)",A98&lt;=$B$6),C98-C97,IF(A98&lt;=$B$6,(C98-C97)*0.01*($B$6-A98+1),0)))</f>
        <v>0</v>
      </c>
      <c r="G98" s="22">
        <f>IF(A98&lt;='Inputs and Results'!$C$12,(C98-C97)*0.01*('Inputs and Results'!$C$12-A98+1),0)</f>
        <v>0</v>
      </c>
      <c r="H98" s="8">
        <f>H97+(H101-H96)/($A101-$A96)</f>
        <v>1.5</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B98+(B101-B96)/(A101-A96)</f>
        <v>249.54</v>
      </c>
      <c r="C99" s="8">
        <f>C98+(C101-C96)/(A101-A96)</f>
        <v>139.9</v>
      </c>
      <c r="D99" s="1">
        <f t="shared" si="4"/>
        <v>3.0065060240963852</v>
      </c>
      <c r="E99" s="13">
        <f t="shared" si="5"/>
        <v>1.579418708784508E-2</v>
      </c>
      <c r="F99" s="21">
        <f>IF('Inputs and Results'!$C$20="Conservation Easement (Perpetual)",(C99-C98),IF(AND('Inputs and Results'!$C$20="Government (Secured)",A99&lt;=$B$6),C99-C98,IF(A99&lt;=$B$6,(C99-C98)*0.01*($B$6-A99+1),0)))</f>
        <v>0</v>
      </c>
      <c r="G99" s="22">
        <f>IF(A99&lt;='Inputs and Results'!$C$12,(C99-C98)*0.01*('Inputs and Results'!$C$12-A99+1),0)</f>
        <v>0</v>
      </c>
      <c r="H99" s="8">
        <f>H98+(H101-H96)/($A101-$A96)</f>
        <v>1.5</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B99+(B101-B96)/(A101-A96)</f>
        <v>253.42</v>
      </c>
      <c r="C100" s="8">
        <f>C99+(C101-C96)/(A101-A96)</f>
        <v>141.4</v>
      </c>
      <c r="D100" s="1">
        <f t="shared" si="4"/>
        <v>3.0169047619047618</v>
      </c>
      <c r="E100" s="13">
        <f t="shared" si="5"/>
        <v>1.5548609441372152E-2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H99+(H101-H96)/($A101-$A96)</f>
        <v>1.5</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257.3</v>
      </c>
      <c r="C101" s="9">
        <f>VLOOKUP(CONCATENATE($A$1,A101),'Smith et al 2006'!$A$2:$S$780,9,FALSE)</f>
        <v>142.9</v>
      </c>
      <c r="D101" s="1">
        <f t="shared" si="4"/>
        <v>3.027058823529412</v>
      </c>
      <c r="E101" s="13">
        <f t="shared" si="5"/>
        <v>1.5310551653381799E-2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1.5</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A101+1</f>
        <v>86</v>
      </c>
      <c r="B102" s="8">
        <f>B101+(B106-B101)/(A106-A101)</f>
        <v>261.62</v>
      </c>
      <c r="C102" s="8">
        <f>C101+(C106-C101)/(A106-A101)</f>
        <v>144.56</v>
      </c>
      <c r="D102" s="1">
        <f t="shared" si="4"/>
        <v>3.0420930232558141</v>
      </c>
      <c r="E102" s="13">
        <f t="shared" si="5"/>
        <v>1.678973960357566E-2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H101+(H106-H101)/($A106-$A101)</f>
        <v>1.5</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A102+1</f>
        <v>87</v>
      </c>
      <c r="B103" s="8">
        <f>B102+(B106-B101)/(A106-A101)</f>
        <v>265.94</v>
      </c>
      <c r="C103" s="8">
        <f>C102+(C106-C101)/(A106-A101)</f>
        <v>146.22</v>
      </c>
      <c r="D103" s="1">
        <f t="shared" si="4"/>
        <v>3.0567816091954021</v>
      </c>
      <c r="E103" s="13">
        <f t="shared" si="5"/>
        <v>1.651249904441543E-2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H102+(H106-H101)/($A106-$A101)</f>
        <v>1.5</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A103+1</f>
        <v>88</v>
      </c>
      <c r="B104" s="8">
        <f>B103+(B106-B101)/(A106-A101)</f>
        <v>270.26</v>
      </c>
      <c r="C104" s="8">
        <f>C103+(C106-C101)/(A106-A101)</f>
        <v>147.88</v>
      </c>
      <c r="D104" s="1">
        <f t="shared" si="4"/>
        <v>3.0711363636363633</v>
      </c>
      <c r="E104" s="13">
        <f t="shared" si="5"/>
        <v>1.6244265623824861E-2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H103+(H106-H101)/($A106-$A101)</f>
        <v>1.5</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A104+1</f>
        <v>89</v>
      </c>
      <c r="B105" s="8">
        <f>B104+(B106-B101)/(A106-A101)</f>
        <v>274.58</v>
      </c>
      <c r="C105" s="8">
        <f>C104+(C106-C101)/(A106-A101)</f>
        <v>149.54</v>
      </c>
      <c r="D105" s="1">
        <f>B105/A105</f>
        <v>3.0851685393258426</v>
      </c>
      <c r="E105" s="13">
        <f>(B105/B104)-1</f>
        <v>1.5984607415081786E-2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H104+(H106-H101)/($A106-$A101)</f>
        <v>1.5</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A105+1</f>
        <v>90</v>
      </c>
      <c r="B106" s="9">
        <f>VLOOKUP(CONCATENATE($A$1,A106),'Smith et al 2006'!$A$2:$S$780,8,FALSE)</f>
        <v>278.89999999999998</v>
      </c>
      <c r="C106" s="9">
        <f>VLOOKUP(CONCATENATE($A$1,A106),'Smith et al 2006'!$A$2:$S$780,9,FALSE)</f>
        <v>151.19999999999999</v>
      </c>
      <c r="D106" s="1">
        <f>B106/A106</f>
        <v>3.0988888888888888</v>
      </c>
      <c r="E106" s="13">
        <f>(B106/B105)-1</f>
        <v>1.5733119673683404E-2</v>
      </c>
      <c r="F106" s="21">
        <f>IF('Inputs and Results'!$C$20="Conservation Easement (Perpetual)",(C106-C105),IF(AND('Inputs and Results'!$C$20="Government (Secured)",A106&lt;=$B$6),C106-C105,IF(A106&lt;=$B$6,(C106-C105)*0.01*($B$6-A106+1),0)))</f>
        <v>0</v>
      </c>
      <c r="G106" s="22">
        <f>IF(A106&lt;='Inputs and Results'!$C$12,(C106-C105)*0.01*('Inputs and Results'!$C$12-A106+1),0)</f>
        <v>0</v>
      </c>
      <c r="H106" s="9">
        <f>VLOOKUP(CONCATENATE($A$1,$A106),'Smith et al 2006'!$A$2:$S$780,11,FALSE)</f>
        <v>1.5</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ref="A107:A116" si="13">A106+1</f>
        <v>91</v>
      </c>
      <c r="B107" s="66">
        <f>B106+($B$106-$B$101)/($A$106-$A$101)</f>
        <v>283.21999999999997</v>
      </c>
      <c r="C107" s="66">
        <f>C106+(C106-C101)/(A106-A101)</f>
        <v>152.85999999999999</v>
      </c>
      <c r="D107" s="1">
        <f t="shared" ref="D107:D116" si="14">B107/A107</f>
        <v>3.112307692307692</v>
      </c>
      <c r="E107" s="13">
        <f t="shared" ref="E107:E116" si="15">(B107/B106)-1</f>
        <v>1.5489422732162028E-2</v>
      </c>
      <c r="F107" s="21">
        <f>IF('Inputs and Results'!$C$20="Conservation Easement (Perpetual)",(C107-C106),IF(AND('Inputs and Results'!$C$20="Government (Secured)",A107&lt;=$B$6),C107-C106,IF(A107&lt;=$B$6,(C107-C106)*0.01*($B$6-A107+1),0)))</f>
        <v>0</v>
      </c>
      <c r="G107" s="22">
        <f>IF(A107&lt;='Inputs and Results'!$C$12,(C107-C106)*0.01*('Inputs and Results'!$C$12-A107+1),0)</f>
        <v>0</v>
      </c>
      <c r="H107" s="66">
        <f>H106+(H$106-H$101)/($A$106-$A$101)</f>
        <v>1.5</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row>
    <row r="108" spans="1:108" x14ac:dyDescent="0.2">
      <c r="A108" s="8">
        <f t="shared" si="13"/>
        <v>92</v>
      </c>
      <c r="B108" s="66">
        <f t="shared" ref="B108:B116" si="16">B107+($B$106-$B$101)/($A$106-$A$101)</f>
        <v>287.53999999999996</v>
      </c>
      <c r="C108" s="66">
        <f t="shared" ref="C108:C116" si="17">C107+(C107-C102)/(A107-A102)</f>
        <v>154.51999999999998</v>
      </c>
      <c r="D108" s="1">
        <f t="shared" si="14"/>
        <v>3.1254347826086954</v>
      </c>
      <c r="E108" s="13">
        <f t="shared" si="15"/>
        <v>1.5253160087564499E-2</v>
      </c>
      <c r="F108" s="21">
        <f>IF('Inputs and Results'!$C$20="Conservation Easement (Perpetual)",(C108-C107),IF(AND('Inputs and Results'!$C$20="Government (Secured)",A108&lt;=$B$6),C108-C107,IF(A108&lt;=$B$6,(C108-C107)*0.01*($B$6-A108+1),0)))</f>
        <v>0</v>
      </c>
      <c r="G108" s="22">
        <f>IF(A108&lt;='Inputs and Results'!$C$12,(C108-C107)*0.01*('Inputs and Results'!$C$12-A108+1),0)</f>
        <v>0</v>
      </c>
      <c r="H108" s="66">
        <f t="shared" ref="H108:H116" si="18">H107+(H$106-H$101)/($A$106-$A$101)</f>
        <v>1.5</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row>
    <row r="109" spans="1:108" x14ac:dyDescent="0.2">
      <c r="A109" s="8">
        <f t="shared" si="13"/>
        <v>93</v>
      </c>
      <c r="B109" s="66">
        <f t="shared" si="16"/>
        <v>291.85999999999996</v>
      </c>
      <c r="C109" s="66">
        <f t="shared" si="17"/>
        <v>156.17999999999998</v>
      </c>
      <c r="D109" s="1">
        <f t="shared" si="14"/>
        <v>3.1382795698924726</v>
      </c>
      <c r="E109" s="13">
        <f t="shared" si="15"/>
        <v>1.5023996661334138E-2</v>
      </c>
      <c r="F109" s="21">
        <f>IF('Inputs and Results'!$C$20="Conservation Easement (Perpetual)",(C109-C108),IF(AND('Inputs and Results'!$C$20="Government (Secured)",A109&lt;=$B$6),C109-C108,IF(A109&lt;=$B$6,(C109-C108)*0.01*($B$6-A109+1),0)))</f>
        <v>0</v>
      </c>
      <c r="G109" s="22">
        <f>IF(A109&lt;='Inputs and Results'!$C$12,(C109-C108)*0.01*('Inputs and Results'!$C$12-A109+1),0)</f>
        <v>0</v>
      </c>
      <c r="H109" s="66">
        <f t="shared" si="18"/>
        <v>1.5</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row>
    <row r="110" spans="1:108" x14ac:dyDescent="0.2">
      <c r="A110" s="8">
        <f t="shared" si="13"/>
        <v>94</v>
      </c>
      <c r="B110" s="66">
        <f t="shared" si="16"/>
        <v>296.17999999999995</v>
      </c>
      <c r="C110" s="66">
        <f t="shared" si="17"/>
        <v>157.83999999999997</v>
      </c>
      <c r="D110" s="1">
        <f t="shared" si="14"/>
        <v>3.1508510638297866</v>
      </c>
      <c r="E110" s="13">
        <f t="shared" si="15"/>
        <v>1.4801617213732632E-2</v>
      </c>
      <c r="F110" s="21">
        <f>IF('Inputs and Results'!$C$20="Conservation Easement (Perpetual)",(C110-C109),IF(AND('Inputs and Results'!$C$20="Government (Secured)",A110&lt;=$B$6),C110-C109,IF(A110&lt;=$B$6,(C110-C109)*0.01*($B$6-A110+1),0)))</f>
        <v>0</v>
      </c>
      <c r="G110" s="22">
        <f>IF(A110&lt;='Inputs and Results'!$C$12,(C110-C109)*0.01*('Inputs and Results'!$C$12-A110+1),0)</f>
        <v>0</v>
      </c>
      <c r="H110" s="66">
        <f t="shared" si="18"/>
        <v>1.5</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row>
    <row r="111" spans="1:108" x14ac:dyDescent="0.2">
      <c r="A111" s="8">
        <f t="shared" si="13"/>
        <v>95</v>
      </c>
      <c r="B111" s="66">
        <f t="shared" si="16"/>
        <v>300.49999999999994</v>
      </c>
      <c r="C111" s="66">
        <f t="shared" si="17"/>
        <v>159.49999999999997</v>
      </c>
      <c r="D111" s="1">
        <f t="shared" si="14"/>
        <v>3.1631578947368415</v>
      </c>
      <c r="E111" s="13">
        <f t="shared" si="15"/>
        <v>1.4585724897022034E-2</v>
      </c>
      <c r="F111" s="21">
        <f>IF('Inputs and Results'!$C$20="Conservation Easement (Perpetual)",(C111-C110),IF(AND('Inputs and Results'!$C$20="Government (Secured)",A111&lt;=$B$6),C111-C110,IF(A111&lt;=$B$6,(C111-C110)*0.01*($B$6-A111+1),0)))</f>
        <v>0</v>
      </c>
      <c r="G111" s="22">
        <f>IF(A111&lt;='Inputs and Results'!$C$12,(C111-C110)*0.01*('Inputs and Results'!$C$12-A111+1),0)</f>
        <v>0</v>
      </c>
      <c r="H111" s="66">
        <f t="shared" si="18"/>
        <v>1.5</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row>
    <row r="112" spans="1:108" x14ac:dyDescent="0.2">
      <c r="A112" s="8">
        <f t="shared" si="13"/>
        <v>96</v>
      </c>
      <c r="B112" s="66">
        <f t="shared" si="16"/>
        <v>304.81999999999994</v>
      </c>
      <c r="C112" s="66">
        <f t="shared" si="17"/>
        <v>161.15999999999997</v>
      </c>
      <c r="D112" s="1">
        <f t="shared" si="14"/>
        <v>3.1752083333333325</v>
      </c>
      <c r="E112" s="13">
        <f t="shared" si="15"/>
        <v>1.4376039933444273E-2</v>
      </c>
      <c r="F112" s="21">
        <f>IF('Inputs and Results'!$C$20="Conservation Easement (Perpetual)",(C112-C111),IF(AND('Inputs and Results'!$C$20="Government (Secured)",A112&lt;=$B$6),C112-C111,IF(A112&lt;=$B$6,(C112-C111)*0.01*($B$6-A112+1),0)))</f>
        <v>0</v>
      </c>
      <c r="G112" s="22">
        <f>IF(A112&lt;='Inputs and Results'!$C$12,(C112-C111)*0.01*('Inputs and Results'!$C$12-A112+1),0)</f>
        <v>0</v>
      </c>
      <c r="H112" s="66">
        <f t="shared" si="18"/>
        <v>1.5</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row>
    <row r="113" spans="1:11" x14ac:dyDescent="0.2">
      <c r="A113" s="8">
        <f t="shared" si="13"/>
        <v>97</v>
      </c>
      <c r="B113" s="66">
        <f t="shared" si="16"/>
        <v>309.13999999999993</v>
      </c>
      <c r="C113" s="66">
        <f t="shared" si="17"/>
        <v>162.81999999999996</v>
      </c>
      <c r="D113" s="1">
        <f t="shared" si="14"/>
        <v>3.1870103092783499</v>
      </c>
      <c r="E113" s="13">
        <f t="shared" si="15"/>
        <v>1.4172298405616512E-2</v>
      </c>
      <c r="F113" s="21">
        <f>IF('Inputs and Results'!$C$20="Conservation Easement (Perpetual)",(C113-C112),IF(AND('Inputs and Results'!$C$20="Government (Secured)",A113&lt;=$B$6),C113-C112,IF(A113&lt;=$B$6,(C113-C112)*0.01*($B$6-A113+1),0)))</f>
        <v>0</v>
      </c>
      <c r="G113" s="22">
        <f>IF(A113&lt;='Inputs and Results'!$C$12,(C113-C112)*0.01*('Inputs and Results'!$C$12-A113+1),0)</f>
        <v>0</v>
      </c>
      <c r="H113" s="66">
        <f t="shared" si="18"/>
        <v>1.5</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row>
    <row r="114" spans="1:11" x14ac:dyDescent="0.2">
      <c r="A114" s="8">
        <f t="shared" si="13"/>
        <v>98</v>
      </c>
      <c r="B114" s="66">
        <f t="shared" si="16"/>
        <v>313.45999999999992</v>
      </c>
      <c r="C114" s="66">
        <f t="shared" si="17"/>
        <v>164.47999999999996</v>
      </c>
      <c r="D114" s="1">
        <f t="shared" si="14"/>
        <v>3.198571428571428</v>
      </c>
      <c r="E114" s="13">
        <f t="shared" si="15"/>
        <v>1.3974251148346939E-2</v>
      </c>
      <c r="F114" s="21">
        <f>IF('Inputs and Results'!$C$20="Conservation Easement (Perpetual)",(C114-C113),IF(AND('Inputs and Results'!$C$20="Government (Secured)",A114&lt;=$B$6),C114-C113,IF(A114&lt;=$B$6,(C114-C113)*0.01*($B$6-A114+1),0)))</f>
        <v>0</v>
      </c>
      <c r="G114" s="22">
        <f>IF(A114&lt;='Inputs and Results'!$C$12,(C114-C113)*0.01*('Inputs and Results'!$C$12-A114+1),0)</f>
        <v>0</v>
      </c>
      <c r="H114" s="66">
        <f t="shared" si="18"/>
        <v>1.5</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row>
    <row r="115" spans="1:11" x14ac:dyDescent="0.2">
      <c r="A115" s="8">
        <f t="shared" si="13"/>
        <v>99</v>
      </c>
      <c r="B115" s="66">
        <f t="shared" si="16"/>
        <v>317.77999999999992</v>
      </c>
      <c r="C115" s="66">
        <f t="shared" si="17"/>
        <v>166.13999999999996</v>
      </c>
      <c r="D115" s="1">
        <f t="shared" si="14"/>
        <v>3.2098989898989889</v>
      </c>
      <c r="E115" s="13">
        <f t="shared" si="15"/>
        <v>1.378166273208703E-2</v>
      </c>
      <c r="F115" s="21">
        <f>IF('Inputs and Results'!$C$20="Conservation Easement (Perpetual)",(C115-C114),IF(AND('Inputs and Results'!$C$20="Government (Secured)",A115&lt;=$B$6),C115-C114,IF(A115&lt;=$B$6,(C115-C114)*0.01*($B$6-A115+1),0)))</f>
        <v>0</v>
      </c>
      <c r="G115" s="22">
        <f>IF(A115&lt;='Inputs and Results'!$C$12,(C115-C114)*0.01*('Inputs and Results'!$C$12-A115+1),0)</f>
        <v>0</v>
      </c>
      <c r="H115" s="66">
        <f t="shared" si="18"/>
        <v>1.5</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row>
    <row r="116" spans="1:11" x14ac:dyDescent="0.2">
      <c r="A116" s="8">
        <f t="shared" si="13"/>
        <v>100</v>
      </c>
      <c r="B116" s="66">
        <f t="shared" si="16"/>
        <v>322.09999999999991</v>
      </c>
      <c r="C116" s="66">
        <f t="shared" si="17"/>
        <v>167.79999999999995</v>
      </c>
      <c r="D116" s="1">
        <f t="shared" si="14"/>
        <v>3.2209999999999992</v>
      </c>
      <c r="E116" s="13">
        <f t="shared" si="15"/>
        <v>1.3594310529297049E-2</v>
      </c>
      <c r="F116" s="21">
        <f>IF('Inputs and Results'!$C$20="Conservation Easement (Perpetual)",(C116-C115),IF(AND('Inputs and Results'!$C$20="Government (Secured)",A116&lt;=$B$6),C116-C115,IF(A116&lt;=$B$6,(C116-C115)*0.01*($B$6-A116+1),0)))</f>
        <v>0</v>
      </c>
      <c r="G116" s="22">
        <f>IF(A116&lt;='Inputs and Results'!$C$12,(C116-C115)*0.01*('Inputs and Results'!$C$12-A116+1),0)</f>
        <v>0</v>
      </c>
      <c r="H116" s="66">
        <f t="shared" si="18"/>
        <v>1.5</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row>
    <row r="117" spans="1:11" x14ac:dyDescent="0.2">
      <c r="A117" s="5"/>
      <c r="F117" s="20"/>
      <c r="G117" s="20"/>
    </row>
    <row r="118" spans="1:11" x14ac:dyDescent="0.2">
      <c r="A118" s="5"/>
      <c r="F118" s="20"/>
      <c r="G118" s="20"/>
    </row>
    <row r="119" spans="1:11" x14ac:dyDescent="0.2">
      <c r="A119" s="5"/>
      <c r="F119" s="20"/>
      <c r="G119" s="20"/>
    </row>
    <row r="120" spans="1:11" x14ac:dyDescent="0.2">
      <c r="A120" s="5"/>
      <c r="F120" s="20"/>
      <c r="G120" s="20"/>
    </row>
    <row r="121" spans="1:11" x14ac:dyDescent="0.2">
      <c r="A121" s="5"/>
      <c r="F121" s="20"/>
      <c r="G121" s="20"/>
    </row>
    <row r="122" spans="1:11" x14ac:dyDescent="0.2">
      <c r="A122" s="5"/>
      <c r="F122" s="20"/>
      <c r="G122" s="20"/>
    </row>
    <row r="123" spans="1:11" x14ac:dyDescent="0.2">
      <c r="A123" s="5"/>
      <c r="F123" s="20"/>
      <c r="G123" s="20"/>
    </row>
    <row r="124" spans="1:11" x14ac:dyDescent="0.2">
      <c r="A124" s="5"/>
      <c r="F124" s="20"/>
      <c r="G124" s="20"/>
    </row>
    <row r="125" spans="1:11" x14ac:dyDescent="0.2">
      <c r="A125" s="5"/>
      <c r="F125" s="20"/>
      <c r="G125" s="20"/>
    </row>
    <row r="126" spans="1:11" x14ac:dyDescent="0.2">
      <c r="A126" s="5"/>
      <c r="F126" s="20"/>
      <c r="G126" s="20"/>
    </row>
    <row r="127" spans="1:11" x14ac:dyDescent="0.2">
      <c r="A127" s="5"/>
      <c r="F127" s="20"/>
      <c r="G127" s="20"/>
    </row>
    <row r="128" spans="1:11" x14ac:dyDescent="0.2">
      <c r="A128" s="5"/>
      <c r="F128" s="20"/>
      <c r="G128" s="20"/>
    </row>
    <row r="129" spans="1:7" x14ac:dyDescent="0.2">
      <c r="A129" s="5"/>
      <c r="F129" s="20"/>
      <c r="G129" s="20"/>
    </row>
    <row r="130" spans="1:7" x14ac:dyDescent="0.2">
      <c r="A130" s="5"/>
      <c r="F130" s="20"/>
      <c r="G130" s="20"/>
    </row>
    <row r="131" spans="1:7" x14ac:dyDescent="0.2">
      <c r="A131" s="5"/>
      <c r="F131" s="20"/>
      <c r="G131" s="20"/>
    </row>
    <row r="132" spans="1:7" x14ac:dyDescent="0.2">
      <c r="A132" s="5"/>
      <c r="F132" s="20"/>
      <c r="G132" s="20"/>
    </row>
    <row r="133" spans="1:7" x14ac:dyDescent="0.2">
      <c r="A133" s="5"/>
      <c r="F133" s="20"/>
      <c r="G133" s="20"/>
    </row>
    <row r="134" spans="1:7" x14ac:dyDescent="0.2">
      <c r="A134" s="5"/>
      <c r="F134" s="20"/>
      <c r="G134" s="20"/>
    </row>
    <row r="135" spans="1:7" x14ac:dyDescent="0.2">
      <c r="A135" s="5"/>
      <c r="F135" s="20"/>
      <c r="G135" s="20"/>
    </row>
    <row r="136" spans="1:7" x14ac:dyDescent="0.2">
      <c r="A136" s="5"/>
      <c r="F136" s="20"/>
      <c r="G136" s="20"/>
    </row>
    <row r="137" spans="1:7" x14ac:dyDescent="0.2">
      <c r="A137" s="5"/>
      <c r="F137" s="20"/>
      <c r="G137" s="20"/>
    </row>
    <row r="138" spans="1:7" x14ac:dyDescent="0.2">
      <c r="A138" s="5"/>
      <c r="F138" s="20"/>
      <c r="G138" s="20"/>
    </row>
    <row r="139" spans="1:7" x14ac:dyDescent="0.2">
      <c r="A139" s="5"/>
      <c r="F139" s="20"/>
      <c r="G139" s="20"/>
    </row>
    <row r="140" spans="1:7" x14ac:dyDescent="0.2">
      <c r="A140" s="5"/>
      <c r="F140" s="20"/>
      <c r="G140" s="20"/>
    </row>
    <row r="141" spans="1:7" x14ac:dyDescent="0.2">
      <c r="A141" s="6"/>
      <c r="F141" s="20"/>
      <c r="G141" s="20"/>
    </row>
  </sheetData>
  <sheetProtection algorithmName="SHA-512" hashValue="mpGFL/e1eRGPF70OLdbxKXF18D55cWC/MpDm/DfyIE3m3kw3VLHQ4uyOU9d1fJKdLVm9KSn8C5PjK2RzVAzMmQ==" saltValue="ZD6XbTybBd/BYHYkT6+Leg==" spinCount="100000" sheet="1" objects="1" scenarios="1"/>
  <mergeCells count="3">
    <mergeCell ref="D14:E14"/>
    <mergeCell ref="F13:K13"/>
    <mergeCell ref="I14:K14"/>
  </mergeCells>
  <conditionalFormatting sqref="D17:D116">
    <cfRule type="top10" dxfId="17" priority="2" stopIfTrue="1" rank="1"/>
  </conditionalFormatting>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158</v>
      </c>
    </row>
    <row r="2" spans="1:108" x14ac:dyDescent="0.2">
      <c r="A2" s="1" t="s">
        <v>206</v>
      </c>
      <c r="B2" s="1" t="s">
        <v>207</v>
      </c>
    </row>
    <row r="3" spans="1:108" x14ac:dyDescent="0.2">
      <c r="A3" s="1" t="s">
        <v>114</v>
      </c>
      <c r="B3" s="1">
        <f>_xlfn.MAXIFS(A16:A141,D16:D141,B4)</f>
        <v>35</v>
      </c>
    </row>
    <row r="4" spans="1:108" x14ac:dyDescent="0.2">
      <c r="A4" s="1" t="s">
        <v>208</v>
      </c>
      <c r="B4" s="1">
        <f>MAX(D17:D141)</f>
        <v>3.8657142857142861</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1.3800000000000001</v>
      </c>
      <c r="D17" s="1">
        <f t="shared" ref="D17:D48" si="0">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0.42000000000000004</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2.7600000000000002</v>
      </c>
      <c r="D18" s="1">
        <f t="shared" si="0"/>
        <v>0</v>
      </c>
      <c r="E18" s="13" t="e">
        <f t="shared" ref="E18:E49" si="1">(B18/B17)-1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0.84000000000000008</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4.1400000000000006</v>
      </c>
      <c r="D19" s="1">
        <f t="shared" si="0"/>
        <v>0</v>
      </c>
      <c r="E19" s="13" t="e">
        <f t="shared" si="1"/>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1.2600000000000002</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5.5200000000000005</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1.6800000000000002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6.9</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2.1</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5.45</v>
      </c>
      <c r="C22" s="8">
        <f>C21+(C31-C21)/(A31-A21)</f>
        <v>10.510000000000002</v>
      </c>
      <c r="D22" s="1">
        <f t="shared" si="0"/>
        <v>0.90833333333333333</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2.08</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10.9</v>
      </c>
      <c r="C23" s="8">
        <f>C22+(C31-C21)/(A31-A21)</f>
        <v>14.120000000000001</v>
      </c>
      <c r="D23" s="1">
        <f t="shared" si="0"/>
        <v>1.5571428571428572</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2.06</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16.350000000000001</v>
      </c>
      <c r="C24" s="8">
        <f>C23+(C31-C21)/(A31-A21)</f>
        <v>17.73</v>
      </c>
      <c r="D24" s="1">
        <f t="shared" si="0"/>
        <v>2.0437500000000002</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2.04</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21.8</v>
      </c>
      <c r="C25" s="8">
        <f>C24+(C31-C21)/(A31-A21)</f>
        <v>21.34</v>
      </c>
      <c r="D25" s="1">
        <f t="shared" si="0"/>
        <v>2.4222222222222225</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2.02</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27.25</v>
      </c>
      <c r="C26" s="8">
        <f>C25+(C31-C21)/(A31-A21)</f>
        <v>24.95</v>
      </c>
      <c r="D26" s="1">
        <f t="shared" si="0"/>
        <v>2.7250000000000001</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2</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32.700000000000003</v>
      </c>
      <c r="C27" s="8">
        <f>C26+(C31-C21)/(A31-A21)</f>
        <v>28.56</v>
      </c>
      <c r="D27" s="1">
        <f t="shared" si="0"/>
        <v>2.9727272727272731</v>
      </c>
      <c r="E27" s="13">
        <f t="shared" si="1"/>
        <v>0.20000000000000018</v>
      </c>
      <c r="F27" s="21">
        <f>IF('Inputs and Results'!$C$20="Conservation Easement (Perpetual)",(C27-C26),IF(AND('Inputs and Results'!$C$20="Government (Secured)",A27&lt;=$B$6),C27-C26,IF(A27&lt;=$B$6,(C27-C26)*0.01*($B$6-A27+1),0)))</f>
        <v>0</v>
      </c>
      <c r="G27" s="22">
        <f>IF(A27&lt;='Inputs and Results'!$C$12,(C27-C26)*0.01*('Inputs and Results'!$C$12-A27+1),0)</f>
        <v>0</v>
      </c>
      <c r="H27" s="8">
        <f>H26+(H31-H21)/($A31-$A21)</f>
        <v>1.98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38.150000000000006</v>
      </c>
      <c r="C28" s="8">
        <f>C27+(C31-C21)/(A31-A21)</f>
        <v>32.17</v>
      </c>
      <c r="D28" s="1">
        <f t="shared" si="0"/>
        <v>3.1791666666666671</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1.96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43.600000000000009</v>
      </c>
      <c r="C29" s="8">
        <f>C28+(C31-C21)/(A31-A21)</f>
        <v>35.78</v>
      </c>
      <c r="D29" s="1">
        <f t="shared" si="0"/>
        <v>3.3538461538461544</v>
      </c>
      <c r="E29" s="13">
        <f t="shared" si="1"/>
        <v>0.14285714285714302</v>
      </c>
      <c r="F29" s="21">
        <f>IF('Inputs and Results'!$C$20="Conservation Easement (Perpetual)",(C29-C28),IF(AND('Inputs and Results'!$C$20="Government (Secured)",A29&lt;=$B$6),C29-C28,IF(A29&lt;=$B$6,(C29-C28)*0.01*($B$6-A29+1),0)))</f>
        <v>0</v>
      </c>
      <c r="G29" s="22">
        <f>IF(A29&lt;='Inputs and Results'!$C$12,(C29-C28)*0.01*('Inputs and Results'!$C$12-A29+1),0)</f>
        <v>0</v>
      </c>
      <c r="H29" s="8">
        <f>H28+(H31-H21)/($A31-$A21)</f>
        <v>1.94</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49.050000000000011</v>
      </c>
      <c r="C30" s="8">
        <f>C29+(C31-C21)/(A31-A21)</f>
        <v>39.39</v>
      </c>
      <c r="D30" s="1">
        <f t="shared" si="0"/>
        <v>3.5035714285714294</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1.92</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54.5</v>
      </c>
      <c r="C31" s="9">
        <f>VLOOKUP(CONCATENATE($A$1,A31),'Smith et al 2006'!$A$2:$S$780,9,FALSE)</f>
        <v>43</v>
      </c>
      <c r="D31" s="1">
        <f t="shared" si="0"/>
        <v>3.6333333333333333</v>
      </c>
      <c r="E31" s="13">
        <f t="shared" si="1"/>
        <v>0.11111111111111094</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1.9</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58.62</v>
      </c>
      <c r="C32" s="8">
        <f>C31+(C41-C31)/(A41-A31)</f>
        <v>45.89</v>
      </c>
      <c r="D32" s="1">
        <f t="shared" si="0"/>
        <v>3.6637499999999998</v>
      </c>
      <c r="E32" s="13">
        <f t="shared" si="1"/>
        <v>7.5596330275229384E-2</v>
      </c>
      <c r="F32" s="21">
        <f>IF('Inputs and Results'!$C$20="Conservation Easement (Perpetual)",(C32-C31),IF(AND('Inputs and Results'!$C$20="Government (Secured)",A32&lt;=$B$6),C32-C31,IF(A32&lt;=$B$6,(C32-C31)*0.01*($B$6-A32+1),0)))</f>
        <v>0</v>
      </c>
      <c r="G32" s="22">
        <f>IF(A32&lt;='Inputs and Results'!$C$12,(C32-C31)*0.01*('Inputs and Results'!$C$12-A32+1),0)</f>
        <v>0</v>
      </c>
      <c r="H32" s="8">
        <f>H31+(H41-H31)/($A41-$A31)</f>
        <v>1.9</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62.739999999999995</v>
      </c>
      <c r="C33" s="8">
        <f>C32+(C41-C31)/(A41-A31)</f>
        <v>48.78</v>
      </c>
      <c r="D33" s="1">
        <f t="shared" si="0"/>
        <v>3.6905882352941175</v>
      </c>
      <c r="E33" s="13">
        <f t="shared" si="1"/>
        <v>7.0283179802115292E-2</v>
      </c>
      <c r="F33" s="21">
        <f>IF('Inputs and Results'!$C$20="Conservation Easement (Perpetual)",(C33-C32),IF(AND('Inputs and Results'!$C$20="Government (Secured)",A33&lt;=$B$6),C33-C32,IF(A33&lt;=$B$6,(C33-C32)*0.01*($B$6-A33+1),0)))</f>
        <v>0</v>
      </c>
      <c r="G33" s="22">
        <f>IF(A33&lt;='Inputs and Results'!$C$12,(C33-C32)*0.01*('Inputs and Results'!$C$12-A33+1),0)</f>
        <v>0</v>
      </c>
      <c r="H33" s="8">
        <f>H32+(H41-H31)/($A41-$A31)</f>
        <v>1.9</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66.86</v>
      </c>
      <c r="C34" s="8">
        <f>C33+(C41-C31)/(A41-A31)</f>
        <v>51.67</v>
      </c>
      <c r="D34" s="1">
        <f t="shared" si="0"/>
        <v>3.7144444444444442</v>
      </c>
      <c r="E34" s="13">
        <f t="shared" si="1"/>
        <v>6.5667835511635353E-2</v>
      </c>
      <c r="F34" s="21">
        <f>IF('Inputs and Results'!$C$20="Conservation Easement (Perpetual)",(C34-C33),IF(AND('Inputs and Results'!$C$20="Government (Secured)",A34&lt;=$B$6),C34-C33,IF(A34&lt;=$B$6,(C34-C33)*0.01*($B$6-A34+1),0)))</f>
        <v>0</v>
      </c>
      <c r="G34" s="22">
        <f>IF(A34&lt;='Inputs and Results'!$C$12,(C34-C33)*0.01*('Inputs and Results'!$C$12-A34+1),0)</f>
        <v>0</v>
      </c>
      <c r="H34" s="8">
        <f>H33+(H41-H31)/($A41-$A31)</f>
        <v>1.9</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70.98</v>
      </c>
      <c r="C35" s="8">
        <f>C34+(C41-C31)/(A41-A31)</f>
        <v>54.56</v>
      </c>
      <c r="D35" s="1">
        <f t="shared" si="0"/>
        <v>3.7357894736842105</v>
      </c>
      <c r="E35" s="13">
        <f t="shared" si="1"/>
        <v>6.1621298235118305E-2</v>
      </c>
      <c r="F35" s="21">
        <f>IF('Inputs and Results'!$C$20="Conservation Easement (Perpetual)",(C35-C34),IF(AND('Inputs and Results'!$C$20="Government (Secured)",A35&lt;=$B$6),C35-C34,IF(A35&lt;=$B$6,(C35-C34)*0.01*($B$6-A35+1),0)))</f>
        <v>0</v>
      </c>
      <c r="G35" s="22">
        <f>IF(A35&lt;='Inputs and Results'!$C$12,(C35-C34)*0.01*('Inputs and Results'!$C$12-A35+1),0)</f>
        <v>0</v>
      </c>
      <c r="H35" s="8">
        <f>H34+(H41-H31)/($A41-$A31)</f>
        <v>1.9</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75.100000000000009</v>
      </c>
      <c r="C36" s="8">
        <f>C35+(C41-C31)/(A41-A31)</f>
        <v>57.45</v>
      </c>
      <c r="D36" s="1">
        <f t="shared" si="0"/>
        <v>3.7550000000000003</v>
      </c>
      <c r="E36" s="13">
        <f t="shared" si="1"/>
        <v>5.8044519582981291E-2</v>
      </c>
      <c r="F36" s="21">
        <f>IF('Inputs and Results'!$C$20="Conservation Easement (Perpetual)",(C36-C35),IF(AND('Inputs and Results'!$C$20="Government (Secured)",A36&lt;=$B$6),C36-C35,IF(A36&lt;=$B$6,(C36-C35)*0.01*($B$6-A36+1),0)))</f>
        <v>0</v>
      </c>
      <c r="G36" s="22">
        <f>IF(A36&lt;='Inputs and Results'!$C$12,(C36-C35)*0.01*('Inputs and Results'!$C$12-A36+1),0)</f>
        <v>0</v>
      </c>
      <c r="H36" s="8">
        <f>H35+(H41-H31)/($A41-$A31)</f>
        <v>1.9</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79.220000000000013</v>
      </c>
      <c r="C37" s="8">
        <f>C36+(C41-C31)/(A41-A31)</f>
        <v>60.34</v>
      </c>
      <c r="D37" s="1">
        <f t="shared" si="0"/>
        <v>3.7723809523809528</v>
      </c>
      <c r="E37" s="13">
        <f t="shared" si="1"/>
        <v>5.4860186418109302E-2</v>
      </c>
      <c r="F37" s="21">
        <f>IF('Inputs and Results'!$C$20="Conservation Easement (Perpetual)",(C37-C36),IF(AND('Inputs and Results'!$C$20="Government (Secured)",A37&lt;=$B$6),C37-C36,IF(A37&lt;=$B$6,(C37-C36)*0.01*($B$6-A37+1),0)))</f>
        <v>0</v>
      </c>
      <c r="G37" s="22">
        <f>IF(A37&lt;='Inputs and Results'!$C$12,(C37-C36)*0.01*('Inputs and Results'!$C$12-A37+1),0)</f>
        <v>0</v>
      </c>
      <c r="H37" s="8">
        <f>H36+(H41-H31)/($A41-$A31)</f>
        <v>1.9</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83.340000000000018</v>
      </c>
      <c r="C38" s="8">
        <f>C37+(C41-C31)/(A41-A31)</f>
        <v>63.230000000000004</v>
      </c>
      <c r="D38" s="1">
        <f t="shared" si="0"/>
        <v>3.788181818181819</v>
      </c>
      <c r="E38" s="13">
        <f t="shared" si="1"/>
        <v>5.2007068921989363E-2</v>
      </c>
      <c r="F38" s="21">
        <f>IF('Inputs and Results'!$C$20="Conservation Easement (Perpetual)",(C38-C37),IF(AND('Inputs and Results'!$C$20="Government (Secured)",A38&lt;=$B$6),C38-C37,IF(A38&lt;=$B$6,(C38-C37)*0.01*($B$6-A38+1),0)))</f>
        <v>0</v>
      </c>
      <c r="G38" s="22">
        <f>IF(A38&lt;='Inputs and Results'!$C$12,(C38-C37)*0.01*('Inputs and Results'!$C$12-A38+1),0)</f>
        <v>0</v>
      </c>
      <c r="H38" s="8">
        <f>H37+(H41-H31)/($A41-$A31)</f>
        <v>1.9</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87.460000000000022</v>
      </c>
      <c r="C39" s="8">
        <f>C38+(C41-C31)/(A41-A31)</f>
        <v>66.12</v>
      </c>
      <c r="D39" s="1">
        <f t="shared" si="0"/>
        <v>3.8026086956521747</v>
      </c>
      <c r="E39" s="13">
        <f t="shared" si="1"/>
        <v>4.9436045116390659E-2</v>
      </c>
      <c r="F39" s="21">
        <f>IF('Inputs and Results'!$C$20="Conservation Easement (Perpetual)",(C39-C38),IF(AND('Inputs and Results'!$C$20="Government (Secured)",A39&lt;=$B$6),C39-C38,IF(A39&lt;=$B$6,(C39-C38)*0.01*($B$6-A39+1),0)))</f>
        <v>0</v>
      </c>
      <c r="G39" s="22">
        <f>IF(A39&lt;='Inputs and Results'!$C$12,(C39-C38)*0.01*('Inputs and Results'!$C$12-A39+1),0)</f>
        <v>0</v>
      </c>
      <c r="H39" s="8">
        <f>H38+(H41-H31)/($A41-$A31)</f>
        <v>1.9</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91.580000000000027</v>
      </c>
      <c r="C40" s="8">
        <f>C39+(C41-C31)/(A41-A31)</f>
        <v>69.010000000000005</v>
      </c>
      <c r="D40" s="1">
        <f t="shared" si="0"/>
        <v>3.8158333333333343</v>
      </c>
      <c r="E40" s="13">
        <f t="shared" si="1"/>
        <v>4.710724902812724E-2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1.9</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95.7</v>
      </c>
      <c r="C41" s="9">
        <f>VLOOKUP(CONCATENATE($A$1,A41),'Smith et al 2006'!$A$2:$S$780,9,FALSE)</f>
        <v>71.900000000000006</v>
      </c>
      <c r="D41" s="1">
        <f t="shared" si="0"/>
        <v>3.8280000000000003</v>
      </c>
      <c r="E41" s="13">
        <f t="shared" si="1"/>
        <v>4.4987988643808485E-2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1.9</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4">A41+1</f>
        <v>26</v>
      </c>
      <c r="B42" s="8">
        <f>B41+(B51-B41)/(A51-A41)</f>
        <v>99.66</v>
      </c>
      <c r="C42" s="8">
        <f>C41+(C51-C41)/(A51-A41)</f>
        <v>74.330000000000013</v>
      </c>
      <c r="D42" s="1">
        <f t="shared" si="0"/>
        <v>3.833076923076923</v>
      </c>
      <c r="E42" s="13">
        <f t="shared" si="1"/>
        <v>4.1379310344827447E-2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1.89</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4"/>
        <v>27</v>
      </c>
      <c r="B43" s="8">
        <f>B42+(B51-B41)/(A51-A41)</f>
        <v>103.62</v>
      </c>
      <c r="C43" s="8">
        <f>C42+(C51-C41)/(A51-A41)</f>
        <v>76.760000000000019</v>
      </c>
      <c r="D43" s="1">
        <f t="shared" si="0"/>
        <v>3.8377777777777777</v>
      </c>
      <c r="E43" s="13">
        <f t="shared" si="1"/>
        <v>3.9735099337748325E-2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1.88</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4"/>
        <v>28</v>
      </c>
      <c r="B44" s="8">
        <f>B43+(B51-B41)/(A51-A41)</f>
        <v>107.58000000000001</v>
      </c>
      <c r="C44" s="8">
        <f>C43+(C51-C41)/(A51-A41)</f>
        <v>79.190000000000026</v>
      </c>
      <c r="D44" s="1">
        <f t="shared" si="0"/>
        <v>3.8421428571428575</v>
      </c>
      <c r="E44" s="13">
        <f t="shared" si="1"/>
        <v>3.8216560509554132E-2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1.8699999999999999</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4"/>
        <v>29</v>
      </c>
      <c r="B45" s="8">
        <f>B44+(B51-B41)/(A51-A41)</f>
        <v>111.54000000000002</v>
      </c>
      <c r="C45" s="8">
        <f>C44+(C51-C41)/(A51-A41)</f>
        <v>81.620000000000033</v>
      </c>
      <c r="D45" s="1">
        <f t="shared" si="0"/>
        <v>3.8462068965517249</v>
      </c>
      <c r="E45" s="13">
        <f t="shared" si="1"/>
        <v>3.6809815950920255E-2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1.8599999999999999</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4"/>
        <v>30</v>
      </c>
      <c r="B46" s="8">
        <f>B45+(B51-B41)/(A51-A41)</f>
        <v>115.50000000000003</v>
      </c>
      <c r="C46" s="8">
        <f>C45+(C51-C41)/(A51-A41)</f>
        <v>84.05000000000004</v>
      </c>
      <c r="D46" s="1">
        <f t="shared" si="0"/>
        <v>3.850000000000001</v>
      </c>
      <c r="E46" s="13">
        <f t="shared" si="1"/>
        <v>3.5502958579881616E-2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1.8499999999999999</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4"/>
        <v>31</v>
      </c>
      <c r="B47" s="8">
        <f>B46+(B51-B41)/(A51-A41)</f>
        <v>119.46000000000004</v>
      </c>
      <c r="C47" s="8">
        <f>C46+(C51-C41)/(A51-A41)</f>
        <v>86.480000000000047</v>
      </c>
      <c r="D47" s="1">
        <f t="shared" si="0"/>
        <v>3.8535483870967755</v>
      </c>
      <c r="E47" s="13">
        <f t="shared" si="1"/>
        <v>3.4285714285714253E-2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1.8399999999999999</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4"/>
        <v>32</v>
      </c>
      <c r="B48" s="8">
        <f>B47+(B51-B41)/(A51-A41)</f>
        <v>123.42000000000004</v>
      </c>
      <c r="C48" s="8">
        <f>C47+(C51-C41)/(A51-A41)</f>
        <v>88.910000000000053</v>
      </c>
      <c r="D48" s="1">
        <f t="shared" si="0"/>
        <v>3.8568750000000014</v>
      </c>
      <c r="E48" s="13">
        <f t="shared" si="1"/>
        <v>3.3149171270718369E-2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1.8299999999999998</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4"/>
        <v>33</v>
      </c>
      <c r="B49" s="8">
        <f>B48+(B51-B41)/(A51-A41)</f>
        <v>127.38000000000005</v>
      </c>
      <c r="C49" s="8">
        <f>C48+(C51-C41)/(A51-A41)</f>
        <v>91.34000000000006</v>
      </c>
      <c r="D49" s="1">
        <f t="shared" ref="D49:D80" si="5">B49/A49</f>
        <v>3.8600000000000017</v>
      </c>
      <c r="E49" s="13">
        <f t="shared" si="1"/>
        <v>3.2085561497326331E-2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1.8199999999999998</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4"/>
        <v>34</v>
      </c>
      <c r="B50" s="8">
        <f>B49+(B51-B41)/(A51-A41)</f>
        <v>131.34000000000006</v>
      </c>
      <c r="C50" s="8">
        <f>C49+(C51-C41)/(A51-A41)</f>
        <v>93.770000000000067</v>
      </c>
      <c r="D50" s="1">
        <f t="shared" si="5"/>
        <v>3.8629411764705899</v>
      </c>
      <c r="E50" s="13">
        <f t="shared" ref="E50:E81" si="6">(B50/B49)-1</f>
        <v>3.1088082901554515E-2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1.8099999999999998</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135.30000000000001</v>
      </c>
      <c r="C51" s="9">
        <f>VLOOKUP(CONCATENATE($A$1,A51),'Smith et al 2006'!$A$2:$S$780,9,FALSE)</f>
        <v>96.2</v>
      </c>
      <c r="D51" s="1">
        <f t="shared" si="5"/>
        <v>3.8657142857142861</v>
      </c>
      <c r="E51" s="13">
        <f t="shared" si="6"/>
        <v>3.0150753768843908E-2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1.8</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139.10000000000002</v>
      </c>
      <c r="C52" s="8">
        <f>C51+(C61-C51)/(A61-A51)</f>
        <v>98.4</v>
      </c>
      <c r="D52" s="1">
        <f t="shared" si="5"/>
        <v>3.8638888888888894</v>
      </c>
      <c r="E52" s="13">
        <f t="shared" si="6"/>
        <v>2.8085735402808565E-2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1.8</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142.90000000000003</v>
      </c>
      <c r="C53" s="8">
        <f>C52+(C61-C51)/(A61-A51)</f>
        <v>100.60000000000001</v>
      </c>
      <c r="D53" s="1">
        <f t="shared" si="5"/>
        <v>3.8621621621621629</v>
      </c>
      <c r="E53" s="13">
        <f t="shared" si="6"/>
        <v>2.7318475916606744E-2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1.8</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146.70000000000005</v>
      </c>
      <c r="C54" s="8">
        <f>C53+(C61-C51)/(A61-A51)</f>
        <v>102.80000000000001</v>
      </c>
      <c r="D54" s="1">
        <f t="shared" si="5"/>
        <v>3.8605263157894747</v>
      </c>
      <c r="E54" s="13">
        <f t="shared" si="6"/>
        <v>2.6592022393282067E-2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1.8</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150.50000000000006</v>
      </c>
      <c r="C55" s="8">
        <f>C54+(C61-C51)/(A61-A51)</f>
        <v>105.00000000000001</v>
      </c>
      <c r="D55" s="1">
        <f t="shared" si="5"/>
        <v>3.8589743589743604</v>
      </c>
      <c r="E55" s="13">
        <f t="shared" si="6"/>
        <v>2.5903203817314369E-2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1.8</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154.30000000000007</v>
      </c>
      <c r="C56" s="8">
        <f>C55+(C61-C51)/(A61-A51)</f>
        <v>107.20000000000002</v>
      </c>
      <c r="D56" s="1">
        <f t="shared" si="5"/>
        <v>3.8575000000000017</v>
      </c>
      <c r="E56" s="13">
        <f t="shared" si="6"/>
        <v>2.5249169435215935E-2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1.8</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158.10000000000008</v>
      </c>
      <c r="C57" s="8">
        <f>C56+(C61-C51)/(A61-A51)</f>
        <v>109.40000000000002</v>
      </c>
      <c r="D57" s="1">
        <f t="shared" si="5"/>
        <v>3.8560975609756118</v>
      </c>
      <c r="E57" s="13">
        <f t="shared" si="6"/>
        <v>2.4627349319507497E-2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1.8</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161.90000000000009</v>
      </c>
      <c r="C58" s="8">
        <f>C57+(C61-C51)/(A61-A51)</f>
        <v>111.60000000000002</v>
      </c>
      <c r="D58" s="1">
        <f t="shared" si="5"/>
        <v>3.8547619047619071</v>
      </c>
      <c r="E58" s="13">
        <f t="shared" si="6"/>
        <v>2.403542061986097E-2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1.8</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165.7000000000001</v>
      </c>
      <c r="C59" s="8">
        <f>C58+(C61-C51)/(A61-A51)</f>
        <v>113.80000000000003</v>
      </c>
      <c r="D59" s="1">
        <f t="shared" si="5"/>
        <v>3.8534883720930257</v>
      </c>
      <c r="E59" s="13">
        <f t="shared" si="6"/>
        <v>2.3471278567016807E-2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1.8</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169.50000000000011</v>
      </c>
      <c r="C60" s="8">
        <f>C59+(C61-C51)/(A61-A51)</f>
        <v>116.00000000000003</v>
      </c>
      <c r="D60" s="1">
        <f t="shared" si="5"/>
        <v>3.8522727272727297</v>
      </c>
      <c r="E60" s="13">
        <f t="shared" si="6"/>
        <v>2.2933011466505837E-2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1.8</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173.3</v>
      </c>
      <c r="C61" s="9">
        <f>VLOOKUP(CONCATENATE($A$1,A61),'Smith et al 2006'!$A$2:$S$780,9,FALSE)</f>
        <v>118.2</v>
      </c>
      <c r="D61" s="1">
        <f t="shared" si="5"/>
        <v>3.8511111111111114</v>
      </c>
      <c r="E61" s="13">
        <f t="shared" si="6"/>
        <v>2.241887905604667E-2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1.8</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176.93</v>
      </c>
      <c r="C62" s="8">
        <f>C61+(C71-C61)/(A71-A61)</f>
        <v>120.06</v>
      </c>
      <c r="D62" s="1">
        <f t="shared" si="5"/>
        <v>3.846304347826087</v>
      </c>
      <c r="E62" s="13">
        <f t="shared" si="6"/>
        <v>2.0946335833814222E-2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1.8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180.56</v>
      </c>
      <c r="C63" s="8">
        <f>C62+(C71-C61)/(A71-A61)</f>
        <v>121.92</v>
      </c>
      <c r="D63" s="1">
        <f t="shared" si="5"/>
        <v>3.8417021276595746</v>
      </c>
      <c r="E63" s="13">
        <f t="shared" si="6"/>
        <v>2.0516588481320319E-2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1.8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184.19</v>
      </c>
      <c r="C64" s="8">
        <f>C63+(C71-C61)/(A71-A61)</f>
        <v>123.78</v>
      </c>
      <c r="D64" s="1">
        <f t="shared" si="5"/>
        <v>3.8372916666666668</v>
      </c>
      <c r="E64" s="13">
        <f t="shared" si="6"/>
        <v>2.0104120513956492E-2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1.8</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187.82</v>
      </c>
      <c r="C65" s="8">
        <f>C64+(C71-C61)/(A71-A61)</f>
        <v>125.64</v>
      </c>
      <c r="D65" s="1">
        <f t="shared" si="5"/>
        <v>3.8330612244897959</v>
      </c>
      <c r="E65" s="13">
        <f t="shared" si="6"/>
        <v>1.970791031000596E-2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1.8</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191.45</v>
      </c>
      <c r="C66" s="8">
        <f>C65+(C71-C61)/(A71-A61)</f>
        <v>127.5</v>
      </c>
      <c r="D66" s="1">
        <f t="shared" si="5"/>
        <v>3.8289999999999997</v>
      </c>
      <c r="E66" s="13">
        <f t="shared" si="6"/>
        <v>1.9327015227345257E-2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1.8</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195.07999999999998</v>
      </c>
      <c r="C67" s="8">
        <f>C66+(C71-C61)/(A71-A61)</f>
        <v>129.36000000000001</v>
      </c>
      <c r="D67" s="1">
        <f t="shared" si="5"/>
        <v>3.8250980392156859</v>
      </c>
      <c r="E67" s="13">
        <f t="shared" si="6"/>
        <v>1.8960564115957146E-2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1.8</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198.70999999999998</v>
      </c>
      <c r="C68" s="8">
        <f>C67+(C71-C61)/(A71-A61)</f>
        <v>131.22000000000003</v>
      </c>
      <c r="D68" s="1">
        <f t="shared" si="5"/>
        <v>3.8213461538461533</v>
      </c>
      <c r="E68" s="13">
        <f t="shared" si="6"/>
        <v>1.8607750666393308E-2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1.8</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202.33999999999997</v>
      </c>
      <c r="C69" s="8">
        <f>C68+(C71-C61)/(A71-A61)</f>
        <v>133.08000000000004</v>
      </c>
      <c r="D69" s="1">
        <f t="shared" si="5"/>
        <v>3.8177358490566031</v>
      </c>
      <c r="E69" s="13">
        <f t="shared" si="6"/>
        <v>1.8267827487292942E-2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1.8</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205.96999999999997</v>
      </c>
      <c r="C70" s="8">
        <f>C69+(C71-C61)/(A71-A61)</f>
        <v>134.94000000000005</v>
      </c>
      <c r="D70" s="1">
        <f t="shared" si="5"/>
        <v>3.8142592592592588</v>
      </c>
      <c r="E70" s="13">
        <f t="shared" si="6"/>
        <v>1.7940100820401206E-2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1.8</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209.6</v>
      </c>
      <c r="C71" s="9">
        <f>VLOOKUP(CONCATENATE($A$1,A71),'Smith et al 2006'!$A$2:$S$780,9,FALSE)</f>
        <v>136.80000000000001</v>
      </c>
      <c r="D71" s="1">
        <f t="shared" si="5"/>
        <v>3.810909090909091</v>
      </c>
      <c r="E71" s="13">
        <f t="shared" si="6"/>
        <v>1.7623925814439056E-2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1.8</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213.07</v>
      </c>
      <c r="C72" s="8">
        <f>C71+(C81-C71)/(A81-A71)</f>
        <v>138.55000000000001</v>
      </c>
      <c r="D72" s="1">
        <f t="shared" si="5"/>
        <v>3.8048214285714286</v>
      </c>
      <c r="E72" s="13">
        <f t="shared" si="6"/>
        <v>1.6555343511450271E-2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1.8</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216.54</v>
      </c>
      <c r="C73" s="8">
        <f>C72+(C81-C71)/(A81-A71)</f>
        <v>140.30000000000001</v>
      </c>
      <c r="D73" s="1">
        <f t="shared" si="5"/>
        <v>3.7989473684210524</v>
      </c>
      <c r="E73" s="13">
        <f t="shared" si="6"/>
        <v>1.6285727695123597E-2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220.01</v>
      </c>
      <c r="C74" s="8">
        <f>C73+(C81-C71)/(A81-A71)</f>
        <v>142.05000000000001</v>
      </c>
      <c r="D74" s="1">
        <f t="shared" si="5"/>
        <v>3.7932758620689655</v>
      </c>
      <c r="E74" s="13">
        <f t="shared" si="6"/>
        <v>1.602475293248351E-2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1.8</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223.48</v>
      </c>
      <c r="C75" s="8">
        <f>C74+(C81-C71)/(A81-A71)</f>
        <v>143.80000000000001</v>
      </c>
      <c r="D75" s="1">
        <f t="shared" si="5"/>
        <v>3.7877966101694915</v>
      </c>
      <c r="E75" s="13">
        <f t="shared" si="6"/>
        <v>1.5772010363165334E-2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1.8</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226.95</v>
      </c>
      <c r="C76" s="8">
        <f>C75+(C81-C71)/(A81-A71)</f>
        <v>145.55000000000001</v>
      </c>
      <c r="D76" s="1">
        <f t="shared" si="5"/>
        <v>3.7824999999999998</v>
      </c>
      <c r="E76" s="13">
        <f t="shared" si="6"/>
        <v>1.5527116520493989E-2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1.8</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230.42</v>
      </c>
      <c r="C77" s="8">
        <f>C76+(C81-C71)/(A81-A71)</f>
        <v>147.30000000000001</v>
      </c>
      <c r="D77" s="1">
        <f t="shared" si="5"/>
        <v>3.7773770491803278</v>
      </c>
      <c r="E77" s="13">
        <f t="shared" si="6"/>
        <v>1.5289711390173988E-2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1.8</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233.89</v>
      </c>
      <c r="C78" s="8">
        <f>C77+(C81-C71)/(A81-A71)</f>
        <v>149.05000000000001</v>
      </c>
      <c r="D78" s="1">
        <f t="shared" si="5"/>
        <v>3.7724193548387093</v>
      </c>
      <c r="E78" s="13">
        <f t="shared" si="6"/>
        <v>1.5059456644388458E-2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1.8</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237.35999999999999</v>
      </c>
      <c r="C79" s="8">
        <f>C78+(C81-C71)/(A81-A71)</f>
        <v>150.80000000000001</v>
      </c>
      <c r="D79" s="1">
        <f t="shared" si="5"/>
        <v>3.7676190476190472</v>
      </c>
      <c r="E79" s="13">
        <f t="shared" si="6"/>
        <v>1.4836034033092416E-2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1.8</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240.82999999999998</v>
      </c>
      <c r="C80" s="8">
        <f>C79+(C81-C71)/(A81-A71)</f>
        <v>152.55000000000001</v>
      </c>
      <c r="D80" s="1">
        <f t="shared" si="5"/>
        <v>3.7629687499999998</v>
      </c>
      <c r="E80" s="13">
        <f t="shared" si="6"/>
        <v>1.4619143916413835E-2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1.8</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244.3</v>
      </c>
      <c r="C81" s="9">
        <f>VLOOKUP(CONCATENATE($A$1,A81),'Smith et al 2006'!$A$2:$S$780,9,FALSE)</f>
        <v>154.30000000000001</v>
      </c>
      <c r="D81" s="1">
        <f t="shared" ref="D81:D104" si="11">B81/A81</f>
        <v>3.7584615384615385</v>
      </c>
      <c r="E81" s="13">
        <f t="shared" si="6"/>
        <v>1.4408503923929894E-2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1.8</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2">A81+1</f>
        <v>66</v>
      </c>
      <c r="B82" s="8">
        <f>B81+(B91-B81)/(A91-A81)</f>
        <v>247.61</v>
      </c>
      <c r="C82" s="8">
        <f>C81+(C91-C81)/(A91-A81)</f>
        <v>155.93</v>
      </c>
      <c r="D82" s="1">
        <f t="shared" si="11"/>
        <v>3.7516666666666669</v>
      </c>
      <c r="E82" s="13">
        <f t="shared" ref="E82:E104" si="13">(B82/B81)-1</f>
        <v>1.3548915268112971E-2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1.8</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2"/>
        <v>67</v>
      </c>
      <c r="B83" s="8">
        <f>B82+(B91-B81)/(A91-A81)</f>
        <v>250.92000000000002</v>
      </c>
      <c r="C83" s="8">
        <f>C82+(C91-C81)/(A91-A81)</f>
        <v>157.56</v>
      </c>
      <c r="D83" s="1">
        <f t="shared" si="11"/>
        <v>3.7450746268656721</v>
      </c>
      <c r="E83" s="13">
        <f t="shared" si="13"/>
        <v>1.3367796131012577E-2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1.8</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2"/>
        <v>68</v>
      </c>
      <c r="B84" s="8">
        <f>B83+(B91-B81)/(A91-A81)</f>
        <v>254.23000000000002</v>
      </c>
      <c r="C84" s="8">
        <f>C83+(C91-C81)/(A91-A81)</f>
        <v>159.19</v>
      </c>
      <c r="D84" s="1">
        <f t="shared" si="11"/>
        <v>3.7386764705882354</v>
      </c>
      <c r="E84" s="13">
        <f t="shared" si="13"/>
        <v>1.3191455443966271E-2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1.8</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2"/>
        <v>69</v>
      </c>
      <c r="B85" s="8">
        <f>B84+(B91-B81)/(A91-A81)</f>
        <v>257.54000000000002</v>
      </c>
      <c r="C85" s="8">
        <f>C84+(C91-C81)/(A91-A81)</f>
        <v>160.82</v>
      </c>
      <c r="D85" s="1">
        <f t="shared" si="11"/>
        <v>3.7324637681159425</v>
      </c>
      <c r="E85" s="13">
        <f t="shared" si="13"/>
        <v>1.3019706564921574E-2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1.8</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2"/>
        <v>70</v>
      </c>
      <c r="B86" s="8">
        <f>B85+(B91-B81)/(A91-A81)</f>
        <v>260.85000000000002</v>
      </c>
      <c r="C86" s="8">
        <f>C85+(C91-C81)/(A91-A81)</f>
        <v>162.44999999999999</v>
      </c>
      <c r="D86" s="1">
        <f t="shared" si="11"/>
        <v>3.7264285714285719</v>
      </c>
      <c r="E86" s="13">
        <f t="shared" si="13"/>
        <v>1.2852372446998439E-2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1.8</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2"/>
        <v>71</v>
      </c>
      <c r="B87" s="8">
        <f>B86+(B91-B81)/(A91-A81)</f>
        <v>264.16000000000003</v>
      </c>
      <c r="C87" s="8">
        <f>C86+(C91-C81)/(A91-A81)</f>
        <v>164.07999999999998</v>
      </c>
      <c r="D87" s="1">
        <f t="shared" si="11"/>
        <v>3.7205633802816904</v>
      </c>
      <c r="E87" s="13">
        <f t="shared" si="13"/>
        <v>1.2689285029710673E-2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1.8</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2"/>
        <v>72</v>
      </c>
      <c r="B88" s="8">
        <f>B87+(B91-B81)/(A91-A81)</f>
        <v>267.47000000000003</v>
      </c>
      <c r="C88" s="8">
        <f>C87+(C91-C81)/(A91-A81)</f>
        <v>165.70999999999998</v>
      </c>
      <c r="D88" s="1">
        <f t="shared" si="11"/>
        <v>3.7148611111111114</v>
      </c>
      <c r="E88" s="13">
        <f t="shared" si="13"/>
        <v>1.2530284675954073E-2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1.8</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2"/>
        <v>73</v>
      </c>
      <c r="B89" s="8">
        <f>B88+(B91-B81)/(A91-A81)</f>
        <v>270.78000000000003</v>
      </c>
      <c r="C89" s="8">
        <f>C88+(C91-C81)/(A91-A81)</f>
        <v>167.33999999999997</v>
      </c>
      <c r="D89" s="1">
        <f t="shared" si="11"/>
        <v>3.7093150684931513</v>
      </c>
      <c r="E89" s="13">
        <f t="shared" si="13"/>
        <v>1.2375219650802016E-2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1.8</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2"/>
        <v>74</v>
      </c>
      <c r="B90" s="8">
        <f>B89+(B91-B81)/(A91-A81)</f>
        <v>274.09000000000003</v>
      </c>
      <c r="C90" s="8">
        <f>C89+(C91-C81)/(A91-A81)</f>
        <v>168.96999999999997</v>
      </c>
      <c r="D90" s="1">
        <f t="shared" si="11"/>
        <v>3.7039189189189194</v>
      </c>
      <c r="E90" s="13">
        <f t="shared" si="13"/>
        <v>1.2223945638525802E-2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1.8</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277.39999999999998</v>
      </c>
      <c r="C91" s="9">
        <f>VLOOKUP(CONCATENATE($A$1,A91),'Smith et al 2006'!$A$2:$S$780,9,FALSE)</f>
        <v>170.6</v>
      </c>
      <c r="D91" s="1">
        <f t="shared" si="11"/>
        <v>3.6986666666666665</v>
      </c>
      <c r="E91" s="13">
        <f t="shared" si="13"/>
        <v>1.2076325294611001E-2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1.8</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4">A91+1</f>
        <v>76</v>
      </c>
      <c r="B92" s="8">
        <f>B91+(B101-B91)/(A101-A91)</f>
        <v>280.54999999999995</v>
      </c>
      <c r="C92" s="8">
        <f>C91+(C101-C91)/(A101-A91)</f>
        <v>172.14</v>
      </c>
      <c r="D92" s="1">
        <f t="shared" si="11"/>
        <v>3.691447368421052</v>
      </c>
      <c r="E92" s="13">
        <f t="shared" si="13"/>
        <v>1.1355443403028076E-2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1.8</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4"/>
        <v>77</v>
      </c>
      <c r="B93" s="8">
        <f>B92+(B101-B91)/(A101-A91)</f>
        <v>283.69999999999993</v>
      </c>
      <c r="C93" s="8">
        <f>C92+(C101-C91)/(A101-A91)</f>
        <v>173.67999999999998</v>
      </c>
      <c r="D93" s="1">
        <f t="shared" si="11"/>
        <v>3.6844155844155835</v>
      </c>
      <c r="E93" s="13">
        <f t="shared" si="13"/>
        <v>1.1227945107823878E-2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4"/>
        <v>78</v>
      </c>
      <c r="B94" s="8">
        <f>B93+(B101-B91)/(A101-A91)</f>
        <v>286.84999999999991</v>
      </c>
      <c r="C94" s="8">
        <f>C93+(C101-C91)/(A101-A91)</f>
        <v>175.21999999999997</v>
      </c>
      <c r="D94" s="1">
        <f t="shared" si="11"/>
        <v>3.6775641025641015</v>
      </c>
      <c r="E94" s="13">
        <f t="shared" si="13"/>
        <v>1.1103278110680126E-2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1.8</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4"/>
        <v>79</v>
      </c>
      <c r="B95" s="8">
        <f>B94+(B101-B91)/(A101-A91)</f>
        <v>289.99999999999989</v>
      </c>
      <c r="C95" s="8">
        <f>C94+(C101-C91)/(A101-A91)</f>
        <v>176.75999999999996</v>
      </c>
      <c r="D95" s="1">
        <f t="shared" si="11"/>
        <v>3.6708860759493658</v>
      </c>
      <c r="E95" s="13">
        <f t="shared" si="13"/>
        <v>1.0981349137179741E-2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1.8</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4"/>
        <v>80</v>
      </c>
      <c r="B96" s="8">
        <f>B95+(B101-B91)/(A101-A91)</f>
        <v>293.14999999999986</v>
      </c>
      <c r="C96" s="8">
        <f>C95+(C101-C91)/(A101-A91)</f>
        <v>178.29999999999995</v>
      </c>
      <c r="D96" s="1">
        <f t="shared" si="11"/>
        <v>3.6643749999999984</v>
      </c>
      <c r="E96" s="13">
        <f t="shared" si="13"/>
        <v>1.0862068965517224E-2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1.8</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4"/>
        <v>81</v>
      </c>
      <c r="B97" s="8">
        <f>B96+(B101-B91)/(A101-A91)</f>
        <v>296.29999999999984</v>
      </c>
      <c r="C97" s="8">
        <f>C96+(C101-C91)/(A101-A91)</f>
        <v>179.83999999999995</v>
      </c>
      <c r="D97" s="1">
        <f t="shared" si="11"/>
        <v>3.6580246913580226</v>
      </c>
      <c r="E97" s="13">
        <f t="shared" si="13"/>
        <v>1.0745352208766823E-2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1.8</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4"/>
        <v>82</v>
      </c>
      <c r="B98" s="8">
        <f>B97+(B101-B91)/(A101-A91)</f>
        <v>299.44999999999982</v>
      </c>
      <c r="C98" s="8">
        <f>C97+(C101-C91)/(A101-A91)</f>
        <v>181.37999999999994</v>
      </c>
      <c r="D98" s="1">
        <f t="shared" si="11"/>
        <v>3.6518292682926807</v>
      </c>
      <c r="E98" s="13">
        <f t="shared" si="13"/>
        <v>1.0631117111036037E-2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1.8</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4"/>
        <v>83</v>
      </c>
      <c r="B99" s="8">
        <f>B98+(B101-B91)/(A101-A91)</f>
        <v>302.5999999999998</v>
      </c>
      <c r="C99" s="8">
        <f>C98+(C101-C91)/(A101-A91)</f>
        <v>182.91999999999993</v>
      </c>
      <c r="D99" s="1">
        <f t="shared" si="11"/>
        <v>3.6457831325301182</v>
      </c>
      <c r="E99" s="13">
        <f t="shared" si="13"/>
        <v>1.0519285356486829E-2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1.8</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4"/>
        <v>84</v>
      </c>
      <c r="B100" s="8">
        <f>B99+(B101-B91)/(A101-A91)</f>
        <v>305.74999999999977</v>
      </c>
      <c r="C100" s="8">
        <f>C99+(C101-C91)/(A101-A91)</f>
        <v>184.45999999999992</v>
      </c>
      <c r="D100" s="1">
        <f t="shared" si="11"/>
        <v>3.6398809523809499</v>
      </c>
      <c r="E100" s="13">
        <f t="shared" si="13"/>
        <v>1.0409781890284187E-2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1.8</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308.89999999999998</v>
      </c>
      <c r="C101" s="9">
        <f>VLOOKUP(CONCATENATE($A$1,A101),'Smith et al 2006'!$A$2:$S$780,9,FALSE)</f>
        <v>186</v>
      </c>
      <c r="D101" s="1">
        <f t="shared" si="11"/>
        <v>3.6341176470588232</v>
      </c>
      <c r="E101" s="13">
        <f t="shared" si="13"/>
        <v>1.0302534750613823E-2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1.8</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5">A101+1</f>
        <v>86</v>
      </c>
      <c r="B102" s="8">
        <f>B101+(B111-B101)/(A111-A101)</f>
        <v>311.89</v>
      </c>
      <c r="C102" s="8">
        <f>C101+(C111-C101)/(A111-A101)</f>
        <v>187.44</v>
      </c>
      <c r="D102" s="1">
        <f t="shared" si="11"/>
        <v>3.626627906976744</v>
      </c>
      <c r="E102" s="13">
        <f t="shared" si="13"/>
        <v>9.6795079313694021E-3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1.8</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5"/>
        <v>87</v>
      </c>
      <c r="B103" s="8">
        <f>B102+(B111-B101)/(A111-A101)</f>
        <v>314.88</v>
      </c>
      <c r="C103" s="8">
        <f>C102+(C111-C101)/(A111-A101)</f>
        <v>188.88</v>
      </c>
      <c r="D103" s="1">
        <f t="shared" si="11"/>
        <v>3.6193103448275861</v>
      </c>
      <c r="E103" s="13">
        <f t="shared" si="13"/>
        <v>9.5867132642919461E-3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5"/>
        <v>88</v>
      </c>
      <c r="B104" s="8">
        <f>B103+(B111-B101)/(A111-A101)</f>
        <v>317.87</v>
      </c>
      <c r="C104" s="8">
        <f>C103+(C111-C101)/(A111-A101)</f>
        <v>190.32</v>
      </c>
      <c r="D104" s="1">
        <f t="shared" si="11"/>
        <v>3.612159090909091</v>
      </c>
      <c r="E104" s="13">
        <f t="shared" si="13"/>
        <v>9.4956808943089666E-3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1.8</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5"/>
        <v>89</v>
      </c>
      <c r="B105" s="8">
        <f>B104+(B111-B101)/(A111-A101)</f>
        <v>320.86</v>
      </c>
      <c r="C105" s="8">
        <f>C104+(C111-C101)/(A111-A101)</f>
        <v>191.76</v>
      </c>
      <c r="D105" s="1">
        <f t="shared" ref="D105:D141" si="16">B105/A105</f>
        <v>3.605168539325843</v>
      </c>
      <c r="E105" s="13">
        <f t="shared" ref="E105:E141" si="17">(B105/B104)-1</f>
        <v>9.4063610910120055E-3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1.8</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5"/>
        <v>90</v>
      </c>
      <c r="B106" s="8">
        <f>B105+(B111-B101)/(A111-A101)</f>
        <v>323.85000000000002</v>
      </c>
      <c r="C106" s="8">
        <f>C105+(C111-C101)/(A111-A101)</f>
        <v>193.2</v>
      </c>
      <c r="D106" s="1">
        <f t="shared" si="16"/>
        <v>3.5983333333333336</v>
      </c>
      <c r="E106" s="13">
        <f t="shared" si="17"/>
        <v>9.3187059776849157E-3</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1.8</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5"/>
        <v>91</v>
      </c>
      <c r="B107" s="8">
        <f>B106+(B111-B101)/(A111-A101)</f>
        <v>326.84000000000003</v>
      </c>
      <c r="C107" s="8">
        <f>C106+(C111-C101)/(A111-A101)</f>
        <v>194.64</v>
      </c>
      <c r="D107" s="1">
        <f t="shared" si="16"/>
        <v>3.5916483516483519</v>
      </c>
      <c r="E107" s="13">
        <f t="shared" si="17"/>
        <v>9.2326694457309788E-3</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1.8</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5"/>
        <v>92</v>
      </c>
      <c r="B108" s="8">
        <f>B107+(B111-B101)/(A111-A101)</f>
        <v>329.83000000000004</v>
      </c>
      <c r="C108" s="8">
        <f>C107+(C111-C101)/(A111-A101)</f>
        <v>196.07999999999998</v>
      </c>
      <c r="D108" s="1">
        <f t="shared" si="16"/>
        <v>3.5851086956521745</v>
      </c>
      <c r="E108" s="13">
        <f t="shared" si="17"/>
        <v>9.1482070737975985E-3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1.8</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5"/>
        <v>93</v>
      </c>
      <c r="B109" s="8">
        <f>B108+(B111-B101)/(A111-A101)</f>
        <v>332.82000000000005</v>
      </c>
      <c r="C109" s="8">
        <f>C108+(C111-C101)/(A111-A101)</f>
        <v>197.51999999999998</v>
      </c>
      <c r="D109" s="1">
        <f t="shared" si="16"/>
        <v>3.5787096774193552</v>
      </c>
      <c r="E109" s="13">
        <f t="shared" si="17"/>
        <v>9.0652760512992536E-3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1.8</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5"/>
        <v>94</v>
      </c>
      <c r="B110" s="8">
        <f>B109+(B111-B101)/(A111-A101)</f>
        <v>335.81000000000006</v>
      </c>
      <c r="C110" s="8">
        <f>C109+(C111-C101)/(A111-A101)</f>
        <v>198.95999999999998</v>
      </c>
      <c r="D110" s="1">
        <f t="shared" si="16"/>
        <v>3.5724468085106391</v>
      </c>
      <c r="E110" s="13">
        <f t="shared" si="17"/>
        <v>8.9838351060633759E-3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1.8</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338.8</v>
      </c>
      <c r="C111" s="9">
        <f>VLOOKUP(CONCATENATE($A$1,A111),'Smith et al 2006'!$A$2:$S$780,9,FALSE)</f>
        <v>200.4</v>
      </c>
      <c r="D111" s="1">
        <f t="shared" si="16"/>
        <v>3.5663157894736845</v>
      </c>
      <c r="E111" s="13">
        <f t="shared" si="17"/>
        <v>8.9038444358415791E-3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1.8</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8">A111+1</f>
        <v>96</v>
      </c>
      <c r="B112" s="8">
        <f>B111+(B121-B111)/(A121-A111)</f>
        <v>341.63</v>
      </c>
      <c r="C112" s="8">
        <f>C111+(C121-C111)/(A121-A111)</f>
        <v>201.75</v>
      </c>
      <c r="D112" s="1">
        <f t="shared" si="16"/>
        <v>3.5586458333333333</v>
      </c>
      <c r="E112" s="13">
        <f t="shared" si="17"/>
        <v>8.3530106257379E-3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1.79</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8"/>
        <v>97</v>
      </c>
      <c r="B113" s="8">
        <f>B112+(B121-B111)/(A121-A111)</f>
        <v>344.46</v>
      </c>
      <c r="C113" s="8">
        <f>C112+(C121-C111)/(A121-A111)</f>
        <v>203.1</v>
      </c>
      <c r="D113" s="1">
        <f t="shared" si="16"/>
        <v>3.5511340206185564</v>
      </c>
      <c r="E113" s="13">
        <f t="shared" si="17"/>
        <v>8.2838158241371751E-3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1.78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8"/>
        <v>98</v>
      </c>
      <c r="B114" s="8">
        <f>B113+(B121-B111)/(A121-A111)</f>
        <v>347.28999999999996</v>
      </c>
      <c r="C114" s="8">
        <f>C113+(C121-C111)/(A121-A111)</f>
        <v>204.45</v>
      </c>
      <c r="D114" s="1">
        <f t="shared" si="16"/>
        <v>3.5437755102040813</v>
      </c>
      <c r="E114" s="13">
        <f t="shared" si="17"/>
        <v>8.2157579980257633E-3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1.77</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8"/>
        <v>99</v>
      </c>
      <c r="B115" s="8">
        <f>B114+(B121-B111)/(A121-A111)</f>
        <v>350.11999999999995</v>
      </c>
      <c r="C115" s="8">
        <f>C114+(C121-C111)/(A121-A111)</f>
        <v>205.79999999999998</v>
      </c>
      <c r="D115" s="1">
        <f t="shared" si="16"/>
        <v>3.536565656565656</v>
      </c>
      <c r="E115" s="13">
        <f t="shared" si="17"/>
        <v>8.1488093524144656E-3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1.76</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8"/>
        <v>100</v>
      </c>
      <c r="B116" s="8">
        <f>B115+(B121-B111)/(A121-A111)</f>
        <v>352.94999999999993</v>
      </c>
      <c r="C116" s="8">
        <f>C115+(C121-C111)/(A121-A111)</f>
        <v>207.14999999999998</v>
      </c>
      <c r="D116" s="1">
        <f t="shared" si="16"/>
        <v>3.5294999999999992</v>
      </c>
      <c r="E116" s="13">
        <f t="shared" si="17"/>
        <v>8.082942990974562E-3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1.75</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8"/>
        <v>101</v>
      </c>
      <c r="B117" s="8">
        <f>B116+(B121-B111)/(A121-A111)</f>
        <v>355.77999999999992</v>
      </c>
      <c r="C117" s="8">
        <f>C116+(C121-C111)/(A121-A111)</f>
        <v>208.49999999999997</v>
      </c>
      <c r="D117" s="1">
        <f t="shared" si="16"/>
        <v>3.5225742574257417</v>
      </c>
      <c r="E117" s="13">
        <f t="shared" si="17"/>
        <v>8.0181328800112972E-3</v>
      </c>
      <c r="F117" s="20"/>
      <c r="G117" s="20"/>
      <c r="H117" s="8">
        <f>H116+(H121-H111)/($A121-$A111)</f>
        <v>1.74</v>
      </c>
    </row>
    <row r="118" spans="1:108" x14ac:dyDescent="0.2">
      <c r="A118" s="8">
        <f t="shared" si="18"/>
        <v>102</v>
      </c>
      <c r="B118" s="8">
        <f>B117+(B121-B111)/(A121-A111)</f>
        <v>358.6099999999999</v>
      </c>
      <c r="C118" s="8">
        <f>C117+(C121-C111)/(A121-A111)</f>
        <v>209.84999999999997</v>
      </c>
      <c r="D118" s="1">
        <f t="shared" si="16"/>
        <v>3.5157843137254892</v>
      </c>
      <c r="E118" s="13">
        <f t="shared" si="17"/>
        <v>7.9543538141548797E-3</v>
      </c>
      <c r="F118" s="20"/>
      <c r="G118" s="20"/>
      <c r="H118" s="8">
        <f>H117+(H121-H111)/($A121-$A111)</f>
        <v>1.73</v>
      </c>
    </row>
    <row r="119" spans="1:108" x14ac:dyDescent="0.2">
      <c r="A119" s="8">
        <f t="shared" si="18"/>
        <v>103</v>
      </c>
      <c r="B119" s="8">
        <f>B118+(B121-B111)/(A121-A111)</f>
        <v>361.43999999999988</v>
      </c>
      <c r="C119" s="8">
        <f>C118+(C121-C111)/(A121-A111)</f>
        <v>211.19999999999996</v>
      </c>
      <c r="D119" s="1">
        <f t="shared" si="16"/>
        <v>3.5091262135922321</v>
      </c>
      <c r="E119" s="13">
        <f t="shared" si="17"/>
        <v>7.8915813836757387E-3</v>
      </c>
      <c r="F119" s="20"/>
      <c r="G119" s="20"/>
      <c r="H119" s="8">
        <f>H118+(H121-H111)/($A121-$A111)</f>
        <v>1.72</v>
      </c>
    </row>
    <row r="120" spans="1:108" x14ac:dyDescent="0.2">
      <c r="A120" s="8">
        <f t="shared" si="18"/>
        <v>104</v>
      </c>
      <c r="B120" s="8">
        <f>B119+(B121-B111)/(A121-A111)</f>
        <v>364.26999999999987</v>
      </c>
      <c r="C120" s="8">
        <f>C119+(C121-C111)/(A121-A111)</f>
        <v>212.54999999999995</v>
      </c>
      <c r="D120" s="1">
        <f t="shared" si="16"/>
        <v>3.5025961538461527</v>
      </c>
      <c r="E120" s="13">
        <f t="shared" si="17"/>
        <v>7.8297919433376606E-3</v>
      </c>
      <c r="F120" s="20"/>
      <c r="G120" s="20"/>
      <c r="H120" s="8">
        <f>H119+(H121-H111)/($A121-$A111)</f>
        <v>1.71</v>
      </c>
    </row>
    <row r="121" spans="1:108" x14ac:dyDescent="0.2">
      <c r="A121" s="9">
        <v>105</v>
      </c>
      <c r="B121" s="9">
        <f>VLOOKUP(CONCATENATE($A$1,A121),'Smith et al 2006'!$A$2:$S$780,8,FALSE)</f>
        <v>367.1</v>
      </c>
      <c r="C121" s="9">
        <f>VLOOKUP(CONCATENATE($A$1,A121),'Smith et al 2006'!$A$2:$S$780,9,FALSE)</f>
        <v>213.9</v>
      </c>
      <c r="D121" s="1">
        <f t="shared" si="16"/>
        <v>3.4961904761904763</v>
      </c>
      <c r="E121" s="13">
        <f t="shared" si="17"/>
        <v>7.7689625826999897E-3</v>
      </c>
      <c r="F121" s="20"/>
      <c r="G121" s="20"/>
      <c r="H121" s="9">
        <f>VLOOKUP(CONCATENATE($A$1,$A121),'Smith et al 2006'!$A$2:$S$780,11,FALSE)</f>
        <v>1.7</v>
      </c>
    </row>
    <row r="122" spans="1:108" x14ac:dyDescent="0.2">
      <c r="A122" s="8">
        <f t="shared" ref="A122:A130" si="19">A121+1</f>
        <v>106</v>
      </c>
      <c r="B122" s="8">
        <f>B121+(B131-B121)/(A131-A121)</f>
        <v>369.76</v>
      </c>
      <c r="C122" s="8">
        <f>C121+(C131-C121)/(A131-A121)</f>
        <v>215.16</v>
      </c>
      <c r="D122" s="1">
        <f t="shared" si="16"/>
        <v>3.4883018867924527</v>
      </c>
      <c r="E122" s="13">
        <f t="shared" si="17"/>
        <v>7.2459820212475989E-3</v>
      </c>
      <c r="F122" s="20"/>
      <c r="G122" s="20"/>
      <c r="H122" s="8">
        <f>H121+(H131-H121)/($A131-$A121)</f>
        <v>1.7</v>
      </c>
    </row>
    <row r="123" spans="1:108" x14ac:dyDescent="0.2">
      <c r="A123" s="8">
        <f t="shared" si="19"/>
        <v>107</v>
      </c>
      <c r="B123" s="8">
        <f>B122+(B131-B121)/(A131-A121)</f>
        <v>372.41999999999996</v>
      </c>
      <c r="C123" s="8">
        <f>C122+(C131-C121)/(A131-A121)</f>
        <v>216.42</v>
      </c>
      <c r="D123" s="1">
        <f t="shared" si="16"/>
        <v>3.4805607476635512</v>
      </c>
      <c r="E123" s="13">
        <f t="shared" si="17"/>
        <v>7.1938554738206761E-3</v>
      </c>
      <c r="F123" s="20"/>
      <c r="G123" s="20"/>
      <c r="H123" s="8">
        <f>H122+(H131-H121)/($A131-$A121)</f>
        <v>1.7</v>
      </c>
    </row>
    <row r="124" spans="1:108" x14ac:dyDescent="0.2">
      <c r="A124" s="8">
        <f t="shared" si="19"/>
        <v>108</v>
      </c>
      <c r="B124" s="8">
        <f>B123+(B131-B121)/(A131-A121)</f>
        <v>375.07999999999993</v>
      </c>
      <c r="C124" s="8">
        <f>C123+(C131-C121)/(A131-A121)</f>
        <v>217.67999999999998</v>
      </c>
      <c r="D124" s="1">
        <f t="shared" si="16"/>
        <v>3.4729629629629621</v>
      </c>
      <c r="E124" s="13">
        <f t="shared" si="17"/>
        <v>7.142473551366546E-3</v>
      </c>
      <c r="F124" s="20"/>
      <c r="G124" s="20"/>
      <c r="H124" s="8">
        <f>H123+(H131-H121)/($A131-$A121)</f>
        <v>1.7</v>
      </c>
    </row>
    <row r="125" spans="1:108" x14ac:dyDescent="0.2">
      <c r="A125" s="8">
        <f t="shared" si="19"/>
        <v>109</v>
      </c>
      <c r="B125" s="8">
        <f>B124+(B131-B121)/(A131-A121)</f>
        <v>377.7399999999999</v>
      </c>
      <c r="C125" s="8">
        <f>C124+(C131-C121)/(A131-A121)</f>
        <v>218.93999999999997</v>
      </c>
      <c r="D125" s="1">
        <f t="shared" si="16"/>
        <v>3.4655045871559622</v>
      </c>
      <c r="E125" s="13">
        <f t="shared" si="17"/>
        <v>7.0918204116454664E-3</v>
      </c>
      <c r="F125" s="20"/>
      <c r="G125" s="20"/>
      <c r="H125" s="8">
        <f>H124+(H131-H121)/($A131-$A121)</f>
        <v>1.7</v>
      </c>
    </row>
    <row r="126" spans="1:108" x14ac:dyDescent="0.2">
      <c r="A126" s="8">
        <f t="shared" si="19"/>
        <v>110</v>
      </c>
      <c r="B126" s="8">
        <f>B125+(B131-B121)/(A131-A121)</f>
        <v>380.39999999999986</v>
      </c>
      <c r="C126" s="8">
        <f>C125+(C131-C121)/(A131-A121)</f>
        <v>220.19999999999996</v>
      </c>
      <c r="D126" s="1">
        <f t="shared" si="16"/>
        <v>3.4581818181818171</v>
      </c>
      <c r="E126" s="13">
        <f t="shared" si="17"/>
        <v>7.0418806586540761E-3</v>
      </c>
      <c r="F126" s="20"/>
      <c r="G126" s="20"/>
      <c r="H126" s="8">
        <f>H125+(H131-H121)/($A131-$A121)</f>
        <v>1.7</v>
      </c>
    </row>
    <row r="127" spans="1:108" x14ac:dyDescent="0.2">
      <c r="A127" s="8">
        <f t="shared" si="19"/>
        <v>111</v>
      </c>
      <c r="B127" s="8">
        <f>B126+(B131-B121)/(A131-A121)</f>
        <v>383.05999999999983</v>
      </c>
      <c r="C127" s="8">
        <f>C126+(C131-C121)/(A131-A121)</f>
        <v>221.45999999999995</v>
      </c>
      <c r="D127" s="1">
        <f t="shared" si="16"/>
        <v>3.4509909909909893</v>
      </c>
      <c r="E127" s="13">
        <f t="shared" si="17"/>
        <v>6.9926393270240972E-3</v>
      </c>
      <c r="F127" s="20"/>
      <c r="G127" s="20"/>
      <c r="H127" s="8">
        <f>H126+(H131-H121)/($A131-$A121)</f>
        <v>1.7</v>
      </c>
    </row>
    <row r="128" spans="1:108" x14ac:dyDescent="0.2">
      <c r="A128" s="8">
        <f t="shared" si="19"/>
        <v>112</v>
      </c>
      <c r="B128" s="8">
        <f>B127+(B131-B121)/(A131-A121)</f>
        <v>385.7199999999998</v>
      </c>
      <c r="C128" s="8">
        <f>C127+(C131-C121)/(A131-A121)</f>
        <v>222.71999999999994</v>
      </c>
      <c r="D128" s="1">
        <f t="shared" si="16"/>
        <v>3.4439285714285695</v>
      </c>
      <c r="E128" s="13">
        <f t="shared" si="17"/>
        <v>6.9440818670702953E-3</v>
      </c>
      <c r="F128" s="20"/>
      <c r="G128" s="20"/>
      <c r="H128" s="8">
        <f>H127+(H131-H121)/($A131-$A121)</f>
        <v>1.7</v>
      </c>
    </row>
    <row r="129" spans="1:8" x14ac:dyDescent="0.2">
      <c r="A129" s="8">
        <f t="shared" si="19"/>
        <v>113</v>
      </c>
      <c r="B129" s="8">
        <f>B128+(B131-B121)/(A131-A121)</f>
        <v>388.37999999999977</v>
      </c>
      <c r="C129" s="8">
        <f>C128+(C131-C121)/(A131-A121)</f>
        <v>223.97999999999993</v>
      </c>
      <c r="D129" s="1">
        <f t="shared" si="16"/>
        <v>3.4369911504424757</v>
      </c>
      <c r="E129" s="13">
        <f t="shared" si="17"/>
        <v>6.8961941304572782E-3</v>
      </c>
      <c r="F129" s="20"/>
      <c r="G129" s="20"/>
      <c r="H129" s="8">
        <f>H128+(H131-H121)/($A131-$A121)</f>
        <v>1.7</v>
      </c>
    </row>
    <row r="130" spans="1:8" x14ac:dyDescent="0.2">
      <c r="A130" s="8">
        <f t="shared" si="19"/>
        <v>114</v>
      </c>
      <c r="B130" s="8">
        <f>B129+(B131-B121)/(A131-A121)</f>
        <v>391.03999999999974</v>
      </c>
      <c r="C130" s="8">
        <f>C129+(C131-C121)/(A131-A121)</f>
        <v>225.23999999999992</v>
      </c>
      <c r="D130" s="1">
        <f t="shared" si="16"/>
        <v>3.4301754385964891</v>
      </c>
      <c r="E130" s="13">
        <f t="shared" si="17"/>
        <v>6.8489623564549351E-3</v>
      </c>
      <c r="F130" s="20"/>
      <c r="G130" s="20"/>
      <c r="H130" s="8">
        <f>H129+(H131-H121)/($A131-$A121)</f>
        <v>1.7</v>
      </c>
    </row>
    <row r="131" spans="1:8" x14ac:dyDescent="0.2">
      <c r="A131" s="9">
        <v>115</v>
      </c>
      <c r="B131" s="9">
        <f>VLOOKUP(CONCATENATE($A$1,A131),'Smith et al 2006'!$A$2:$S$780,8,FALSE)</f>
        <v>393.7</v>
      </c>
      <c r="C131" s="9">
        <f>VLOOKUP(CONCATENATE($A$1,A131),'Smith et al 2006'!$A$2:$S$780,9,FALSE)</f>
        <v>226.5</v>
      </c>
      <c r="D131" s="1">
        <f t="shared" si="16"/>
        <v>3.4234782608695653</v>
      </c>
      <c r="E131" s="13">
        <f t="shared" si="17"/>
        <v>6.8023731587567582E-3</v>
      </c>
      <c r="F131" s="20"/>
      <c r="G131" s="20"/>
      <c r="H131" s="9">
        <f>VLOOKUP(CONCATENATE($A$1,$A131),'Smith et al 2006'!$A$2:$S$780,11,FALSE)</f>
        <v>1.7</v>
      </c>
    </row>
    <row r="132" spans="1:8" x14ac:dyDescent="0.2">
      <c r="A132" s="8">
        <f t="shared" ref="A132:A140" si="20">A131+1</f>
        <v>116</v>
      </c>
      <c r="B132" s="8">
        <f>B131+(B141-B131)/(A141-A131)</f>
        <v>396.19</v>
      </c>
      <c r="C132" s="8">
        <f>C131+(C141-C131)/(A141-A131)</f>
        <v>227.67</v>
      </c>
      <c r="D132" s="1">
        <f t="shared" si="16"/>
        <v>3.4154310344827588</v>
      </c>
      <c r="E132" s="13">
        <f t="shared" si="17"/>
        <v>6.3246126492253474E-3</v>
      </c>
      <c r="F132" s="20"/>
      <c r="G132" s="20"/>
      <c r="H132" s="8">
        <f>H131+(H141-H131)/($A141-$A131)</f>
        <v>1.7</v>
      </c>
    </row>
    <row r="133" spans="1:8" x14ac:dyDescent="0.2">
      <c r="A133" s="8">
        <f t="shared" si="20"/>
        <v>117</v>
      </c>
      <c r="B133" s="8">
        <f>B132+(B141-B131)/(A141-A131)</f>
        <v>398.68</v>
      </c>
      <c r="C133" s="8">
        <f>C132+(C141-C131)/(A141-A131)</f>
        <v>228.83999999999997</v>
      </c>
      <c r="D133" s="1">
        <f t="shared" si="16"/>
        <v>3.4075213675213676</v>
      </c>
      <c r="E133" s="13">
        <f t="shared" si="17"/>
        <v>6.2848633231531448E-3</v>
      </c>
      <c r="F133" s="20"/>
      <c r="G133" s="20"/>
      <c r="H133" s="8">
        <f>H132+(H141-H131)/($A141-$A131)</f>
        <v>1.7</v>
      </c>
    </row>
    <row r="134" spans="1:8" x14ac:dyDescent="0.2">
      <c r="A134" s="8">
        <f t="shared" si="20"/>
        <v>118</v>
      </c>
      <c r="B134" s="8">
        <f>B133+(B141-B131)/(A141-A131)</f>
        <v>401.17</v>
      </c>
      <c r="C134" s="8">
        <f>C133+(C141-C131)/(A141-A131)</f>
        <v>230.00999999999996</v>
      </c>
      <c r="D134" s="1">
        <f t="shared" si="16"/>
        <v>3.3997457627118646</v>
      </c>
      <c r="E134" s="13">
        <f t="shared" si="17"/>
        <v>6.2456105146986296E-3</v>
      </c>
      <c r="F134" s="20"/>
      <c r="G134" s="20"/>
      <c r="H134" s="8">
        <f>H133+(H141-H131)/($A141-$A131)</f>
        <v>1.7</v>
      </c>
    </row>
    <row r="135" spans="1:8" x14ac:dyDescent="0.2">
      <c r="A135" s="8">
        <f t="shared" si="20"/>
        <v>119</v>
      </c>
      <c r="B135" s="8">
        <f>B134+(B141-B131)/(A141-A131)</f>
        <v>403.66</v>
      </c>
      <c r="C135" s="8">
        <f>C134+(C141-C131)/(A141-A131)</f>
        <v>231.17999999999995</v>
      </c>
      <c r="D135" s="1">
        <f t="shared" si="16"/>
        <v>3.3921008403361346</v>
      </c>
      <c r="E135" s="13">
        <f t="shared" si="17"/>
        <v>6.2068449784380419E-3</v>
      </c>
      <c r="F135" s="20"/>
      <c r="G135" s="20"/>
      <c r="H135" s="8">
        <f>H134+(H141-H131)/($A141-$A131)</f>
        <v>1.7</v>
      </c>
    </row>
    <row r="136" spans="1:8" x14ac:dyDescent="0.2">
      <c r="A136" s="8">
        <f t="shared" si="20"/>
        <v>120</v>
      </c>
      <c r="B136" s="8">
        <f>B135+(B141-B131)/(A141-A131)</f>
        <v>406.15000000000003</v>
      </c>
      <c r="C136" s="8">
        <f>C135+(C141-C131)/(A141-A131)</f>
        <v>232.34999999999994</v>
      </c>
      <c r="D136" s="1">
        <f t="shared" si="16"/>
        <v>3.3845833333333335</v>
      </c>
      <c r="E136" s="13">
        <f t="shared" si="17"/>
        <v>6.1685576970718081E-3</v>
      </c>
      <c r="F136" s="20"/>
      <c r="G136" s="20"/>
      <c r="H136" s="8">
        <f>H135+(H141-H131)/($A141-$A131)</f>
        <v>1.7</v>
      </c>
    </row>
    <row r="137" spans="1:8" x14ac:dyDescent="0.2">
      <c r="A137" s="8">
        <f t="shared" si="20"/>
        <v>121</v>
      </c>
      <c r="B137" s="8">
        <f>B136+(B141-B131)/(A141-A131)</f>
        <v>408.64000000000004</v>
      </c>
      <c r="C137" s="8">
        <f>C136+(C141-C131)/(A141-A131)</f>
        <v>233.51999999999992</v>
      </c>
      <c r="D137" s="1">
        <f t="shared" si="16"/>
        <v>3.3771900826446286</v>
      </c>
      <c r="E137" s="13">
        <f t="shared" si="17"/>
        <v>6.1307398744305797E-3</v>
      </c>
      <c r="F137" s="20"/>
      <c r="G137" s="20"/>
      <c r="H137" s="8">
        <f>H136+(H141-H131)/($A141-$A131)</f>
        <v>1.7</v>
      </c>
    </row>
    <row r="138" spans="1:8" x14ac:dyDescent="0.2">
      <c r="A138" s="8">
        <f t="shared" si="20"/>
        <v>122</v>
      </c>
      <c r="B138" s="8">
        <f>B137+(B141-B131)/(A141-A131)</f>
        <v>411.13000000000005</v>
      </c>
      <c r="C138" s="8">
        <f>C137+(C141-C131)/(A141-A131)</f>
        <v>234.68999999999991</v>
      </c>
      <c r="D138" s="1">
        <f t="shared" si="16"/>
        <v>3.3699180327868858</v>
      </c>
      <c r="E138" s="13">
        <f t="shared" si="17"/>
        <v>6.0933829287392882E-3</v>
      </c>
      <c r="F138" s="20"/>
      <c r="G138" s="20"/>
      <c r="H138" s="8">
        <f>H137+(H141-H131)/($A141-$A131)</f>
        <v>1.7</v>
      </c>
    </row>
    <row r="139" spans="1:8" x14ac:dyDescent="0.2">
      <c r="A139" s="8">
        <f t="shared" si="20"/>
        <v>123</v>
      </c>
      <c r="B139" s="8">
        <f>B138+(B141-B131)/(A141-A131)</f>
        <v>413.62000000000006</v>
      </c>
      <c r="C139" s="8">
        <f>C138+(C141-C131)/(A141-A131)</f>
        <v>235.8599999999999</v>
      </c>
      <c r="D139" s="1">
        <f t="shared" si="16"/>
        <v>3.3627642276422769</v>
      </c>
      <c r="E139" s="13">
        <f t="shared" si="17"/>
        <v>6.0564784861236731E-3</v>
      </c>
      <c r="F139" s="20"/>
      <c r="G139" s="20"/>
      <c r="H139" s="8">
        <f>H138+(H141-H131)/($A141-$A131)</f>
        <v>1.7</v>
      </c>
    </row>
    <row r="140" spans="1:8" x14ac:dyDescent="0.2">
      <c r="A140" s="8">
        <f t="shared" si="20"/>
        <v>124</v>
      </c>
      <c r="B140" s="8">
        <f>B139+(B141-B131)/(A141-A131)</f>
        <v>416.11000000000007</v>
      </c>
      <c r="C140" s="8">
        <f>C139+(C141-C131)/(A141-A131)</f>
        <v>237.02999999999989</v>
      </c>
      <c r="D140" s="1">
        <f t="shared" si="16"/>
        <v>3.3557258064516136</v>
      </c>
      <c r="E140" s="13">
        <f t="shared" si="17"/>
        <v>6.0200183743532865E-3</v>
      </c>
      <c r="F140" s="20"/>
      <c r="G140" s="20"/>
      <c r="H140" s="8">
        <f>H139+(H141-H131)/($A141-$A131)</f>
        <v>1.7</v>
      </c>
    </row>
    <row r="141" spans="1:8" x14ac:dyDescent="0.2">
      <c r="A141" s="9">
        <v>125</v>
      </c>
      <c r="B141" s="9">
        <f>VLOOKUP(CONCATENATE($A$1,A141),'Smith et al 2006'!$A$2:$S$780,8,FALSE)</f>
        <v>418.6</v>
      </c>
      <c r="C141" s="9">
        <f>VLOOKUP(CONCATENATE($A$1,A141),'Smith et al 2006'!$A$2:$S$780,9,FALSE)</f>
        <v>238.2</v>
      </c>
      <c r="D141" s="1">
        <f t="shared" si="16"/>
        <v>3.3488000000000002</v>
      </c>
      <c r="E141" s="13">
        <f t="shared" si="17"/>
        <v>5.983994616807875E-3</v>
      </c>
      <c r="F141" s="20"/>
      <c r="G141" s="20"/>
      <c r="H141" s="9">
        <f>VLOOKUP(CONCATENATE($A$1,$A141),'Smith et al 2006'!$A$2:$S$780,11,FALSE)</f>
        <v>1.7</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n3ouFZIL/cH0u+O9622t5IeEtMtksvdTtrcbh5OwoWyIS/8dpOCjRh9gwQkKxXYmPdToiE/97mWJUImdDZaEHw==" saltValue="xuCaNfYV5VuYwQztZ0Owfg==" spinCount="100000" sheet="1" objects="1" scenarios="1"/>
  <mergeCells count="3">
    <mergeCell ref="D14:E14"/>
    <mergeCell ref="F13:K13"/>
    <mergeCell ref="I14:K14"/>
  </mergeCells>
  <conditionalFormatting sqref="D17:D141">
    <cfRule type="top10" dxfId="16" priority="1" stopIfTrue="1" rank="1"/>
  </conditionalFormatting>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159</v>
      </c>
    </row>
    <row r="2" spans="1:108" x14ac:dyDescent="0.2">
      <c r="A2" s="1" t="s">
        <v>206</v>
      </c>
      <c r="B2" s="1" t="s">
        <v>207</v>
      </c>
    </row>
    <row r="3" spans="1:108" x14ac:dyDescent="0.2">
      <c r="A3" s="1" t="s">
        <v>114</v>
      </c>
      <c r="B3" s="1">
        <f>_xlfn.MAXIFS(A16:A141,D16:D141,B4)</f>
        <v>125</v>
      </c>
    </row>
    <row r="4" spans="1:108" x14ac:dyDescent="0.2">
      <c r="A4" s="1" t="s">
        <v>208</v>
      </c>
      <c r="B4" s="1">
        <f>MAX(D17:D141)</f>
        <v>2.1800000000000002</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1.34</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0.44000000000000006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2.68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0.88000000000000012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4.0200000000000005</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1.3200000000000003</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5.36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1.7600000000000002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6.7</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2.2000000000000002</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0.41</v>
      </c>
      <c r="C22" s="8">
        <f>C21+(C31-C21)/(A31-A21)</f>
        <v>7.73</v>
      </c>
      <c r="D22" s="1">
        <f t="shared" si="0"/>
        <v>6.8333333333333329E-2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2.1800000000000002</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0.82</v>
      </c>
      <c r="C23" s="8">
        <f>C22+(C31-C21)/(A31-A21)</f>
        <v>8.76</v>
      </c>
      <c r="D23" s="1">
        <f t="shared" si="0"/>
        <v>0.11714285714285713</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2.16</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1.23</v>
      </c>
      <c r="C24" s="8">
        <f>C23+(C31-C21)/(A31-A21)</f>
        <v>9.7899999999999991</v>
      </c>
      <c r="D24" s="1">
        <f t="shared" si="0"/>
        <v>0.15375</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2.14</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1.64</v>
      </c>
      <c r="C25" s="8">
        <f>C24+(C31-C21)/(A31-A21)</f>
        <v>10.819999999999999</v>
      </c>
      <c r="D25" s="1">
        <f t="shared" si="0"/>
        <v>0.1822222222222222</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2.12</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2.0499999999999998</v>
      </c>
      <c r="C26" s="8">
        <f>C25+(C31-C21)/(A31-A21)</f>
        <v>11.849999999999998</v>
      </c>
      <c r="D26" s="1">
        <f t="shared" si="0"/>
        <v>0.20499999999999999</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2.1</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2.46</v>
      </c>
      <c r="C27" s="8">
        <f>C26+(C31-C21)/(A31-A21)</f>
        <v>12.879999999999997</v>
      </c>
      <c r="D27" s="1">
        <f t="shared" si="0"/>
        <v>0.22363636363636363</v>
      </c>
      <c r="E27" s="13">
        <f t="shared" si="1"/>
        <v>0.20000000000000018</v>
      </c>
      <c r="F27" s="21">
        <f>IF('Inputs and Results'!$C$20="Conservation Easement (Perpetual)",(C27-C26),IF(AND('Inputs and Results'!$C$20="Government (Secured)",A27&lt;=$B$6),C27-C26,IF(A27&lt;=$B$6,(C27-C26)*0.01*($B$6-A27+1),0)))</f>
        <v>0</v>
      </c>
      <c r="G27" s="22">
        <f>IF(A27&lt;='Inputs and Results'!$C$12,(C27-C26)*0.01*('Inputs and Results'!$C$12-A27+1),0)</f>
        <v>0</v>
      </c>
      <c r="H27" s="8">
        <f>H26+(H31-H21)/($A31-$A21)</f>
        <v>2.08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2.87</v>
      </c>
      <c r="C28" s="8">
        <f>C27+(C31-C21)/(A31-A21)</f>
        <v>13.909999999999997</v>
      </c>
      <c r="D28" s="1">
        <f t="shared" si="0"/>
        <v>0.23916666666666667</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2.06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3.2800000000000002</v>
      </c>
      <c r="C29" s="8">
        <f>C28+(C31-C21)/(A31-A21)</f>
        <v>14.939999999999996</v>
      </c>
      <c r="D29" s="1">
        <f t="shared" si="0"/>
        <v>0.25230769230769234</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2.04</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3.6900000000000004</v>
      </c>
      <c r="C30" s="8">
        <f>C29+(C31-C21)/(A31-A21)</f>
        <v>15.969999999999995</v>
      </c>
      <c r="D30" s="1">
        <f t="shared" si="0"/>
        <v>0.26357142857142862</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2.02</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4.0999999999999996</v>
      </c>
      <c r="C31" s="9">
        <f>VLOOKUP(CONCATENATE($A$1,A31),'Smith et al 2006'!$A$2:$S$780,9,FALSE)</f>
        <v>17</v>
      </c>
      <c r="D31" s="1">
        <f t="shared" si="0"/>
        <v>0.27333333333333332</v>
      </c>
      <c r="E31" s="13">
        <f t="shared" si="1"/>
        <v>0.11111111111111094</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2</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5.879999999999999</v>
      </c>
      <c r="C32" s="8">
        <f>C31+(C41-C31)/(A41-A31)</f>
        <v>18.66</v>
      </c>
      <c r="D32" s="1">
        <f t="shared" si="0"/>
        <v>0.36749999999999994</v>
      </c>
      <c r="E32" s="13">
        <f t="shared" si="1"/>
        <v>0.43414634146341458</v>
      </c>
      <c r="F32" s="21">
        <f>IF('Inputs and Results'!$C$20="Conservation Easement (Perpetual)",(C32-C31),IF(AND('Inputs and Results'!$C$20="Government (Secured)",A32&lt;=$B$6),C32-C31,IF(A32&lt;=$B$6,(C32-C31)*0.01*($B$6-A32+1),0)))</f>
        <v>0</v>
      </c>
      <c r="G32" s="22">
        <f>IF(A32&lt;='Inputs and Results'!$C$12,(C32-C31)*0.01*('Inputs and Results'!$C$12-A32+1),0)</f>
        <v>0</v>
      </c>
      <c r="H32" s="8">
        <f>H31+(H41-H31)/($A41-$A31)</f>
        <v>1.99</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7.6599999999999984</v>
      </c>
      <c r="C33" s="8">
        <f>C32+(C41-C31)/(A41-A31)</f>
        <v>20.32</v>
      </c>
      <c r="D33" s="1">
        <f t="shared" si="0"/>
        <v>0.45058823529411757</v>
      </c>
      <c r="E33" s="13">
        <f t="shared" si="1"/>
        <v>0.30272108843537415</v>
      </c>
      <c r="F33" s="21">
        <f>IF('Inputs and Results'!$C$20="Conservation Easement (Perpetual)",(C33-C32),IF(AND('Inputs and Results'!$C$20="Government (Secured)",A33&lt;=$B$6),C33-C32,IF(A33&lt;=$B$6,(C33-C32)*0.01*($B$6-A33+1),0)))</f>
        <v>0</v>
      </c>
      <c r="G33" s="22">
        <f>IF(A33&lt;='Inputs and Results'!$C$12,(C33-C32)*0.01*('Inputs and Results'!$C$12-A33+1),0)</f>
        <v>0</v>
      </c>
      <c r="H33" s="8">
        <f>H32+(H41-H31)/($A41-$A31)</f>
        <v>1.98</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9.4399999999999977</v>
      </c>
      <c r="C34" s="8">
        <f>C33+(C41-C31)/(A41-A31)</f>
        <v>21.98</v>
      </c>
      <c r="D34" s="1">
        <f t="shared" si="0"/>
        <v>0.52444444444444427</v>
      </c>
      <c r="E34" s="13">
        <f t="shared" si="1"/>
        <v>0.23237597911227148</v>
      </c>
      <c r="F34" s="21">
        <f>IF('Inputs and Results'!$C$20="Conservation Easement (Perpetual)",(C34-C33),IF(AND('Inputs and Results'!$C$20="Government (Secured)",A34&lt;=$B$6),C34-C33,IF(A34&lt;=$B$6,(C34-C33)*0.01*($B$6-A34+1),0)))</f>
        <v>0</v>
      </c>
      <c r="G34" s="22">
        <f>IF(A34&lt;='Inputs and Results'!$C$12,(C34-C33)*0.01*('Inputs and Results'!$C$12-A34+1),0)</f>
        <v>0</v>
      </c>
      <c r="H34" s="8">
        <f>H33+(H41-H31)/($A41-$A31)</f>
        <v>1.97</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11.219999999999997</v>
      </c>
      <c r="C35" s="8">
        <f>C34+(C41-C31)/(A41-A31)</f>
        <v>23.64</v>
      </c>
      <c r="D35" s="1">
        <f t="shared" si="0"/>
        <v>0.59052631578947357</v>
      </c>
      <c r="E35" s="13">
        <f t="shared" si="1"/>
        <v>0.18855932203389836</v>
      </c>
      <c r="F35" s="21">
        <f>IF('Inputs and Results'!$C$20="Conservation Easement (Perpetual)",(C35-C34),IF(AND('Inputs and Results'!$C$20="Government (Secured)",A35&lt;=$B$6),C35-C34,IF(A35&lt;=$B$6,(C35-C34)*0.01*($B$6-A35+1),0)))</f>
        <v>0</v>
      </c>
      <c r="G35" s="22">
        <f>IF(A35&lt;='Inputs and Results'!$C$12,(C35-C34)*0.01*('Inputs and Results'!$C$12-A35+1),0)</f>
        <v>0</v>
      </c>
      <c r="H35" s="8">
        <f>H34+(H41-H31)/($A41-$A31)</f>
        <v>1.96</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12.999999999999996</v>
      </c>
      <c r="C36" s="8">
        <f>C35+(C41-C31)/(A41-A31)</f>
        <v>25.3</v>
      </c>
      <c r="D36" s="1">
        <f t="shared" si="0"/>
        <v>0.6499999999999998</v>
      </c>
      <c r="E36" s="13">
        <f t="shared" si="1"/>
        <v>0.15864527629233516</v>
      </c>
      <c r="F36" s="21">
        <f>IF('Inputs and Results'!$C$20="Conservation Easement (Perpetual)",(C36-C35),IF(AND('Inputs and Results'!$C$20="Government (Secured)",A36&lt;=$B$6),C36-C35,IF(A36&lt;=$B$6,(C36-C35)*0.01*($B$6-A36+1),0)))</f>
        <v>0</v>
      </c>
      <c r="G36" s="22">
        <f>IF(A36&lt;='Inputs and Results'!$C$12,(C36-C35)*0.01*('Inputs and Results'!$C$12-A36+1),0)</f>
        <v>0</v>
      </c>
      <c r="H36" s="8">
        <f>H35+(H41-H31)/($A41-$A31)</f>
        <v>1.95</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14.779999999999996</v>
      </c>
      <c r="C37" s="8">
        <f>C36+(C41-C31)/(A41-A31)</f>
        <v>26.96</v>
      </c>
      <c r="D37" s="1">
        <f t="shared" si="0"/>
        <v>0.70380952380952366</v>
      </c>
      <c r="E37" s="13">
        <f t="shared" si="1"/>
        <v>0.13692307692307693</v>
      </c>
      <c r="F37" s="21">
        <f>IF('Inputs and Results'!$C$20="Conservation Easement (Perpetual)",(C37-C36),IF(AND('Inputs and Results'!$C$20="Government (Secured)",A37&lt;=$B$6),C37-C36,IF(A37&lt;=$B$6,(C37-C36)*0.01*($B$6-A37+1),0)))</f>
        <v>0</v>
      </c>
      <c r="G37" s="22">
        <f>IF(A37&lt;='Inputs and Results'!$C$12,(C37-C36)*0.01*('Inputs and Results'!$C$12-A37+1),0)</f>
        <v>0</v>
      </c>
      <c r="H37" s="8">
        <f>H36+(H41-H31)/($A41-$A31)</f>
        <v>1.94</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16.559999999999995</v>
      </c>
      <c r="C38" s="8">
        <f>C37+(C41-C31)/(A41-A31)</f>
        <v>28.62</v>
      </c>
      <c r="D38" s="1">
        <f t="shared" si="0"/>
        <v>0.75272727272727247</v>
      </c>
      <c r="E38" s="13">
        <f t="shared" si="1"/>
        <v>0.12043301759133973</v>
      </c>
      <c r="F38" s="21">
        <f>IF('Inputs and Results'!$C$20="Conservation Easement (Perpetual)",(C38-C37),IF(AND('Inputs and Results'!$C$20="Government (Secured)",A38&lt;=$B$6),C38-C37,IF(A38&lt;=$B$6,(C38-C37)*0.01*($B$6-A38+1),0)))</f>
        <v>0</v>
      </c>
      <c r="G38" s="22">
        <f>IF(A38&lt;='Inputs and Results'!$C$12,(C38-C37)*0.01*('Inputs and Results'!$C$12-A38+1),0)</f>
        <v>0</v>
      </c>
      <c r="H38" s="8">
        <f>H37+(H41-H31)/($A41-$A31)</f>
        <v>1.93</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18.339999999999996</v>
      </c>
      <c r="C39" s="8">
        <f>C38+(C41-C31)/(A41-A31)</f>
        <v>30.28</v>
      </c>
      <c r="D39" s="1">
        <f t="shared" si="0"/>
        <v>0.7973913043478259</v>
      </c>
      <c r="E39" s="13">
        <f t="shared" si="1"/>
        <v>0.10748792270531404</v>
      </c>
      <c r="F39" s="21">
        <f>IF('Inputs and Results'!$C$20="Conservation Easement (Perpetual)",(C39-C38),IF(AND('Inputs and Results'!$C$20="Government (Secured)",A39&lt;=$B$6),C39-C38,IF(A39&lt;=$B$6,(C39-C38)*0.01*($B$6-A39+1),0)))</f>
        <v>0</v>
      </c>
      <c r="G39" s="22">
        <f>IF(A39&lt;='Inputs and Results'!$C$12,(C39-C38)*0.01*('Inputs and Results'!$C$12-A39+1),0)</f>
        <v>0</v>
      </c>
      <c r="H39" s="8">
        <f>H38+(H41-H31)/($A41-$A31)</f>
        <v>1.92</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20.119999999999997</v>
      </c>
      <c r="C40" s="8">
        <f>C39+(C41-C31)/(A41-A31)</f>
        <v>31.94</v>
      </c>
      <c r="D40" s="1">
        <f>B40/A40</f>
        <v>0.83833333333333326</v>
      </c>
      <c r="E40" s="13">
        <f>(B40/B39)-1</f>
        <v>9.7055616139585688E-2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1.91</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21.9</v>
      </c>
      <c r="C41" s="9">
        <f>VLOOKUP(CONCATENATE($A$1,A41),'Smith et al 2006'!$A$2:$S$780,9,FALSE)</f>
        <v>33.6</v>
      </c>
      <c r="D41" s="1">
        <f t="shared" ref="D41:D104" si="4">B41/A41</f>
        <v>0.87599999999999989</v>
      </c>
      <c r="E41" s="13">
        <f t="shared" ref="E41:E104" si="5">(B41/B40)-1</f>
        <v>8.8469184890656027E-2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1.9</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23.959999999999997</v>
      </c>
      <c r="C42" s="8">
        <f>C41+(C51-C41)/(A51-A41)</f>
        <v>35.270000000000003</v>
      </c>
      <c r="D42" s="1">
        <f t="shared" si="4"/>
        <v>0.92153846153846142</v>
      </c>
      <c r="E42" s="13">
        <f t="shared" si="5"/>
        <v>9.4063926940639142E-2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1.89</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26.019999999999996</v>
      </c>
      <c r="C43" s="8">
        <f>C42+(C51-C41)/(A51-A41)</f>
        <v>36.940000000000005</v>
      </c>
      <c r="D43" s="1">
        <f t="shared" si="4"/>
        <v>0.96370370370370351</v>
      </c>
      <c r="E43" s="13">
        <f t="shared" si="5"/>
        <v>8.5976627712854636E-2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1.88</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28.079999999999995</v>
      </c>
      <c r="C44" s="8">
        <f>C43+(C51-C41)/(A51-A41)</f>
        <v>38.610000000000007</v>
      </c>
      <c r="D44" s="1">
        <f t="shared" si="4"/>
        <v>1.0028571428571427</v>
      </c>
      <c r="E44" s="13">
        <f t="shared" si="5"/>
        <v>7.9169869331283671E-2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1.8699999999999999</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30.139999999999993</v>
      </c>
      <c r="C45" s="8">
        <f>C44+(C51-C41)/(A51-A41)</f>
        <v>40.280000000000008</v>
      </c>
      <c r="D45" s="1">
        <f t="shared" si="4"/>
        <v>1.039310344827586</v>
      </c>
      <c r="E45" s="13">
        <f t="shared" si="5"/>
        <v>7.3361823361823397E-2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1.8599999999999999</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32.199999999999996</v>
      </c>
      <c r="C46" s="8">
        <f>C45+(C51-C41)/(A51-A41)</f>
        <v>41.95000000000001</v>
      </c>
      <c r="D46" s="1">
        <f t="shared" si="4"/>
        <v>1.0733333333333333</v>
      </c>
      <c r="E46" s="13">
        <f t="shared" si="5"/>
        <v>6.8347710683477114E-2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1.8499999999999999</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34.26</v>
      </c>
      <c r="C47" s="8">
        <f>C46+(C51-C41)/(A51-A41)</f>
        <v>43.620000000000012</v>
      </c>
      <c r="D47" s="1">
        <f t="shared" si="4"/>
        <v>1.1051612903225805</v>
      </c>
      <c r="E47" s="13">
        <f t="shared" si="5"/>
        <v>6.3975155279503149E-2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1.8399999999999999</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36.32</v>
      </c>
      <c r="C48" s="8">
        <f>C47+(C51-C41)/(A51-A41)</f>
        <v>45.290000000000013</v>
      </c>
      <c r="D48" s="1">
        <f t="shared" si="4"/>
        <v>1.135</v>
      </c>
      <c r="E48" s="13">
        <f t="shared" si="5"/>
        <v>6.0128429655575077E-2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1.8299999999999998</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38.380000000000003</v>
      </c>
      <c r="C49" s="8">
        <f>C48+(C51-C41)/(A51-A41)</f>
        <v>46.960000000000015</v>
      </c>
      <c r="D49" s="1">
        <f t="shared" si="4"/>
        <v>1.1630303030303031</v>
      </c>
      <c r="E49" s="13">
        <f t="shared" si="5"/>
        <v>5.6718061674008835E-2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1.8199999999999998</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40.440000000000005</v>
      </c>
      <c r="C50" s="8">
        <f>C49+(C51-C41)/(A51-A41)</f>
        <v>48.630000000000017</v>
      </c>
      <c r="D50" s="1">
        <f t="shared" si="4"/>
        <v>1.1894117647058824</v>
      </c>
      <c r="E50" s="13">
        <f t="shared" si="5"/>
        <v>5.3673788431474856E-2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1.8099999999999998</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42.5</v>
      </c>
      <c r="C51" s="9">
        <f>VLOOKUP(CONCATENATE($A$1,A51),'Smith et al 2006'!$A$2:$S$780,9,FALSE)</f>
        <v>50.3</v>
      </c>
      <c r="D51" s="1">
        <f t="shared" si="4"/>
        <v>1.2142857142857142</v>
      </c>
      <c r="E51" s="13">
        <f t="shared" si="5"/>
        <v>5.093966369930758E-2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1.8</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44.74</v>
      </c>
      <c r="C52" s="8">
        <f>C51+(C61-C51)/(A61-A51)</f>
        <v>51.94</v>
      </c>
      <c r="D52" s="1">
        <f t="shared" si="4"/>
        <v>1.2427777777777778</v>
      </c>
      <c r="E52" s="13">
        <f t="shared" si="5"/>
        <v>5.2705882352941158E-2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1.8</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46.980000000000004</v>
      </c>
      <c r="C53" s="8">
        <f>C52+(C61-C51)/(A61-A51)</f>
        <v>53.58</v>
      </c>
      <c r="D53" s="1">
        <f t="shared" si="4"/>
        <v>1.2697297297297299</v>
      </c>
      <c r="E53" s="13">
        <f t="shared" si="5"/>
        <v>5.0067054090299656E-2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1.8</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49.220000000000006</v>
      </c>
      <c r="C54" s="8">
        <f>C53+(C61-C51)/(A61-A51)</f>
        <v>55.22</v>
      </c>
      <c r="D54" s="1">
        <f t="shared" si="4"/>
        <v>1.2952631578947369</v>
      </c>
      <c r="E54" s="13">
        <f t="shared" si="5"/>
        <v>4.7679863771817876E-2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1.8</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51.460000000000008</v>
      </c>
      <c r="C55" s="8">
        <f>C54+(C61-C51)/(A61-A51)</f>
        <v>56.86</v>
      </c>
      <c r="D55" s="1">
        <f t="shared" si="4"/>
        <v>1.3194871794871796</v>
      </c>
      <c r="E55" s="13">
        <f t="shared" si="5"/>
        <v>4.5509955302722505E-2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1.8</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53.70000000000001</v>
      </c>
      <c r="C56" s="8">
        <f>C55+(C61-C51)/(A61-A51)</f>
        <v>58.5</v>
      </c>
      <c r="D56" s="1">
        <f t="shared" si="4"/>
        <v>1.3425000000000002</v>
      </c>
      <c r="E56" s="13">
        <f t="shared" si="5"/>
        <v>4.3528954527788599E-2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1.8</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55.940000000000012</v>
      </c>
      <c r="C57" s="8">
        <f>C56+(C61-C51)/(A61-A51)</f>
        <v>60.14</v>
      </c>
      <c r="D57" s="1">
        <f t="shared" si="4"/>
        <v>1.3643902439024393</v>
      </c>
      <c r="E57" s="13">
        <f t="shared" si="5"/>
        <v>4.1713221601489714E-2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1.8</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58.180000000000014</v>
      </c>
      <c r="C58" s="8">
        <f>C57+(C61-C51)/(A61-A51)</f>
        <v>61.78</v>
      </c>
      <c r="D58" s="1">
        <f t="shared" si="4"/>
        <v>1.3852380952380956</v>
      </c>
      <c r="E58" s="13">
        <f t="shared" si="5"/>
        <v>4.0042903110475647E-2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1.8</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60.420000000000016</v>
      </c>
      <c r="C59" s="8">
        <f>C58+(C61-C51)/(A61-A51)</f>
        <v>63.42</v>
      </c>
      <c r="D59" s="1">
        <f t="shared" si="4"/>
        <v>1.4051162790697678</v>
      </c>
      <c r="E59" s="13">
        <f t="shared" si="5"/>
        <v>3.8501203162598863E-2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1.8</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62.660000000000018</v>
      </c>
      <c r="C60" s="8">
        <f>C59+(C61-C51)/(A61-A51)</f>
        <v>65.06</v>
      </c>
      <c r="D60" s="1">
        <f t="shared" si="4"/>
        <v>1.4240909090909095</v>
      </c>
      <c r="E60" s="13">
        <f t="shared" si="5"/>
        <v>3.7073816617014366E-2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1.8</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64.900000000000006</v>
      </c>
      <c r="C61" s="9">
        <f>VLOOKUP(CONCATENATE($A$1,A61),'Smith et al 2006'!$A$2:$S$780,9,FALSE)</f>
        <v>66.7</v>
      </c>
      <c r="D61" s="1">
        <f t="shared" si="4"/>
        <v>1.4422222222222223</v>
      </c>
      <c r="E61" s="13">
        <f t="shared" si="5"/>
        <v>3.5748483881263837E-2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1.8</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67.28</v>
      </c>
      <c r="C62" s="8">
        <f>C61+(C71-C61)/(A71-A61)</f>
        <v>68.39</v>
      </c>
      <c r="D62" s="1">
        <f t="shared" si="4"/>
        <v>1.462608695652174</v>
      </c>
      <c r="E62" s="13">
        <f t="shared" si="5"/>
        <v>3.6671802773497575E-2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1.8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69.66</v>
      </c>
      <c r="C63" s="8">
        <f>C62+(C71-C61)/(A71-A61)</f>
        <v>70.08</v>
      </c>
      <c r="D63" s="1">
        <f t="shared" si="4"/>
        <v>1.4821276595744679</v>
      </c>
      <c r="E63" s="13">
        <f t="shared" si="5"/>
        <v>3.5374554102259204E-2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1.8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72.039999999999992</v>
      </c>
      <c r="C64" s="8">
        <f>C63+(C71-C61)/(A71-A61)</f>
        <v>71.77</v>
      </c>
      <c r="D64" s="1">
        <f t="shared" si="4"/>
        <v>1.5008333333333332</v>
      </c>
      <c r="E64" s="13">
        <f t="shared" si="5"/>
        <v>3.4165948894631093E-2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1.8</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74.419999999999987</v>
      </c>
      <c r="C65" s="8">
        <f>C64+(C71-C61)/(A71-A61)</f>
        <v>73.459999999999994</v>
      </c>
      <c r="D65" s="1">
        <f t="shared" si="4"/>
        <v>1.5187755102040814</v>
      </c>
      <c r="E65" s="13">
        <f t="shared" si="5"/>
        <v>3.3037201554691809E-2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1.8</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76.799999999999983</v>
      </c>
      <c r="C66" s="8">
        <f>C65+(C71-C61)/(A71-A61)</f>
        <v>75.149999999999991</v>
      </c>
      <c r="D66" s="1">
        <f t="shared" si="4"/>
        <v>1.5359999999999996</v>
      </c>
      <c r="E66" s="13">
        <f t="shared" si="5"/>
        <v>3.1980650362805729E-2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1.8</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79.179999999999978</v>
      </c>
      <c r="C67" s="8">
        <f>C66+(C71-C61)/(A71-A61)</f>
        <v>76.839999999999989</v>
      </c>
      <c r="D67" s="1">
        <f t="shared" si="4"/>
        <v>1.5525490196078426</v>
      </c>
      <c r="E67" s="13">
        <f t="shared" si="5"/>
        <v>3.0989583333333348E-2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1.8</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81.559999999999974</v>
      </c>
      <c r="C68" s="8">
        <f>C67+(C71-C61)/(A71-A61)</f>
        <v>78.529999999999987</v>
      </c>
      <c r="D68" s="1">
        <f t="shared" si="4"/>
        <v>1.5684615384615379</v>
      </c>
      <c r="E68" s="13">
        <f t="shared" si="5"/>
        <v>3.0058095478656233E-2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1.8</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83.939999999999969</v>
      </c>
      <c r="C69" s="8">
        <f>C68+(C71-C61)/(A71-A61)</f>
        <v>80.219999999999985</v>
      </c>
      <c r="D69" s="1">
        <f t="shared" si="4"/>
        <v>1.5837735849056598</v>
      </c>
      <c r="E69" s="13">
        <f t="shared" si="5"/>
        <v>2.9180971064247219E-2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1.8</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86.319999999999965</v>
      </c>
      <c r="C70" s="8">
        <f>C69+(C71-C61)/(A71-A61)</f>
        <v>81.909999999999982</v>
      </c>
      <c r="D70" s="1">
        <f t="shared" si="4"/>
        <v>1.5985185185185178</v>
      </c>
      <c r="E70" s="13">
        <f t="shared" si="5"/>
        <v>2.8353585894686617E-2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1.8</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88.7</v>
      </c>
      <c r="C71" s="9">
        <f>VLOOKUP(CONCATENATE($A$1,A71),'Smith et al 2006'!$A$2:$S$780,9,FALSE)</f>
        <v>83.6</v>
      </c>
      <c r="D71" s="1">
        <f t="shared" si="4"/>
        <v>1.6127272727272728</v>
      </c>
      <c r="E71" s="13">
        <f t="shared" si="5"/>
        <v>2.757182576459738E-2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1.8</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91.17</v>
      </c>
      <c r="C72" s="8">
        <f>C71+(C81-C71)/(A81-A71)</f>
        <v>85.149999999999991</v>
      </c>
      <c r="D72" s="1">
        <f t="shared" si="4"/>
        <v>1.6280357142857143</v>
      </c>
      <c r="E72" s="13">
        <f t="shared" si="5"/>
        <v>2.7846674182638198E-2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1.79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93.64</v>
      </c>
      <c r="C73" s="8">
        <f>C72+(C81-C71)/(A81-A71)</f>
        <v>86.699999999999989</v>
      </c>
      <c r="D73" s="1">
        <f t="shared" si="4"/>
        <v>1.6428070175438596</v>
      </c>
      <c r="E73" s="13">
        <f t="shared" si="5"/>
        <v>2.7092245256114866E-2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1.78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96.11</v>
      </c>
      <c r="C74" s="8">
        <f>C73+(C81-C71)/(A81-A71)</f>
        <v>88.249999999999986</v>
      </c>
      <c r="D74" s="1">
        <f t="shared" si="4"/>
        <v>1.6570689655172415</v>
      </c>
      <c r="E74" s="13">
        <f t="shared" si="5"/>
        <v>2.637761640324654E-2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1.77</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98.58</v>
      </c>
      <c r="C75" s="8">
        <f>C74+(C81-C71)/(A81-A71)</f>
        <v>89.799999999999983</v>
      </c>
      <c r="D75" s="1">
        <f t="shared" si="4"/>
        <v>1.6708474576271186</v>
      </c>
      <c r="E75" s="13">
        <f t="shared" si="5"/>
        <v>2.5699719071896832E-2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1.76</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101.05</v>
      </c>
      <c r="C76" s="8">
        <f>C75+(C81-C71)/(A81-A71)</f>
        <v>91.34999999999998</v>
      </c>
      <c r="D76" s="1">
        <f t="shared" si="4"/>
        <v>1.6841666666666666</v>
      </c>
      <c r="E76" s="13">
        <f t="shared" si="5"/>
        <v>2.5055792249949249E-2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1.75</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103.52</v>
      </c>
      <c r="C77" s="8">
        <f>C76+(C81-C71)/(A81-A71)</f>
        <v>92.899999999999977</v>
      </c>
      <c r="D77" s="1">
        <f t="shared" si="4"/>
        <v>1.6970491803278689</v>
      </c>
      <c r="E77" s="13">
        <f t="shared" si="5"/>
        <v>2.4443344878772866E-2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1.74</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105.99</v>
      </c>
      <c r="C78" s="8">
        <f>C77+(C81-C71)/(A81-A71)</f>
        <v>94.449999999999974</v>
      </c>
      <c r="D78" s="1">
        <f t="shared" si="4"/>
        <v>1.709516129032258</v>
      </c>
      <c r="E78" s="13">
        <f t="shared" si="5"/>
        <v>2.386012364760437E-2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1.73</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108.46</v>
      </c>
      <c r="C79" s="8">
        <f>C78+(C81-C71)/(A81-A71)</f>
        <v>95.999999999999972</v>
      </c>
      <c r="D79" s="1">
        <f t="shared" si="4"/>
        <v>1.7215873015873016</v>
      </c>
      <c r="E79" s="13">
        <f t="shared" si="5"/>
        <v>2.3304085291065091E-2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1.72</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110.92999999999999</v>
      </c>
      <c r="C80" s="8">
        <f>C79+(C81-C71)/(A81-A71)</f>
        <v>97.549999999999969</v>
      </c>
      <c r="D80" s="1">
        <f t="shared" si="4"/>
        <v>1.7332812499999999</v>
      </c>
      <c r="E80" s="13">
        <f t="shared" si="5"/>
        <v>2.2773372671952785E-2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1.71</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113.4</v>
      </c>
      <c r="C81" s="9">
        <f>VLOOKUP(CONCATENATE($A$1,A81),'Smith et al 2006'!$A$2:$S$780,9,FALSE)</f>
        <v>99.1</v>
      </c>
      <c r="D81" s="1">
        <f t="shared" si="4"/>
        <v>1.7446153846153847</v>
      </c>
      <c r="E81" s="13">
        <f t="shared" si="5"/>
        <v>2.2266294059316794E-2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1.7</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115.96000000000001</v>
      </c>
      <c r="C82" s="8">
        <f>C81+(C91-C81)/(A91-A81)</f>
        <v>100.66</v>
      </c>
      <c r="D82" s="1">
        <f t="shared" si="4"/>
        <v>1.7569696969696971</v>
      </c>
      <c r="E82" s="13">
        <f t="shared" si="5"/>
        <v>2.2574955908289285E-2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1.7</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118.52000000000001</v>
      </c>
      <c r="C83" s="8">
        <f>C82+(C91-C81)/(A91-A81)</f>
        <v>102.22</v>
      </c>
      <c r="D83" s="1">
        <f t="shared" si="4"/>
        <v>1.7689552238805972</v>
      </c>
      <c r="E83" s="13">
        <f t="shared" si="5"/>
        <v>2.2076578130389768E-2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1.7</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121.08000000000001</v>
      </c>
      <c r="C84" s="8">
        <f>C83+(C91-C81)/(A91-A81)</f>
        <v>103.78</v>
      </c>
      <c r="D84" s="1">
        <f t="shared" si="4"/>
        <v>1.7805882352941178</v>
      </c>
      <c r="E84" s="13">
        <f t="shared" si="5"/>
        <v>2.1599730003375006E-2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1.7</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123.64000000000001</v>
      </c>
      <c r="C85" s="8">
        <f>C84+(C91-C81)/(A91-A81)</f>
        <v>105.34</v>
      </c>
      <c r="D85" s="1">
        <f t="shared" si="4"/>
        <v>1.7918840579710147</v>
      </c>
      <c r="E85" s="13">
        <f t="shared" si="5"/>
        <v>2.1143045920052783E-2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1.7</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126.20000000000002</v>
      </c>
      <c r="C86" s="8">
        <f>C85+(C91-C81)/(A91-A81)</f>
        <v>106.9</v>
      </c>
      <c r="D86" s="1">
        <f t="shared" si="4"/>
        <v>1.8028571428571432</v>
      </c>
      <c r="E86" s="13">
        <f t="shared" si="5"/>
        <v>2.0705273374312494E-2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1.7</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128.76000000000002</v>
      </c>
      <c r="C87" s="8">
        <f>C86+(C91-C81)/(A91-A81)</f>
        <v>108.46000000000001</v>
      </c>
      <c r="D87" s="1">
        <f t="shared" si="4"/>
        <v>1.8135211267605638</v>
      </c>
      <c r="E87" s="13">
        <f t="shared" si="5"/>
        <v>2.0285261489698891E-2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1.7</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131.32000000000002</v>
      </c>
      <c r="C88" s="8">
        <f>C87+(C91-C81)/(A91-A81)</f>
        <v>110.02000000000001</v>
      </c>
      <c r="D88" s="1">
        <f t="shared" si="4"/>
        <v>1.8238888888888891</v>
      </c>
      <c r="E88" s="13">
        <f t="shared" si="5"/>
        <v>1.9881950916433633E-2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1.7</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133.88000000000002</v>
      </c>
      <c r="C89" s="8">
        <f>C88+(C91-C81)/(A91-A81)</f>
        <v>111.58000000000001</v>
      </c>
      <c r="D89" s="1">
        <f t="shared" si="4"/>
        <v>1.8339726027397263</v>
      </c>
      <c r="E89" s="13">
        <f t="shared" si="5"/>
        <v>1.9494364910143114E-2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1.7</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136.44000000000003</v>
      </c>
      <c r="C90" s="8">
        <f>C89+(C91-C81)/(A91-A81)</f>
        <v>113.14000000000001</v>
      </c>
      <c r="D90" s="1">
        <f t="shared" si="4"/>
        <v>1.843783783783784</v>
      </c>
      <c r="E90" s="13">
        <f t="shared" si="5"/>
        <v>1.9121601434120228E-2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1.7</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139</v>
      </c>
      <c r="C91" s="9">
        <f>VLOOKUP(CONCATENATE($A$1,A91),'Smith et al 2006'!$A$2:$S$780,9,FALSE)</f>
        <v>114.7</v>
      </c>
      <c r="D91" s="1">
        <f t="shared" si="4"/>
        <v>1.8533333333333333</v>
      </c>
      <c r="E91" s="13">
        <f t="shared" si="5"/>
        <v>1.8762826150688694E-2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1.7</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141.62</v>
      </c>
      <c r="C92" s="8">
        <f>C91+(C101-C91)/(A101-A91)</f>
        <v>116.26</v>
      </c>
      <c r="D92" s="1">
        <f t="shared" si="4"/>
        <v>1.8634210526315791</v>
      </c>
      <c r="E92" s="13">
        <f t="shared" si="5"/>
        <v>1.884892086330936E-2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1.7</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144.24</v>
      </c>
      <c r="C93" s="8">
        <f>C92+(C101-C91)/(A101-A91)</f>
        <v>117.82000000000001</v>
      </c>
      <c r="D93" s="1">
        <f t="shared" si="4"/>
        <v>1.8732467532467534</v>
      </c>
      <c r="E93" s="13">
        <f t="shared" si="5"/>
        <v>1.850021183448658E-2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1.7</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146.86000000000001</v>
      </c>
      <c r="C94" s="8">
        <f>C93+(C101-C91)/(A101-A91)</f>
        <v>119.38000000000001</v>
      </c>
      <c r="D94" s="1">
        <f t="shared" si="4"/>
        <v>1.8828205128205131</v>
      </c>
      <c r="E94" s="13">
        <f t="shared" si="5"/>
        <v>1.8164170826400428E-2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149.48000000000002</v>
      </c>
      <c r="C95" s="8">
        <f>C94+(C101-C91)/(A101-A91)</f>
        <v>120.94000000000001</v>
      </c>
      <c r="D95" s="1">
        <f t="shared" si="4"/>
        <v>1.8921518987341774</v>
      </c>
      <c r="E95" s="13">
        <f t="shared" si="5"/>
        <v>1.7840119842026381E-2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1.7</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152.10000000000002</v>
      </c>
      <c r="C96" s="8">
        <f>C95+(C101-C91)/(A101-A91)</f>
        <v>122.50000000000001</v>
      </c>
      <c r="D96" s="1">
        <f t="shared" si="4"/>
        <v>1.9012500000000003</v>
      </c>
      <c r="E96" s="13">
        <f t="shared" si="5"/>
        <v>1.7527428418517621E-2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1.7</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154.72000000000003</v>
      </c>
      <c r="C97" s="8">
        <f>C96+(C101-C91)/(A101-A91)</f>
        <v>124.06000000000002</v>
      </c>
      <c r="D97" s="1">
        <f t="shared" si="4"/>
        <v>1.9101234567901237</v>
      </c>
      <c r="E97" s="13">
        <f t="shared" si="5"/>
        <v>1.7225509533201899E-2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1.7</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157.34000000000003</v>
      </c>
      <c r="C98" s="8">
        <f>C97+(C101-C91)/(A101-A91)</f>
        <v>125.62000000000002</v>
      </c>
      <c r="D98" s="1">
        <f t="shared" si="4"/>
        <v>1.9187804878048784</v>
      </c>
      <c r="E98" s="13">
        <f t="shared" si="5"/>
        <v>1.6933815925542994E-2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1.7</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159.96000000000004</v>
      </c>
      <c r="C99" s="8">
        <f>C98+(C101-C91)/(A101-A91)</f>
        <v>127.18000000000002</v>
      </c>
      <c r="D99" s="1">
        <f t="shared" si="4"/>
        <v>1.927228915662651</v>
      </c>
      <c r="E99" s="13">
        <f t="shared" si="5"/>
        <v>1.665183678657689E-2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1.7</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162.58000000000004</v>
      </c>
      <c r="C100" s="8">
        <f>C99+(C101-C91)/(A101-A91)</f>
        <v>128.74</v>
      </c>
      <c r="D100" s="1">
        <f t="shared" si="4"/>
        <v>1.935476190476191</v>
      </c>
      <c r="E100" s="13">
        <f t="shared" si="5"/>
        <v>1.6379094773693481E-2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1.7</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165.2</v>
      </c>
      <c r="C101" s="9">
        <f>VLOOKUP(CONCATENATE($A$1,A101),'Smith et al 2006'!$A$2:$S$780,9,FALSE)</f>
        <v>130.30000000000001</v>
      </c>
      <c r="D101" s="1">
        <f t="shared" si="4"/>
        <v>1.9435294117647057</v>
      </c>
      <c r="E101" s="13">
        <f t="shared" si="5"/>
        <v>1.6115143314060498E-2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1.7</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167.89</v>
      </c>
      <c r="C102" s="8">
        <f>C101+(C111-C101)/(A111-A101)</f>
        <v>131.87</v>
      </c>
      <c r="D102" s="1">
        <f t="shared" si="4"/>
        <v>1.9522093023255813</v>
      </c>
      <c r="E102" s="13">
        <f t="shared" si="5"/>
        <v>1.6283292978208186E-2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1.7</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170.57999999999998</v>
      </c>
      <c r="C103" s="8">
        <f>C102+(C111-C101)/(A111-A101)</f>
        <v>133.44</v>
      </c>
      <c r="D103" s="1">
        <f t="shared" si="4"/>
        <v>1.9606896551724136</v>
      </c>
      <c r="E103" s="13">
        <f t="shared" si="5"/>
        <v>1.6022395616177354E-2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1.7</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173.26999999999998</v>
      </c>
      <c r="C104" s="8">
        <f>C103+(C111-C101)/(A111-A101)</f>
        <v>135.01</v>
      </c>
      <c r="D104" s="1">
        <f t="shared" si="4"/>
        <v>1.9689772727272725</v>
      </c>
      <c r="E104" s="13">
        <f t="shared" si="5"/>
        <v>1.5769726814397922E-2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1.7</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175.95999999999998</v>
      </c>
      <c r="C105" s="8">
        <f>C104+(C111-C101)/(A111-A101)</f>
        <v>136.57999999999998</v>
      </c>
      <c r="D105" s="1">
        <f t="shared" ref="D105:D141" si="14">B105/A105</f>
        <v>1.9770786516853931</v>
      </c>
      <c r="E105" s="13">
        <f t="shared" ref="E105:E141" si="15">(B105/B104)-1</f>
        <v>1.5524903330062845E-2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1.7</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178.64999999999998</v>
      </c>
      <c r="C106" s="8">
        <f>C105+(C111-C101)/(A111-A101)</f>
        <v>138.14999999999998</v>
      </c>
      <c r="D106" s="1">
        <f t="shared" si="14"/>
        <v>1.9849999999999997</v>
      </c>
      <c r="E106" s="13">
        <f t="shared" si="15"/>
        <v>1.52875653557627E-2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1.7</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181.33999999999997</v>
      </c>
      <c r="C107" s="8">
        <f>C106+(C111-C101)/(A111-A101)</f>
        <v>139.71999999999997</v>
      </c>
      <c r="D107" s="1">
        <f t="shared" si="14"/>
        <v>1.9927472527472525</v>
      </c>
      <c r="E107" s="13">
        <f t="shared" si="15"/>
        <v>1.5057374755107711E-2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1.7</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184.02999999999997</v>
      </c>
      <c r="C108" s="8">
        <f>C107+(C111-C101)/(A111-A101)</f>
        <v>141.28999999999996</v>
      </c>
      <c r="D108" s="1">
        <f t="shared" si="14"/>
        <v>2.0003260869565214</v>
      </c>
      <c r="E108" s="13">
        <f t="shared" si="15"/>
        <v>1.4834013455387707E-2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1.7</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186.71999999999997</v>
      </c>
      <c r="C109" s="8">
        <f>C108+(C111-C101)/(A111-A101)</f>
        <v>142.85999999999996</v>
      </c>
      <c r="D109" s="1">
        <f t="shared" si="14"/>
        <v>2.0077419354838706</v>
      </c>
      <c r="E109" s="13">
        <f t="shared" si="15"/>
        <v>1.4617181981198657E-2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1.7</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189.40999999999997</v>
      </c>
      <c r="C110" s="8">
        <f>C109+(C111-C101)/(A111-A101)</f>
        <v>144.42999999999995</v>
      </c>
      <c r="D110" s="1">
        <f t="shared" si="14"/>
        <v>2.0149999999999997</v>
      </c>
      <c r="E110" s="13">
        <f t="shared" si="15"/>
        <v>1.4406598114824254E-2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1.7</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192.1</v>
      </c>
      <c r="C111" s="9">
        <f>VLOOKUP(CONCATENATE($A$1,A111),'Smith et al 2006'!$A$2:$S$780,9,FALSE)</f>
        <v>146</v>
      </c>
      <c r="D111" s="1">
        <f t="shared" si="14"/>
        <v>2.0221052631578948</v>
      </c>
      <c r="E111" s="13">
        <f t="shared" si="15"/>
        <v>1.4201995670767298E-2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1.7</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194.81</v>
      </c>
      <c r="C112" s="8">
        <f>C111+(C121-C111)/(A121-A111)</f>
        <v>147.56</v>
      </c>
      <c r="D112" s="1">
        <f t="shared" si="14"/>
        <v>2.0292708333333334</v>
      </c>
      <c r="E112" s="13">
        <f t="shared" si="15"/>
        <v>1.4107235814679875E-2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1.7</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197.52</v>
      </c>
      <c r="C113" s="8">
        <f>C112+(C121-C111)/(A121-A111)</f>
        <v>149.12</v>
      </c>
      <c r="D113" s="1">
        <f t="shared" si="14"/>
        <v>2.0362886597938146</v>
      </c>
      <c r="E113" s="13">
        <f t="shared" si="15"/>
        <v>1.3910990195575179E-2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1.7</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200.23000000000002</v>
      </c>
      <c r="C114" s="8">
        <f>C113+(C121-C111)/(A121-A111)</f>
        <v>150.68</v>
      </c>
      <c r="D114" s="1">
        <f t="shared" si="14"/>
        <v>2.0431632653061227</v>
      </c>
      <c r="E114" s="13">
        <f t="shared" si="15"/>
        <v>1.3720129607128539E-2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1.7</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202.94000000000003</v>
      </c>
      <c r="C115" s="8">
        <f>C114+(C121-C111)/(A121-A111)</f>
        <v>152.24</v>
      </c>
      <c r="D115" s="1">
        <f t="shared" si="14"/>
        <v>2.0498989898989901</v>
      </c>
      <c r="E115" s="13">
        <f t="shared" si="15"/>
        <v>1.3534435399290778E-2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1.7</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205.65000000000003</v>
      </c>
      <c r="C116" s="8">
        <f>C115+(C121-C111)/(A121-A111)</f>
        <v>153.80000000000001</v>
      </c>
      <c r="D116" s="1">
        <f t="shared" si="14"/>
        <v>2.0565000000000002</v>
      </c>
      <c r="E116" s="13">
        <f t="shared" si="15"/>
        <v>1.3353700601163032E-2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1.7</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208.36000000000004</v>
      </c>
      <c r="C117" s="8">
        <f>C116+(C121-C111)/(A121-A111)</f>
        <v>155.36000000000001</v>
      </c>
      <c r="D117" s="1">
        <f t="shared" si="14"/>
        <v>2.0629702970297035</v>
      </c>
      <c r="E117" s="13">
        <f t="shared" si="15"/>
        <v>1.3177729151470974E-2</v>
      </c>
      <c r="F117" s="20"/>
      <c r="G117" s="20"/>
      <c r="H117" s="8">
        <f>H116+(H121-H111)/($A121-$A111)</f>
        <v>1.7</v>
      </c>
    </row>
    <row r="118" spans="1:108" x14ac:dyDescent="0.2">
      <c r="A118" s="8">
        <f t="shared" si="16"/>
        <v>102</v>
      </c>
      <c r="B118" s="8">
        <f>B117+(B121-B111)/(A121-A111)</f>
        <v>211.07000000000005</v>
      </c>
      <c r="C118" s="8">
        <f>C117+(C121-C111)/(A121-A111)</f>
        <v>156.92000000000002</v>
      </c>
      <c r="D118" s="1">
        <f t="shared" si="14"/>
        <v>2.0693137254901965</v>
      </c>
      <c r="E118" s="13">
        <f t="shared" si="15"/>
        <v>1.3006335189095886E-2</v>
      </c>
      <c r="F118" s="20"/>
      <c r="G118" s="20"/>
      <c r="H118" s="8">
        <f>H117+(H121-H111)/($A121-$A111)</f>
        <v>1.7</v>
      </c>
    </row>
    <row r="119" spans="1:108" x14ac:dyDescent="0.2">
      <c r="A119" s="8">
        <f t="shared" si="16"/>
        <v>103</v>
      </c>
      <c r="B119" s="8">
        <f>B118+(B121-B111)/(A121-A111)</f>
        <v>213.78000000000006</v>
      </c>
      <c r="C119" s="8">
        <f>C118+(C121-C111)/(A121-A111)</f>
        <v>158.48000000000002</v>
      </c>
      <c r="D119" s="1">
        <f t="shared" si="14"/>
        <v>2.075533980582525</v>
      </c>
      <c r="E119" s="13">
        <f t="shared" si="15"/>
        <v>1.2839342398256459E-2</v>
      </c>
      <c r="F119" s="20"/>
      <c r="G119" s="20"/>
      <c r="H119" s="8">
        <f>H118+(H121-H111)/($A121-$A111)</f>
        <v>1.7</v>
      </c>
    </row>
    <row r="120" spans="1:108" x14ac:dyDescent="0.2">
      <c r="A120" s="8">
        <f t="shared" si="16"/>
        <v>104</v>
      </c>
      <c r="B120" s="8">
        <f>B119+(B121-B111)/(A121-A111)</f>
        <v>216.49000000000007</v>
      </c>
      <c r="C120" s="8">
        <f>C119+(C121-C111)/(A121-A111)</f>
        <v>160.04000000000002</v>
      </c>
      <c r="D120" s="1">
        <f t="shared" si="14"/>
        <v>2.0816346153846159</v>
      </c>
      <c r="E120" s="13">
        <f t="shared" si="15"/>
        <v>1.2676583403498975E-2</v>
      </c>
      <c r="F120" s="20"/>
      <c r="G120" s="20"/>
      <c r="H120" s="8">
        <f>H119+(H121-H111)/($A121-$A111)</f>
        <v>1.7</v>
      </c>
    </row>
    <row r="121" spans="1:108" x14ac:dyDescent="0.2">
      <c r="A121" s="9">
        <v>105</v>
      </c>
      <c r="B121" s="9">
        <f>VLOOKUP(CONCATENATE($A$1,A121),'Smith et al 2006'!$A$2:$S$780,8,FALSE)</f>
        <v>219.2</v>
      </c>
      <c r="C121" s="9">
        <f>VLOOKUP(CONCATENATE($A$1,A121),'Smith et al 2006'!$A$2:$S$780,9,FALSE)</f>
        <v>161.6</v>
      </c>
      <c r="D121" s="1">
        <f t="shared" si="14"/>
        <v>2.0876190476190475</v>
      </c>
      <c r="E121" s="13">
        <f t="shared" si="15"/>
        <v>1.2517899210124916E-2</v>
      </c>
      <c r="F121" s="20"/>
      <c r="G121" s="20"/>
      <c r="H121" s="9">
        <f>VLOOKUP(CONCATENATE($A$1,$A121),'Smith et al 2006'!$A$2:$S$780,11,FALSE)</f>
        <v>1.7</v>
      </c>
    </row>
    <row r="122" spans="1:108" x14ac:dyDescent="0.2">
      <c r="A122" s="8">
        <f t="shared" ref="A122:A130" si="17">A121+1</f>
        <v>106</v>
      </c>
      <c r="B122" s="8">
        <f>B121+(B131-B121)/(A131-A121)</f>
        <v>221.92</v>
      </c>
      <c r="C122" s="8">
        <f>C121+(C131-C121)/(A131-A121)</f>
        <v>163.13999999999999</v>
      </c>
      <c r="D122" s="1">
        <f t="shared" si="14"/>
        <v>2.0935849056603772</v>
      </c>
      <c r="E122" s="13">
        <f t="shared" si="15"/>
        <v>1.2408759124087565E-2</v>
      </c>
      <c r="F122" s="20"/>
      <c r="G122" s="20"/>
      <c r="H122" s="8">
        <f>H121+(H131-H121)/($A131-$A121)</f>
        <v>1.69</v>
      </c>
    </row>
    <row r="123" spans="1:108" x14ac:dyDescent="0.2">
      <c r="A123" s="8">
        <f t="shared" si="17"/>
        <v>107</v>
      </c>
      <c r="B123" s="8">
        <f>B122+(B131-B121)/(A131-A121)</f>
        <v>224.64</v>
      </c>
      <c r="C123" s="8">
        <f>C122+(C131-C121)/(A131-A121)</f>
        <v>164.67999999999998</v>
      </c>
      <c r="D123" s="1">
        <f t="shared" si="14"/>
        <v>2.0994392523364485</v>
      </c>
      <c r="E123" s="13">
        <f t="shared" si="15"/>
        <v>1.2256669069935056E-2</v>
      </c>
      <c r="F123" s="20"/>
      <c r="G123" s="20"/>
      <c r="H123" s="8">
        <f>H122+(H131-H121)/($A131-$A121)</f>
        <v>1.68</v>
      </c>
    </row>
    <row r="124" spans="1:108" x14ac:dyDescent="0.2">
      <c r="A124" s="8">
        <f t="shared" si="17"/>
        <v>108</v>
      </c>
      <c r="B124" s="8">
        <f>B123+(B131-B121)/(A131-A121)</f>
        <v>227.35999999999999</v>
      </c>
      <c r="C124" s="8">
        <f>C123+(C131-C121)/(A131-A121)</f>
        <v>166.21999999999997</v>
      </c>
      <c r="D124" s="1">
        <f t="shared" si="14"/>
        <v>2.105185185185185</v>
      </c>
      <c r="E124" s="13">
        <f t="shared" si="15"/>
        <v>1.2108262108262213E-2</v>
      </c>
      <c r="F124" s="20"/>
      <c r="G124" s="20"/>
      <c r="H124" s="8">
        <f>H123+(H131-H121)/($A131-$A121)</f>
        <v>1.67</v>
      </c>
    </row>
    <row r="125" spans="1:108" x14ac:dyDescent="0.2">
      <c r="A125" s="8">
        <f t="shared" si="17"/>
        <v>109</v>
      </c>
      <c r="B125" s="8">
        <f>B124+(B131-B121)/(A131-A121)</f>
        <v>230.07999999999998</v>
      </c>
      <c r="C125" s="8">
        <f>C124+(C131-C121)/(A131-A121)</f>
        <v>167.75999999999996</v>
      </c>
      <c r="D125" s="1">
        <f t="shared" si="14"/>
        <v>2.1108256880733944</v>
      </c>
      <c r="E125" s="13">
        <f t="shared" si="15"/>
        <v>1.1963406052075909E-2</v>
      </c>
      <c r="F125" s="20"/>
      <c r="G125" s="20"/>
      <c r="H125" s="8">
        <f>H124+(H131-H121)/($A131-$A121)</f>
        <v>1.66</v>
      </c>
    </row>
    <row r="126" spans="1:108" x14ac:dyDescent="0.2">
      <c r="A126" s="8">
        <f t="shared" si="17"/>
        <v>110</v>
      </c>
      <c r="B126" s="8">
        <f>B125+(B131-B121)/(A131-A121)</f>
        <v>232.79999999999998</v>
      </c>
      <c r="C126" s="8">
        <f>C125+(C131-C121)/(A131-A121)</f>
        <v>169.29999999999995</v>
      </c>
      <c r="D126" s="1">
        <f t="shared" si="14"/>
        <v>2.1163636363636362</v>
      </c>
      <c r="E126" s="13">
        <f t="shared" si="15"/>
        <v>1.182197496522952E-2</v>
      </c>
      <c r="F126" s="20"/>
      <c r="G126" s="20"/>
      <c r="H126" s="8">
        <f>H125+(H131-H121)/($A131-$A121)</f>
        <v>1.65</v>
      </c>
    </row>
    <row r="127" spans="1:108" x14ac:dyDescent="0.2">
      <c r="A127" s="8">
        <f t="shared" si="17"/>
        <v>111</v>
      </c>
      <c r="B127" s="8">
        <f>B126+(B131-B121)/(A131-A121)</f>
        <v>235.51999999999998</v>
      </c>
      <c r="C127" s="8">
        <f>C126+(C131-C121)/(A131-A121)</f>
        <v>170.83999999999995</v>
      </c>
      <c r="D127" s="1">
        <f t="shared" si="14"/>
        <v>2.1218018018018014</v>
      </c>
      <c r="E127" s="13">
        <f t="shared" si="15"/>
        <v>1.1683848797250818E-2</v>
      </c>
      <c r="F127" s="20"/>
      <c r="G127" s="20"/>
      <c r="H127" s="8">
        <f>H126+(H131-H121)/($A131-$A121)</f>
        <v>1.64</v>
      </c>
    </row>
    <row r="128" spans="1:108" x14ac:dyDescent="0.2">
      <c r="A128" s="8">
        <f t="shared" si="17"/>
        <v>112</v>
      </c>
      <c r="B128" s="8">
        <f>B127+(B131-B121)/(A131-A121)</f>
        <v>238.23999999999998</v>
      </c>
      <c r="C128" s="8">
        <f>C127+(C131-C121)/(A131-A121)</f>
        <v>172.37999999999994</v>
      </c>
      <c r="D128" s="1">
        <f t="shared" si="14"/>
        <v>2.1271428571428568</v>
      </c>
      <c r="E128" s="13">
        <f t="shared" si="15"/>
        <v>1.1548913043478271E-2</v>
      </c>
      <c r="F128" s="20"/>
      <c r="G128" s="20"/>
      <c r="H128" s="8">
        <f>H127+(H131-H121)/($A131-$A121)</f>
        <v>1.63</v>
      </c>
    </row>
    <row r="129" spans="1:8" x14ac:dyDescent="0.2">
      <c r="A129" s="8">
        <f t="shared" si="17"/>
        <v>113</v>
      </c>
      <c r="B129" s="8">
        <f>B128+(B131-B121)/(A131-A121)</f>
        <v>240.95999999999998</v>
      </c>
      <c r="C129" s="8">
        <f>C128+(C131-C121)/(A131-A121)</f>
        <v>173.91999999999993</v>
      </c>
      <c r="D129" s="1">
        <f t="shared" si="14"/>
        <v>2.1323893805309733</v>
      </c>
      <c r="E129" s="13">
        <f t="shared" si="15"/>
        <v>1.1417058428475402E-2</v>
      </c>
      <c r="F129" s="20"/>
      <c r="G129" s="20"/>
      <c r="H129" s="8">
        <f>H128+(H131-H121)/($A131-$A121)</f>
        <v>1.6199999999999999</v>
      </c>
    </row>
    <row r="130" spans="1:8" x14ac:dyDescent="0.2">
      <c r="A130" s="8">
        <f t="shared" si="17"/>
        <v>114</v>
      </c>
      <c r="B130" s="8">
        <f>B129+(B131-B121)/(A131-A121)</f>
        <v>243.67999999999998</v>
      </c>
      <c r="C130" s="8">
        <f>C129+(C131-C121)/(A131-A121)</f>
        <v>175.45999999999992</v>
      </c>
      <c r="D130" s="1">
        <f t="shared" si="14"/>
        <v>2.1375438596491225</v>
      </c>
      <c r="E130" s="13">
        <f t="shared" si="15"/>
        <v>1.1288180610889764E-2</v>
      </c>
      <c r="F130" s="20"/>
      <c r="G130" s="20"/>
      <c r="H130" s="8">
        <f>H129+(H131-H121)/($A131-$A121)</f>
        <v>1.6099999999999999</v>
      </c>
    </row>
    <row r="131" spans="1:8" x14ac:dyDescent="0.2">
      <c r="A131" s="9">
        <v>115</v>
      </c>
      <c r="B131" s="9">
        <f>VLOOKUP(CONCATENATE($A$1,A131),'Smith et al 2006'!$A$2:$S$780,8,FALSE)</f>
        <v>246.4</v>
      </c>
      <c r="C131" s="9">
        <f>VLOOKUP(CONCATENATE($A$1,A131),'Smith et al 2006'!$A$2:$S$780,9,FALSE)</f>
        <v>177</v>
      </c>
      <c r="D131" s="1">
        <f t="shared" si="14"/>
        <v>2.1426086956521742</v>
      </c>
      <c r="E131" s="13">
        <f t="shared" si="15"/>
        <v>1.1162179908076331E-2</v>
      </c>
      <c r="F131" s="20"/>
      <c r="G131" s="20"/>
      <c r="H131" s="9">
        <f>VLOOKUP(CONCATENATE($A$1,$A131),'Smith et al 2006'!$A$2:$S$780,11,FALSE)</f>
        <v>1.6</v>
      </c>
    </row>
    <row r="132" spans="1:8" x14ac:dyDescent="0.2">
      <c r="A132" s="8">
        <f t="shared" ref="A132:A140" si="18">A131+1</f>
        <v>116</v>
      </c>
      <c r="B132" s="8">
        <f>B131+(B141-B131)/(A141-A131)</f>
        <v>249.01</v>
      </c>
      <c r="C132" s="8">
        <f>C131+(C141-C131)/(A141-A131)</f>
        <v>178.46</v>
      </c>
      <c r="D132" s="1">
        <f t="shared" si="14"/>
        <v>2.1466379310344825</v>
      </c>
      <c r="E132" s="13">
        <f t="shared" si="15"/>
        <v>1.0592532467532445E-2</v>
      </c>
      <c r="F132" s="20"/>
      <c r="G132" s="20"/>
      <c r="H132" s="8">
        <f>H131+(H141-H131)/($A141-$A131)</f>
        <v>1.6</v>
      </c>
    </row>
    <row r="133" spans="1:8" x14ac:dyDescent="0.2">
      <c r="A133" s="8">
        <f t="shared" si="18"/>
        <v>117</v>
      </c>
      <c r="B133" s="8">
        <f>B132+(B141-B131)/(A141-A131)</f>
        <v>251.62</v>
      </c>
      <c r="C133" s="8">
        <f>C132+(C141-C131)/(A141-A131)</f>
        <v>179.92000000000002</v>
      </c>
      <c r="D133" s="1">
        <f t="shared" si="14"/>
        <v>2.1505982905982908</v>
      </c>
      <c r="E133" s="13">
        <f t="shared" si="15"/>
        <v>1.0481506766796489E-2</v>
      </c>
      <c r="F133" s="20"/>
      <c r="G133" s="20"/>
      <c r="H133" s="8">
        <f>H132+(H141-H131)/($A141-$A131)</f>
        <v>1.6</v>
      </c>
    </row>
    <row r="134" spans="1:8" x14ac:dyDescent="0.2">
      <c r="A134" s="8">
        <f t="shared" si="18"/>
        <v>118</v>
      </c>
      <c r="B134" s="8">
        <f>B133+(B141-B131)/(A141-A131)</f>
        <v>254.23000000000002</v>
      </c>
      <c r="C134" s="8">
        <f>C133+(C141-C131)/(A141-A131)</f>
        <v>181.38000000000002</v>
      </c>
      <c r="D134" s="1">
        <f t="shared" si="14"/>
        <v>2.1544915254237291</v>
      </c>
      <c r="E134" s="13">
        <f t="shared" si="15"/>
        <v>1.037278435736444E-2</v>
      </c>
      <c r="F134" s="20"/>
      <c r="G134" s="20"/>
      <c r="H134" s="8">
        <f>H133+(H141-H131)/($A141-$A131)</f>
        <v>1.6</v>
      </c>
    </row>
    <row r="135" spans="1:8" x14ac:dyDescent="0.2">
      <c r="A135" s="8">
        <f t="shared" si="18"/>
        <v>119</v>
      </c>
      <c r="B135" s="8">
        <f>B134+(B141-B131)/(A141-A131)</f>
        <v>256.84000000000003</v>
      </c>
      <c r="C135" s="8">
        <f>C134+(C141-C131)/(A141-A131)</f>
        <v>182.84000000000003</v>
      </c>
      <c r="D135" s="1">
        <f t="shared" si="14"/>
        <v>2.1583193277310926</v>
      </c>
      <c r="E135" s="13">
        <f t="shared" si="15"/>
        <v>1.0266294300436574E-2</v>
      </c>
      <c r="F135" s="20"/>
      <c r="G135" s="20"/>
      <c r="H135" s="8">
        <f>H134+(H141-H131)/($A141-$A131)</f>
        <v>1.6</v>
      </c>
    </row>
    <row r="136" spans="1:8" x14ac:dyDescent="0.2">
      <c r="A136" s="8">
        <f t="shared" si="18"/>
        <v>120</v>
      </c>
      <c r="B136" s="8">
        <f>B135+(B141-B131)/(A141-A131)</f>
        <v>259.45000000000005</v>
      </c>
      <c r="C136" s="8">
        <f>C135+(C141-C131)/(A141-A131)</f>
        <v>184.30000000000004</v>
      </c>
      <c r="D136" s="1">
        <f t="shared" si="14"/>
        <v>2.1620833333333338</v>
      </c>
      <c r="E136" s="13">
        <f t="shared" si="15"/>
        <v>1.0161968540725708E-2</v>
      </c>
      <c r="F136" s="20"/>
      <c r="G136" s="20"/>
      <c r="H136" s="8">
        <f>H135+(H141-H131)/($A141-$A131)</f>
        <v>1.6</v>
      </c>
    </row>
    <row r="137" spans="1:8" x14ac:dyDescent="0.2">
      <c r="A137" s="8">
        <f t="shared" si="18"/>
        <v>121</v>
      </c>
      <c r="B137" s="8">
        <f>B136+(B141-B131)/(A141-A131)</f>
        <v>262.06000000000006</v>
      </c>
      <c r="C137" s="8">
        <f>C136+(C141-C131)/(A141-A131)</f>
        <v>185.76000000000005</v>
      </c>
      <c r="D137" s="1">
        <f t="shared" si="14"/>
        <v>2.1657851239669426</v>
      </c>
      <c r="E137" s="13">
        <f t="shared" si="15"/>
        <v>1.0059741761418328E-2</v>
      </c>
      <c r="F137" s="20"/>
      <c r="G137" s="20"/>
      <c r="H137" s="8">
        <f>H136+(H141-H131)/($A141-$A131)</f>
        <v>1.6</v>
      </c>
    </row>
    <row r="138" spans="1:8" x14ac:dyDescent="0.2">
      <c r="A138" s="8">
        <f t="shared" si="18"/>
        <v>122</v>
      </c>
      <c r="B138" s="8">
        <f>B137+(B141-B131)/(A141-A131)</f>
        <v>264.67000000000007</v>
      </c>
      <c r="C138" s="8">
        <f>C137+(C141-C131)/(A141-A131)</f>
        <v>187.22000000000006</v>
      </c>
      <c r="D138" s="1">
        <f t="shared" si="14"/>
        <v>2.1694262295081974</v>
      </c>
      <c r="E138" s="13">
        <f t="shared" si="15"/>
        <v>9.9595512478058978E-3</v>
      </c>
      <c r="F138" s="20"/>
      <c r="G138" s="20"/>
      <c r="H138" s="8">
        <f>H137+(H141-H131)/($A141-$A131)</f>
        <v>1.6</v>
      </c>
    </row>
    <row r="139" spans="1:8" x14ac:dyDescent="0.2">
      <c r="A139" s="8">
        <f t="shared" si="18"/>
        <v>123</v>
      </c>
      <c r="B139" s="8">
        <f>B138+(B141-B131)/(A141-A131)</f>
        <v>267.28000000000009</v>
      </c>
      <c r="C139" s="8">
        <f>C138+(C141-C131)/(A141-A131)</f>
        <v>188.68000000000006</v>
      </c>
      <c r="D139" s="1">
        <f t="shared" si="14"/>
        <v>2.1730081300813016</v>
      </c>
      <c r="E139" s="13">
        <f t="shared" si="15"/>
        <v>9.8613367589830414E-3</v>
      </c>
      <c r="F139" s="20"/>
      <c r="G139" s="20"/>
      <c r="H139" s="8">
        <f>H138+(H141-H131)/($A141-$A131)</f>
        <v>1.6</v>
      </c>
    </row>
    <row r="140" spans="1:8" x14ac:dyDescent="0.2">
      <c r="A140" s="8">
        <f t="shared" si="18"/>
        <v>124</v>
      </c>
      <c r="B140" s="8">
        <f>B139+(B141-B131)/(A141-A131)</f>
        <v>269.8900000000001</v>
      </c>
      <c r="C140" s="8">
        <f>C139+(C141-C131)/(A141-A131)</f>
        <v>190.14000000000007</v>
      </c>
      <c r="D140" s="1">
        <f t="shared" si="14"/>
        <v>2.1765322580645168</v>
      </c>
      <c r="E140" s="13">
        <f t="shared" si="15"/>
        <v>9.7650404070637187E-3</v>
      </c>
      <c r="F140" s="20"/>
      <c r="G140" s="20"/>
      <c r="H140" s="8">
        <f>H139+(H141-H131)/($A141-$A131)</f>
        <v>1.6</v>
      </c>
    </row>
    <row r="141" spans="1:8" x14ac:dyDescent="0.2">
      <c r="A141" s="9">
        <v>125</v>
      </c>
      <c r="B141" s="9">
        <f>VLOOKUP(CONCATENATE($A$1,A141),'Smith et al 2006'!$A$2:$S$780,8,FALSE)</f>
        <v>272.5</v>
      </c>
      <c r="C141" s="9">
        <f>VLOOKUP(CONCATENATE($A$1,A141),'Smith et al 2006'!$A$2:$S$780,9,FALSE)</f>
        <v>191.6</v>
      </c>
      <c r="D141" s="1">
        <f t="shared" si="14"/>
        <v>2.1800000000000002</v>
      </c>
      <c r="E141" s="13">
        <f t="shared" si="15"/>
        <v>9.6706065434062349E-3</v>
      </c>
      <c r="F141" s="20"/>
      <c r="G141" s="20"/>
      <c r="H141" s="9">
        <f>VLOOKUP(CONCATENATE($A$1,$A141),'Smith et al 2006'!$A$2:$S$780,11,FALSE)</f>
        <v>1.6</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yHM0/xe0GxddJWASN/UBkNF8jwgKmAwBE8x6jmqmKjkYfyj80AVSto2WkdvKhg3vndP+CSz6D60SBD1dQt4hkQ==" saltValue="DkOwFJFtSZPHCajFgRntKQ==" spinCount="100000" sheet="1" objects="1" scenarios="1"/>
  <mergeCells count="3">
    <mergeCell ref="D14:E14"/>
    <mergeCell ref="F13:K13"/>
    <mergeCell ref="I14:K14"/>
  </mergeCells>
  <conditionalFormatting sqref="D17:D141">
    <cfRule type="top10" dxfId="15" priority="1" stopIfTrue="1" rank="1"/>
  </conditionalFormatting>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160</v>
      </c>
    </row>
    <row r="2" spans="1:108" x14ac:dyDescent="0.2">
      <c r="A2" s="1" t="s">
        <v>206</v>
      </c>
      <c r="B2" s="1" t="s">
        <v>207</v>
      </c>
    </row>
    <row r="3" spans="1:108" x14ac:dyDescent="0.2">
      <c r="A3" s="1" t="s">
        <v>114</v>
      </c>
      <c r="B3" s="1">
        <f>_xlfn.MAXIFS(A16:A141,D16:D141,B4)</f>
        <v>105</v>
      </c>
    </row>
    <row r="4" spans="1:108" x14ac:dyDescent="0.2">
      <c r="A4" s="1" t="s">
        <v>208</v>
      </c>
      <c r="B4" s="1">
        <f>MAX(D17:D141)</f>
        <v>1.2457142857142858</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1.34</v>
      </c>
      <c r="D17" s="1">
        <f t="shared" ref="D17:D48" si="0">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0.48</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2.68</v>
      </c>
      <c r="D18" s="1">
        <f t="shared" si="0"/>
        <v>0</v>
      </c>
      <c r="E18" s="13" t="e">
        <f t="shared" ref="E18:E49" si="1">(B18/B17)-1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0.96</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4.0200000000000005</v>
      </c>
      <c r="D19" s="1">
        <f t="shared" si="0"/>
        <v>0</v>
      </c>
      <c r="E19" s="13" t="e">
        <f t="shared" si="1"/>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1.44</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5.36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1.92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6.7</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2.4</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0.21000000000000002</v>
      </c>
      <c r="C22" s="8">
        <f>C21+(C31-C21)/(A31-A21)</f>
        <v>7.59</v>
      </c>
      <c r="D22" s="1">
        <f t="shared" si="0"/>
        <v>3.5000000000000003E-2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2.37</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0.42000000000000004</v>
      </c>
      <c r="C23" s="8">
        <f>C22+(C31-C21)/(A31-A21)</f>
        <v>8.48</v>
      </c>
      <c r="D23" s="1">
        <f t="shared" si="0"/>
        <v>6.0000000000000005E-2</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2.3400000000000003</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0.63000000000000012</v>
      </c>
      <c r="C24" s="8">
        <f>C23+(C31-C21)/(A31-A21)</f>
        <v>9.370000000000001</v>
      </c>
      <c r="D24" s="1">
        <f t="shared" si="0"/>
        <v>7.8750000000000014E-2</v>
      </c>
      <c r="E24" s="13">
        <f t="shared" si="1"/>
        <v>0.50000000000000022</v>
      </c>
      <c r="F24" s="21">
        <f>IF('Inputs and Results'!$C$20="Conservation Easement (Perpetual)",(C24-C23),IF(AND('Inputs and Results'!$C$20="Government (Secured)",A24&lt;=$B$6),C24-C23,IF(A24&lt;=$B$6,(C24-C23)*0.01*($B$6-A24+1),0)))</f>
        <v>0</v>
      </c>
      <c r="G24" s="22">
        <f>IF(A24&lt;='Inputs and Results'!$C$12,(C24-C23)*0.01*('Inputs and Results'!$C$12-A24+1),0)</f>
        <v>0</v>
      </c>
      <c r="H24" s="8">
        <f>H23+(H31-H21)/($A31-$A21)</f>
        <v>2.3100000000000005</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0.84000000000000008</v>
      </c>
      <c r="C25" s="8">
        <f>C24+(C31-C21)/(A31-A21)</f>
        <v>10.260000000000002</v>
      </c>
      <c r="D25" s="1">
        <f t="shared" si="0"/>
        <v>9.3333333333333338E-2</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2.2800000000000007</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1.05</v>
      </c>
      <c r="C26" s="8">
        <f>C25+(C31-C21)/(A31-A21)</f>
        <v>11.150000000000002</v>
      </c>
      <c r="D26" s="1">
        <f t="shared" si="0"/>
        <v>0.10500000000000001</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2.2500000000000009</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1.26</v>
      </c>
      <c r="C27" s="8">
        <f>C26+(C31-C21)/(A31-A21)</f>
        <v>12.040000000000003</v>
      </c>
      <c r="D27" s="1">
        <f t="shared" si="0"/>
        <v>0.11454545454545455</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2.2200000000000011</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1.47</v>
      </c>
      <c r="C28" s="8">
        <f>C27+(C31-C21)/(A31-A21)</f>
        <v>12.930000000000003</v>
      </c>
      <c r="D28" s="1">
        <f t="shared" si="0"/>
        <v>0.1225</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2.1900000000000013</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1.68</v>
      </c>
      <c r="C29" s="8">
        <f>C28+(C31-C21)/(A31-A21)</f>
        <v>13.820000000000004</v>
      </c>
      <c r="D29" s="1">
        <f t="shared" si="0"/>
        <v>0.12923076923076923</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2.1600000000000015</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1.89</v>
      </c>
      <c r="C30" s="8">
        <f>C29+(C31-C21)/(A31-A21)</f>
        <v>14.710000000000004</v>
      </c>
      <c r="D30" s="1">
        <f t="shared" si="0"/>
        <v>0.13499999999999998</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2.1300000000000017</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2.1</v>
      </c>
      <c r="C31" s="9">
        <f>VLOOKUP(CONCATENATE($A$1,A31),'Smith et al 2006'!$A$2:$S$780,9,FALSE)</f>
        <v>15.6</v>
      </c>
      <c r="D31" s="1">
        <f t="shared" si="0"/>
        <v>0.14000000000000001</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2.1</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3.1900000000000004</v>
      </c>
      <c r="C32" s="8">
        <f>C31+(C41-C31)/(A41-A31)</f>
        <v>16.79</v>
      </c>
      <c r="D32" s="1">
        <f t="shared" si="0"/>
        <v>0.19937500000000002</v>
      </c>
      <c r="E32" s="13">
        <f t="shared" si="1"/>
        <v>0.5190476190476192</v>
      </c>
      <c r="F32" s="21">
        <f>IF('Inputs and Results'!$C$20="Conservation Easement (Perpetual)",(C32-C31),IF(AND('Inputs and Results'!$C$20="Government (Secured)",A32&lt;=$B$6),C32-C31,IF(A32&lt;=$B$6,(C32-C31)*0.01*($B$6-A32+1),0)))</f>
        <v>0</v>
      </c>
      <c r="G32" s="22">
        <f>IF(A32&lt;='Inputs and Results'!$C$12,(C32-C31)*0.01*('Inputs and Results'!$C$12-A32+1),0)</f>
        <v>0</v>
      </c>
      <c r="H32" s="8">
        <f>H31+(H41-H31)/($A41-$A31)</f>
        <v>2.09</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4.28</v>
      </c>
      <c r="C33" s="8">
        <f>C32+(C41-C31)/(A41-A31)</f>
        <v>17.98</v>
      </c>
      <c r="D33" s="1">
        <f t="shared" si="0"/>
        <v>0.25176470588235295</v>
      </c>
      <c r="E33" s="13">
        <f t="shared" si="1"/>
        <v>0.34169278996865193</v>
      </c>
      <c r="F33" s="21">
        <f>IF('Inputs and Results'!$C$20="Conservation Easement (Perpetual)",(C33-C32),IF(AND('Inputs and Results'!$C$20="Government (Secured)",A33&lt;=$B$6),C33-C32,IF(A33&lt;=$B$6,(C33-C32)*0.01*($B$6-A33+1),0)))</f>
        <v>0</v>
      </c>
      <c r="G33" s="22">
        <f>IF(A33&lt;='Inputs and Results'!$C$12,(C33-C32)*0.01*('Inputs and Results'!$C$12-A33+1),0)</f>
        <v>0</v>
      </c>
      <c r="H33" s="8">
        <f>H32+(H41-H31)/($A41-$A31)</f>
        <v>2.08</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5.37</v>
      </c>
      <c r="C34" s="8">
        <f>C33+(C41-C31)/(A41-A31)</f>
        <v>19.170000000000002</v>
      </c>
      <c r="D34" s="1">
        <f t="shared" si="0"/>
        <v>0.29833333333333334</v>
      </c>
      <c r="E34" s="13">
        <f t="shared" si="1"/>
        <v>0.25467289719626174</v>
      </c>
      <c r="F34" s="21">
        <f>IF('Inputs and Results'!$C$20="Conservation Easement (Perpetual)",(C34-C33),IF(AND('Inputs and Results'!$C$20="Government (Secured)",A34&lt;=$B$6),C34-C33,IF(A34&lt;=$B$6,(C34-C33)*0.01*($B$6-A34+1),0)))</f>
        <v>0</v>
      </c>
      <c r="G34" s="22">
        <f>IF(A34&lt;='Inputs and Results'!$C$12,(C34-C33)*0.01*('Inputs and Results'!$C$12-A34+1),0)</f>
        <v>0</v>
      </c>
      <c r="H34" s="8">
        <f>H33+(H41-H31)/($A41-$A31)</f>
        <v>2.0700000000000003</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6.46</v>
      </c>
      <c r="C35" s="8">
        <f>C34+(C41-C31)/(A41-A31)</f>
        <v>20.360000000000003</v>
      </c>
      <c r="D35" s="1">
        <f t="shared" si="0"/>
        <v>0.34</v>
      </c>
      <c r="E35" s="13">
        <f t="shared" si="1"/>
        <v>0.20297951582867779</v>
      </c>
      <c r="F35" s="21">
        <f>IF('Inputs and Results'!$C$20="Conservation Easement (Perpetual)",(C35-C34),IF(AND('Inputs and Results'!$C$20="Government (Secured)",A35&lt;=$B$6),C35-C34,IF(A35&lt;=$B$6,(C35-C34)*0.01*($B$6-A35+1),0)))</f>
        <v>0</v>
      </c>
      <c r="G35" s="22">
        <f>IF(A35&lt;='Inputs and Results'!$C$12,(C35-C34)*0.01*('Inputs and Results'!$C$12-A35+1),0)</f>
        <v>0</v>
      </c>
      <c r="H35" s="8">
        <f>H34+(H41-H31)/($A41-$A31)</f>
        <v>2.0600000000000005</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7.55</v>
      </c>
      <c r="C36" s="8">
        <f>C35+(C41-C31)/(A41-A31)</f>
        <v>21.550000000000004</v>
      </c>
      <c r="D36" s="1">
        <f t="shared" si="0"/>
        <v>0.3775</v>
      </c>
      <c r="E36" s="13">
        <f t="shared" si="1"/>
        <v>0.16873065015479871</v>
      </c>
      <c r="F36" s="21">
        <f>IF('Inputs and Results'!$C$20="Conservation Easement (Perpetual)",(C36-C35),IF(AND('Inputs and Results'!$C$20="Government (Secured)",A36&lt;=$B$6),C36-C35,IF(A36&lt;=$B$6,(C36-C35)*0.01*($B$6-A36+1),0)))</f>
        <v>0</v>
      </c>
      <c r="G36" s="22">
        <f>IF(A36&lt;='Inputs and Results'!$C$12,(C36-C35)*0.01*('Inputs and Results'!$C$12-A36+1),0)</f>
        <v>0</v>
      </c>
      <c r="H36" s="8">
        <f>H35+(H41-H31)/($A41-$A31)</f>
        <v>2.0500000000000007</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8.64</v>
      </c>
      <c r="C37" s="8">
        <f>C36+(C41-C31)/(A41-A31)</f>
        <v>22.740000000000006</v>
      </c>
      <c r="D37" s="1">
        <f t="shared" si="0"/>
        <v>0.41142857142857148</v>
      </c>
      <c r="E37" s="13">
        <f t="shared" si="1"/>
        <v>0.14437086092715234</v>
      </c>
      <c r="F37" s="21">
        <f>IF('Inputs and Results'!$C$20="Conservation Easement (Perpetual)",(C37-C36),IF(AND('Inputs and Results'!$C$20="Government (Secured)",A37&lt;=$B$6),C37-C36,IF(A37&lt;=$B$6,(C37-C36)*0.01*($B$6-A37+1),0)))</f>
        <v>0</v>
      </c>
      <c r="G37" s="22">
        <f>IF(A37&lt;='Inputs and Results'!$C$12,(C37-C36)*0.01*('Inputs and Results'!$C$12-A37+1),0)</f>
        <v>0</v>
      </c>
      <c r="H37" s="8">
        <f>H36+(H41-H31)/($A41-$A31)</f>
        <v>2.0400000000000009</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9.73</v>
      </c>
      <c r="C38" s="8">
        <f>C37+(C41-C31)/(A41-A31)</f>
        <v>23.930000000000007</v>
      </c>
      <c r="D38" s="1">
        <f t="shared" si="0"/>
        <v>0.44227272727272732</v>
      </c>
      <c r="E38" s="13">
        <f t="shared" si="1"/>
        <v>0.12615740740740744</v>
      </c>
      <c r="F38" s="21">
        <f>IF('Inputs and Results'!$C$20="Conservation Easement (Perpetual)",(C38-C37),IF(AND('Inputs and Results'!$C$20="Government (Secured)",A38&lt;=$B$6),C38-C37,IF(A38&lt;=$B$6,(C38-C37)*0.01*($B$6-A38+1),0)))</f>
        <v>0</v>
      </c>
      <c r="G38" s="22">
        <f>IF(A38&lt;='Inputs and Results'!$C$12,(C38-C37)*0.01*('Inputs and Results'!$C$12-A38+1),0)</f>
        <v>0</v>
      </c>
      <c r="H38" s="8">
        <f>H37+(H41-H31)/($A41-$A31)</f>
        <v>2.0300000000000011</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10.82</v>
      </c>
      <c r="C39" s="8">
        <f>C38+(C41-C31)/(A41-A31)</f>
        <v>25.120000000000008</v>
      </c>
      <c r="D39" s="1">
        <f t="shared" si="0"/>
        <v>0.47043478260869565</v>
      </c>
      <c r="E39" s="13">
        <f t="shared" si="1"/>
        <v>0.11202466598150052</v>
      </c>
      <c r="F39" s="21">
        <f>IF('Inputs and Results'!$C$20="Conservation Easement (Perpetual)",(C39-C38),IF(AND('Inputs and Results'!$C$20="Government (Secured)",A39&lt;=$B$6),C39-C38,IF(A39&lt;=$B$6,(C39-C38)*0.01*($B$6-A39+1),0)))</f>
        <v>0</v>
      </c>
      <c r="G39" s="22">
        <f>IF(A39&lt;='Inputs and Results'!$C$12,(C39-C38)*0.01*('Inputs and Results'!$C$12-A39+1),0)</f>
        <v>0</v>
      </c>
      <c r="H39" s="8">
        <f>H38+(H41-H31)/($A41-$A31)</f>
        <v>2.0200000000000014</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11.91</v>
      </c>
      <c r="C40" s="8">
        <f>C39+(C41-C31)/(A41-A31)</f>
        <v>26.310000000000009</v>
      </c>
      <c r="D40" s="1">
        <f t="shared" si="0"/>
        <v>0.49625000000000002</v>
      </c>
      <c r="E40" s="13">
        <f t="shared" si="1"/>
        <v>0.10073937153419599</v>
      </c>
      <c r="F40" s="21">
        <f>IF('Inputs and Results'!$C$20="Conservation Easement (Perpetual)",(C40-C39),IF(AND('Inputs and Results'!$C$20="Government (Secured)",A40&lt;=$B$6),C40-C39,IF(A40&lt;=$B$6,(C40-C39)*0.01*($B$6-A40+1),0)))</f>
        <v>0</v>
      </c>
      <c r="G40" s="22">
        <f>IF(A40&lt;='Inputs and Results'!$C$12,(C40-C39)*0.01*('Inputs and Results'!$C$12-A40+1),0)</f>
        <v>0</v>
      </c>
      <c r="H40" s="8">
        <f>H39+(H41-H31)/($A41-$A31)</f>
        <v>2.0100000000000016</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13</v>
      </c>
      <c r="C41" s="9">
        <f>VLOOKUP(CONCATENATE($A$1,A41),'Smith et al 2006'!$A$2:$S$780,9,FALSE)</f>
        <v>27.5</v>
      </c>
      <c r="D41" s="1">
        <f t="shared" si="0"/>
        <v>0.52</v>
      </c>
      <c r="E41" s="13">
        <f t="shared" si="1"/>
        <v>9.1519731318219888E-2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2</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4">A41+1</f>
        <v>26</v>
      </c>
      <c r="B42" s="8">
        <f>B41+(B51-B41)/(A51-A41)</f>
        <v>14.44</v>
      </c>
      <c r="C42" s="8">
        <f>C41+(C51-C41)/(A51-A41)</f>
        <v>28.75</v>
      </c>
      <c r="D42" s="1">
        <f t="shared" si="0"/>
        <v>0.55538461538461537</v>
      </c>
      <c r="E42" s="13">
        <f t="shared" si="1"/>
        <v>0.11076923076923073</v>
      </c>
      <c r="F42" s="21">
        <f>IF('Inputs and Results'!$C$20="Conservation Easement (Perpetual)",(C42-C41),IF(AND('Inputs and Results'!$C$20="Government (Secured)",A42&lt;=$B$6),C42-C41,IF(A42&lt;=$B$6,(C42-C41)*0.01*($B$6-A42+1),0)))</f>
        <v>0</v>
      </c>
      <c r="G42" s="22">
        <f>IF(A42&lt;='Inputs and Results'!$C$12,(C42-C41)*0.01*('Inputs and Results'!$C$12-A42+1),0)</f>
        <v>0</v>
      </c>
      <c r="H42" s="8">
        <f>H41+(H51-H41)/($A51-$A41)</f>
        <v>1.99</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4"/>
        <v>27</v>
      </c>
      <c r="B43" s="8">
        <f>B42+(B51-B41)/(A51-A41)</f>
        <v>15.879999999999999</v>
      </c>
      <c r="C43" s="8">
        <f>C42+(C51-C41)/(A51-A41)</f>
        <v>30</v>
      </c>
      <c r="D43" s="1">
        <f t="shared" si="0"/>
        <v>0.58814814814814809</v>
      </c>
      <c r="E43" s="13">
        <f t="shared" si="1"/>
        <v>9.9722991689750629E-2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1.98</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4"/>
        <v>28</v>
      </c>
      <c r="B44" s="8">
        <f>B43+(B51-B41)/(A51-A41)</f>
        <v>17.32</v>
      </c>
      <c r="C44" s="8">
        <f>C43+(C51-C41)/(A51-A41)</f>
        <v>31.25</v>
      </c>
      <c r="D44" s="1">
        <f t="shared" si="0"/>
        <v>0.61857142857142855</v>
      </c>
      <c r="E44" s="13">
        <f t="shared" si="1"/>
        <v>9.0680100755667681E-2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1.97</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4"/>
        <v>29</v>
      </c>
      <c r="B45" s="8">
        <f>B44+(B51-B41)/(A51-A41)</f>
        <v>18.760000000000002</v>
      </c>
      <c r="C45" s="8">
        <f>C44+(C51-C41)/(A51-A41)</f>
        <v>32.5</v>
      </c>
      <c r="D45" s="1">
        <f t="shared" si="0"/>
        <v>0.64689655172413796</v>
      </c>
      <c r="E45" s="13">
        <f t="shared" si="1"/>
        <v>8.3140877598152585E-2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1.96</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4"/>
        <v>30</v>
      </c>
      <c r="B46" s="8">
        <f>B45+(B51-B41)/(A51-A41)</f>
        <v>20.200000000000003</v>
      </c>
      <c r="C46" s="8">
        <f>C45+(C51-C41)/(A51-A41)</f>
        <v>33.75</v>
      </c>
      <c r="D46" s="1">
        <f t="shared" si="0"/>
        <v>0.67333333333333345</v>
      </c>
      <c r="E46" s="13">
        <f t="shared" si="1"/>
        <v>7.6759061833688857E-2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1.95</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4"/>
        <v>31</v>
      </c>
      <c r="B47" s="8">
        <f>B46+(B51-B41)/(A51-A41)</f>
        <v>21.640000000000004</v>
      </c>
      <c r="C47" s="8">
        <f>C46+(C51-C41)/(A51-A41)</f>
        <v>35</v>
      </c>
      <c r="D47" s="1">
        <f t="shared" si="0"/>
        <v>0.69806451612903242</v>
      </c>
      <c r="E47" s="13">
        <f t="shared" si="1"/>
        <v>7.128712871287135E-2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1.94</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4"/>
        <v>32</v>
      </c>
      <c r="B48" s="8">
        <f>B47+(B51-B41)/(A51-A41)</f>
        <v>23.080000000000005</v>
      </c>
      <c r="C48" s="8">
        <f>C47+(C51-C41)/(A51-A41)</f>
        <v>36.25</v>
      </c>
      <c r="D48" s="1">
        <f t="shared" si="0"/>
        <v>0.72125000000000017</v>
      </c>
      <c r="E48" s="13">
        <f t="shared" si="1"/>
        <v>6.6543438077633965E-2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1.93</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4"/>
        <v>33</v>
      </c>
      <c r="B49" s="8">
        <f>B48+(B51-B41)/(A51-A41)</f>
        <v>24.520000000000007</v>
      </c>
      <c r="C49" s="8">
        <f>C48+(C51-C41)/(A51-A41)</f>
        <v>37.5</v>
      </c>
      <c r="D49" s="1">
        <f t="shared" ref="D49:D80" si="5">B49/A49</f>
        <v>0.74303030303030326</v>
      </c>
      <c r="E49" s="13">
        <f t="shared" si="1"/>
        <v>6.2391681109185582E-2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1.92</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4"/>
        <v>34</v>
      </c>
      <c r="B50" s="8">
        <f>B49+(B51-B41)/(A51-A41)</f>
        <v>25.960000000000008</v>
      </c>
      <c r="C50" s="8">
        <f>C49+(C51-C41)/(A51-A41)</f>
        <v>38.75</v>
      </c>
      <c r="D50" s="1">
        <f t="shared" si="5"/>
        <v>0.76352941176470612</v>
      </c>
      <c r="E50" s="13">
        <f t="shared" ref="E50:E81" si="6">(B50/B49)-1</f>
        <v>5.8727569331158191E-2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1.91</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27.4</v>
      </c>
      <c r="C51" s="9">
        <f>VLOOKUP(CONCATENATE($A$1,A51),'Smith et al 2006'!$A$2:$S$780,9,FALSE)</f>
        <v>40</v>
      </c>
      <c r="D51" s="1">
        <f t="shared" si="5"/>
        <v>0.78285714285714281</v>
      </c>
      <c r="E51" s="13">
        <f t="shared" si="6"/>
        <v>5.546995377503805E-2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1.9</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28.959999999999997</v>
      </c>
      <c r="C52" s="8">
        <f>C51+(C61-C51)/(A61-A51)</f>
        <v>41.22</v>
      </c>
      <c r="D52" s="1">
        <f t="shared" si="5"/>
        <v>0.80444444444444441</v>
      </c>
      <c r="E52" s="13">
        <f t="shared" si="6"/>
        <v>5.6934306569343063E-2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1.89</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30.519999999999996</v>
      </c>
      <c r="C53" s="8">
        <f>C52+(C61-C51)/(A61-A51)</f>
        <v>42.44</v>
      </c>
      <c r="D53" s="1">
        <f t="shared" si="5"/>
        <v>0.82486486486486477</v>
      </c>
      <c r="E53" s="13">
        <f t="shared" si="6"/>
        <v>5.3867403314917128E-2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1.88</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32.08</v>
      </c>
      <c r="C54" s="8">
        <f>C53+(C61-C51)/(A61-A51)</f>
        <v>43.66</v>
      </c>
      <c r="D54" s="1">
        <f t="shared" si="5"/>
        <v>0.84421052631578941</v>
      </c>
      <c r="E54" s="13">
        <f t="shared" si="6"/>
        <v>5.1114023591087854E-2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1.8699999999999999</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33.64</v>
      </c>
      <c r="C55" s="8">
        <f>C54+(C61-C51)/(A61-A51)</f>
        <v>44.879999999999995</v>
      </c>
      <c r="D55" s="1">
        <f t="shared" si="5"/>
        <v>0.86256410256410254</v>
      </c>
      <c r="E55" s="13">
        <f t="shared" si="6"/>
        <v>4.8628428927680822E-2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1.8599999999999999</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35.200000000000003</v>
      </c>
      <c r="C56" s="8">
        <f>C55+(C61-C51)/(A61-A51)</f>
        <v>46.099999999999994</v>
      </c>
      <c r="D56" s="1">
        <f t="shared" si="5"/>
        <v>0.88000000000000012</v>
      </c>
      <c r="E56" s="13">
        <f t="shared" si="6"/>
        <v>4.6373365041617154E-2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1.8499999999999999</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36.760000000000005</v>
      </c>
      <c r="C57" s="8">
        <f>C56+(C61-C51)/(A61-A51)</f>
        <v>47.319999999999993</v>
      </c>
      <c r="D57" s="1">
        <f t="shared" si="5"/>
        <v>0.89658536585365867</v>
      </c>
      <c r="E57" s="13">
        <f t="shared" si="6"/>
        <v>4.4318181818181923E-2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1.8399999999999999</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38.320000000000007</v>
      </c>
      <c r="C58" s="8">
        <f>C57+(C61-C51)/(A61-A51)</f>
        <v>48.539999999999992</v>
      </c>
      <c r="D58" s="1">
        <f t="shared" si="5"/>
        <v>0.91238095238095251</v>
      </c>
      <c r="E58" s="13">
        <f t="shared" si="6"/>
        <v>4.2437431991295016E-2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1.8299999999999998</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39.88000000000001</v>
      </c>
      <c r="C59" s="8">
        <f>C58+(C61-C51)/(A61-A51)</f>
        <v>49.759999999999991</v>
      </c>
      <c r="D59" s="1">
        <f t="shared" si="5"/>
        <v>0.92744186046511645</v>
      </c>
      <c r="E59" s="13">
        <f t="shared" si="6"/>
        <v>4.0709812108559618E-2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1.8199999999999998</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41.440000000000012</v>
      </c>
      <c r="C60" s="8">
        <f>C59+(C61-C51)/(A61-A51)</f>
        <v>50.97999999999999</v>
      </c>
      <c r="D60" s="1">
        <f t="shared" si="5"/>
        <v>0.94181818181818211</v>
      </c>
      <c r="E60" s="13">
        <f t="shared" si="6"/>
        <v>3.9117352056168508E-2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1.8099999999999998</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43</v>
      </c>
      <c r="C61" s="9">
        <f>VLOOKUP(CONCATENATE($A$1,A61),'Smith et al 2006'!$A$2:$S$780,9,FALSE)</f>
        <v>52.2</v>
      </c>
      <c r="D61" s="1">
        <f t="shared" si="5"/>
        <v>0.9555555555555556</v>
      </c>
      <c r="E61" s="13">
        <f t="shared" si="6"/>
        <v>3.7644787644787403E-2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1.8</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44.61</v>
      </c>
      <c r="C62" s="8">
        <f>C61+(C71-C61)/(A71-A61)</f>
        <v>53.410000000000004</v>
      </c>
      <c r="D62" s="1">
        <f t="shared" si="5"/>
        <v>0.96978260869565214</v>
      </c>
      <c r="E62" s="13">
        <f t="shared" si="6"/>
        <v>3.7441860465116328E-2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1.8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46.22</v>
      </c>
      <c r="C63" s="8">
        <f>C62+(C71-C61)/(A71-A61)</f>
        <v>54.620000000000005</v>
      </c>
      <c r="D63" s="1">
        <f t="shared" si="5"/>
        <v>0.98340425531914888</v>
      </c>
      <c r="E63" s="13">
        <f t="shared" si="6"/>
        <v>3.6090562654113478E-2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1.8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47.83</v>
      </c>
      <c r="C64" s="8">
        <f>C63+(C71-C61)/(A71-A61)</f>
        <v>55.830000000000005</v>
      </c>
      <c r="D64" s="1">
        <f t="shared" si="5"/>
        <v>0.99645833333333333</v>
      </c>
      <c r="E64" s="13">
        <f t="shared" si="6"/>
        <v>3.4833405452185273E-2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1.8</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49.44</v>
      </c>
      <c r="C65" s="8">
        <f>C64+(C71-C61)/(A71-A61)</f>
        <v>57.040000000000006</v>
      </c>
      <c r="D65" s="1">
        <f t="shared" si="5"/>
        <v>1.0089795918367346</v>
      </c>
      <c r="E65" s="13">
        <f t="shared" si="6"/>
        <v>3.3660882291448813E-2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1.8</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51.05</v>
      </c>
      <c r="C66" s="8">
        <f>C65+(C71-C61)/(A71-A61)</f>
        <v>58.250000000000007</v>
      </c>
      <c r="D66" s="1">
        <f t="shared" si="5"/>
        <v>1.0209999999999999</v>
      </c>
      <c r="E66" s="13">
        <f t="shared" si="6"/>
        <v>3.2564724919093901E-2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1.8</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52.66</v>
      </c>
      <c r="C67" s="8">
        <f>C66+(C71-C61)/(A71-A61)</f>
        <v>59.460000000000008</v>
      </c>
      <c r="D67" s="1">
        <f t="shared" si="5"/>
        <v>1.0325490196078431</v>
      </c>
      <c r="E67" s="13">
        <f t="shared" si="6"/>
        <v>3.1537708129284914E-2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1.8</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54.269999999999996</v>
      </c>
      <c r="C68" s="8">
        <f>C67+(C71-C61)/(A71-A61)</f>
        <v>60.670000000000009</v>
      </c>
      <c r="D68" s="1">
        <f t="shared" si="5"/>
        <v>1.043653846153846</v>
      </c>
      <c r="E68" s="13">
        <f t="shared" si="6"/>
        <v>3.0573490315229712E-2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1.8</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55.879999999999995</v>
      </c>
      <c r="C69" s="8">
        <f>C68+(C71-C61)/(A71-A61)</f>
        <v>61.88000000000001</v>
      </c>
      <c r="D69" s="1">
        <f t="shared" si="5"/>
        <v>1.0543396226415094</v>
      </c>
      <c r="E69" s="13">
        <f t="shared" si="6"/>
        <v>2.9666482402800787E-2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1.8</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57.489999999999995</v>
      </c>
      <c r="C70" s="8">
        <f>C69+(C71-C61)/(A71-A61)</f>
        <v>63.090000000000011</v>
      </c>
      <c r="D70" s="1">
        <f t="shared" si="5"/>
        <v>1.0646296296296296</v>
      </c>
      <c r="E70" s="13">
        <f t="shared" si="6"/>
        <v>2.8811739441660711E-2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1.8</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59.1</v>
      </c>
      <c r="C71" s="9">
        <f>VLOOKUP(CONCATENATE($A$1,A71),'Smith et al 2006'!$A$2:$S$780,9,FALSE)</f>
        <v>64.3</v>
      </c>
      <c r="D71" s="1">
        <f t="shared" si="5"/>
        <v>1.0745454545454545</v>
      </c>
      <c r="E71" s="13">
        <f t="shared" si="6"/>
        <v>2.8004870412245753E-2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1.8</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60.68</v>
      </c>
      <c r="C72" s="8">
        <f>C71+(C81-C71)/(A81-A71)</f>
        <v>65.34</v>
      </c>
      <c r="D72" s="1">
        <f t="shared" si="5"/>
        <v>1.0835714285714286</v>
      </c>
      <c r="E72" s="13">
        <f t="shared" si="6"/>
        <v>2.6734348561759713E-2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1.79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62.26</v>
      </c>
      <c r="C73" s="8">
        <f>C72+(C81-C71)/(A81-A71)</f>
        <v>66.38000000000001</v>
      </c>
      <c r="D73" s="1">
        <f t="shared" si="5"/>
        <v>1.0922807017543859</v>
      </c>
      <c r="E73" s="13">
        <f t="shared" si="6"/>
        <v>2.6038233355306417E-2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1.78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63.839999999999996</v>
      </c>
      <c r="C74" s="8">
        <f>C73+(C81-C71)/(A81-A71)</f>
        <v>67.420000000000016</v>
      </c>
      <c r="D74" s="1">
        <f t="shared" si="5"/>
        <v>1.1006896551724137</v>
      </c>
      <c r="E74" s="13">
        <f t="shared" si="6"/>
        <v>2.5377449405717956E-2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1.77</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65.42</v>
      </c>
      <c r="C75" s="8">
        <f>C74+(C81-C71)/(A81-A71)</f>
        <v>68.460000000000022</v>
      </c>
      <c r="D75" s="1">
        <f t="shared" si="5"/>
        <v>1.1088135593220338</v>
      </c>
      <c r="E75" s="13">
        <f t="shared" si="6"/>
        <v>2.4749373433583965E-2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1.76</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67</v>
      </c>
      <c r="C76" s="8">
        <f>C75+(C81-C71)/(A81-A71)</f>
        <v>69.500000000000028</v>
      </c>
      <c r="D76" s="1">
        <f t="shared" si="5"/>
        <v>1.1166666666666667</v>
      </c>
      <c r="E76" s="13">
        <f t="shared" si="6"/>
        <v>2.4151635585447861E-2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1.75</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68.58</v>
      </c>
      <c r="C77" s="8">
        <f>C76+(C81-C71)/(A81-A71)</f>
        <v>70.540000000000035</v>
      </c>
      <c r="D77" s="1">
        <f t="shared" si="5"/>
        <v>1.1242622950819672</v>
      </c>
      <c r="E77" s="13">
        <f t="shared" si="6"/>
        <v>2.3582089552238727E-2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1.74</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70.16</v>
      </c>
      <c r="C78" s="8">
        <f>C77+(C81-C71)/(A81-A71)</f>
        <v>71.580000000000041</v>
      </c>
      <c r="D78" s="1">
        <f t="shared" si="5"/>
        <v>1.1316129032258064</v>
      </c>
      <c r="E78" s="13">
        <f t="shared" si="6"/>
        <v>2.3038786818314394E-2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1.73</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71.739999999999995</v>
      </c>
      <c r="C79" s="8">
        <f>C78+(C81-C71)/(A81-A71)</f>
        <v>72.620000000000047</v>
      </c>
      <c r="D79" s="1">
        <f t="shared" si="5"/>
        <v>1.1387301587301586</v>
      </c>
      <c r="E79" s="13">
        <f t="shared" si="6"/>
        <v>2.251995438996568E-2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1.72</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73.319999999999993</v>
      </c>
      <c r="C80" s="8">
        <f>C79+(C81-C71)/(A81-A71)</f>
        <v>73.660000000000053</v>
      </c>
      <c r="D80" s="1">
        <f t="shared" si="5"/>
        <v>1.1456249999999999</v>
      </c>
      <c r="E80" s="13">
        <f t="shared" si="6"/>
        <v>2.2023975466963996E-2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1.71</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74.900000000000006</v>
      </c>
      <c r="C81" s="9">
        <f>VLOOKUP(CONCATENATE($A$1,A81),'Smith et al 2006'!$A$2:$S$780,9,FALSE)</f>
        <v>74.7</v>
      </c>
      <c r="D81" s="1">
        <f t="shared" ref="D81:D104" si="11">B81/A81</f>
        <v>1.1523076923076925</v>
      </c>
      <c r="E81" s="13">
        <f t="shared" si="6"/>
        <v>2.1549372613202555E-2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1.7</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2">A81+1</f>
        <v>66</v>
      </c>
      <c r="B82" s="8">
        <f>B81+(B91-B81)/(A91-A81)</f>
        <v>76.430000000000007</v>
      </c>
      <c r="C82" s="8">
        <f>C81+(C91-C81)/(A91-A81)</f>
        <v>75.69</v>
      </c>
      <c r="D82" s="1">
        <f t="shared" si="11"/>
        <v>1.1580303030303032</v>
      </c>
      <c r="E82" s="13">
        <f t="shared" ref="E82:E104" si="13">(B82/B81)-1</f>
        <v>2.0427236315086805E-2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1.7</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2"/>
        <v>67</v>
      </c>
      <c r="B83" s="8">
        <f>B82+(B91-B81)/(A91-A81)</f>
        <v>77.960000000000008</v>
      </c>
      <c r="C83" s="8">
        <f>C82+(C91-C81)/(A91-A81)</f>
        <v>76.679999999999993</v>
      </c>
      <c r="D83" s="1">
        <f t="shared" si="11"/>
        <v>1.1635820895522389</v>
      </c>
      <c r="E83" s="13">
        <f t="shared" si="13"/>
        <v>2.0018317414627784E-2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1.7</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2"/>
        <v>68</v>
      </c>
      <c r="B84" s="8">
        <f>B83+(B91-B81)/(A91-A81)</f>
        <v>79.490000000000009</v>
      </c>
      <c r="C84" s="8">
        <f>C83+(C91-C81)/(A91-A81)</f>
        <v>77.669999999999987</v>
      </c>
      <c r="D84" s="1">
        <f t="shared" si="11"/>
        <v>1.1689705882352943</v>
      </c>
      <c r="E84" s="13">
        <f t="shared" si="13"/>
        <v>1.9625448948178636E-2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1.7</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2"/>
        <v>69</v>
      </c>
      <c r="B85" s="8">
        <f>B84+(B91-B81)/(A91-A81)</f>
        <v>81.02000000000001</v>
      </c>
      <c r="C85" s="8">
        <f>C84+(C91-C81)/(A91-A81)</f>
        <v>78.659999999999982</v>
      </c>
      <c r="D85" s="1">
        <f t="shared" si="11"/>
        <v>1.1742028985507247</v>
      </c>
      <c r="E85" s="13">
        <f t="shared" si="13"/>
        <v>1.9247704113725117E-2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1.7</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2"/>
        <v>70</v>
      </c>
      <c r="B86" s="8">
        <f>B85+(B91-B81)/(A91-A81)</f>
        <v>82.550000000000011</v>
      </c>
      <c r="C86" s="8">
        <f>C85+(C91-C81)/(A91-A81)</f>
        <v>79.649999999999977</v>
      </c>
      <c r="D86" s="1">
        <f t="shared" si="11"/>
        <v>1.1792857142857145</v>
      </c>
      <c r="E86" s="13">
        <f t="shared" si="13"/>
        <v>1.8884226117008129E-2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1.7</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2"/>
        <v>71</v>
      </c>
      <c r="B87" s="8">
        <f>B86+(B91-B81)/(A91-A81)</f>
        <v>84.080000000000013</v>
      </c>
      <c r="C87" s="8">
        <f>C86+(C91-C81)/(A91-A81)</f>
        <v>80.639999999999972</v>
      </c>
      <c r="D87" s="1">
        <f t="shared" si="11"/>
        <v>1.1842253521126762</v>
      </c>
      <c r="E87" s="13">
        <f t="shared" si="13"/>
        <v>1.8534221683828012E-2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1.7</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2"/>
        <v>72</v>
      </c>
      <c r="B88" s="8">
        <f>B87+(B91-B81)/(A91-A81)</f>
        <v>85.610000000000014</v>
      </c>
      <c r="C88" s="8">
        <f>C87+(C91-C81)/(A91-A81)</f>
        <v>81.629999999999967</v>
      </c>
      <c r="D88" s="1">
        <f t="shared" si="11"/>
        <v>1.189027777777778</v>
      </c>
      <c r="E88" s="13">
        <f t="shared" si="13"/>
        <v>1.8196955280685101E-2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1.7</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2"/>
        <v>73</v>
      </c>
      <c r="B89" s="8">
        <f>B88+(B91-B81)/(A91-A81)</f>
        <v>87.140000000000015</v>
      </c>
      <c r="C89" s="8">
        <f>C88+(C91-C81)/(A91-A81)</f>
        <v>82.619999999999962</v>
      </c>
      <c r="D89" s="1">
        <f t="shared" si="11"/>
        <v>1.1936986301369865</v>
      </c>
      <c r="E89" s="13">
        <f t="shared" si="13"/>
        <v>1.7871743955145458E-2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1.7</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2"/>
        <v>74</v>
      </c>
      <c r="B90" s="8">
        <f>B89+(B91-B81)/(A91-A81)</f>
        <v>88.670000000000016</v>
      </c>
      <c r="C90" s="8">
        <f>C89+(C91-C81)/(A91-A81)</f>
        <v>83.609999999999957</v>
      </c>
      <c r="D90" s="1">
        <f t="shared" si="11"/>
        <v>1.1982432432432435</v>
      </c>
      <c r="E90" s="13">
        <f t="shared" si="13"/>
        <v>1.7557952719761349E-2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1.7</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90.2</v>
      </c>
      <c r="C91" s="9">
        <f>VLOOKUP(CONCATENATE($A$1,A91),'Smith et al 2006'!$A$2:$S$780,9,FALSE)</f>
        <v>84.6</v>
      </c>
      <c r="D91" s="1">
        <f t="shared" si="11"/>
        <v>1.2026666666666668</v>
      </c>
      <c r="E91" s="13">
        <f t="shared" si="13"/>
        <v>1.7254990413894111E-2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1.7</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4">A91+1</f>
        <v>76</v>
      </c>
      <c r="B92" s="8">
        <f>B91+(B101-B91)/(A101-A91)</f>
        <v>91.65</v>
      </c>
      <c r="C92" s="8">
        <f>C91+(C101-C91)/(A101-A91)</f>
        <v>85.509999999999991</v>
      </c>
      <c r="D92" s="1">
        <f t="shared" si="11"/>
        <v>1.2059210526315791</v>
      </c>
      <c r="E92" s="13">
        <f t="shared" si="13"/>
        <v>1.6075388026607573E-2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1.7</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4"/>
        <v>77</v>
      </c>
      <c r="B93" s="8">
        <f>B92+(B101-B91)/(A101-A91)</f>
        <v>93.100000000000009</v>
      </c>
      <c r="C93" s="8">
        <f>C92+(C101-C91)/(A101-A91)</f>
        <v>86.419999999999987</v>
      </c>
      <c r="D93" s="1">
        <f t="shared" si="11"/>
        <v>1.2090909090909092</v>
      </c>
      <c r="E93" s="13">
        <f t="shared" si="13"/>
        <v>1.5821058374249963E-2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1.7</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4"/>
        <v>78</v>
      </c>
      <c r="B94" s="8">
        <f>B93+(B101-B91)/(A101-A91)</f>
        <v>94.550000000000011</v>
      </c>
      <c r="C94" s="8">
        <f>C93+(C101-C91)/(A101-A91)</f>
        <v>87.329999999999984</v>
      </c>
      <c r="D94" s="1">
        <f t="shared" si="11"/>
        <v>1.2121794871794873</v>
      </c>
      <c r="E94" s="13">
        <f t="shared" si="13"/>
        <v>1.5574650912996812E-2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4"/>
        <v>79</v>
      </c>
      <c r="B95" s="8">
        <f>B94+(B101-B91)/(A101-A91)</f>
        <v>96.000000000000014</v>
      </c>
      <c r="C95" s="8">
        <f>C94+(C101-C91)/(A101-A91)</f>
        <v>88.239999999999981</v>
      </c>
      <c r="D95" s="1">
        <f t="shared" si="11"/>
        <v>1.2151898734177218</v>
      </c>
      <c r="E95" s="13">
        <f t="shared" si="13"/>
        <v>1.5335801163405716E-2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1.7</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4"/>
        <v>80</v>
      </c>
      <c r="B96" s="8">
        <f>B95+(B101-B91)/(A101-A91)</f>
        <v>97.450000000000017</v>
      </c>
      <c r="C96" s="8">
        <f>C95+(C101-C91)/(A101-A91)</f>
        <v>89.149999999999977</v>
      </c>
      <c r="D96" s="1">
        <f t="shared" si="11"/>
        <v>1.2181250000000001</v>
      </c>
      <c r="E96" s="13">
        <f t="shared" si="13"/>
        <v>1.5104166666666696E-2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1.7</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4"/>
        <v>81</v>
      </c>
      <c r="B97" s="8">
        <f>B96+(B101-B91)/(A101-A91)</f>
        <v>98.90000000000002</v>
      </c>
      <c r="C97" s="8">
        <f>C96+(C101-C91)/(A101-A91)</f>
        <v>90.059999999999974</v>
      </c>
      <c r="D97" s="1">
        <f t="shared" si="11"/>
        <v>1.2209876543209879</v>
      </c>
      <c r="E97" s="13">
        <f t="shared" si="13"/>
        <v>1.4879425346331576E-2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1.7</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4"/>
        <v>82</v>
      </c>
      <c r="B98" s="8">
        <f>B97+(B101-B91)/(A101-A91)</f>
        <v>100.35000000000002</v>
      </c>
      <c r="C98" s="8">
        <f>C97+(C101-C91)/(A101-A91)</f>
        <v>90.96999999999997</v>
      </c>
      <c r="D98" s="1">
        <f t="shared" si="11"/>
        <v>1.2237804878048784</v>
      </c>
      <c r="E98" s="13">
        <f t="shared" si="13"/>
        <v>1.4661274014155845E-2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1.7</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4"/>
        <v>83</v>
      </c>
      <c r="B99" s="8">
        <f>B98+(B101-B91)/(A101-A91)</f>
        <v>101.80000000000003</v>
      </c>
      <c r="C99" s="8">
        <f>C98+(C101-C91)/(A101-A91)</f>
        <v>91.879999999999967</v>
      </c>
      <c r="D99" s="1">
        <f t="shared" si="11"/>
        <v>1.2265060240963859</v>
      </c>
      <c r="E99" s="13">
        <f t="shared" si="13"/>
        <v>1.4449427005480908E-2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1.7</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4"/>
        <v>84</v>
      </c>
      <c r="B100" s="8">
        <f>B99+(B101-B91)/(A101-A91)</f>
        <v>103.25000000000003</v>
      </c>
      <c r="C100" s="8">
        <f>C99+(C101-C91)/(A101-A91)</f>
        <v>92.789999999999964</v>
      </c>
      <c r="D100" s="1">
        <f t="shared" si="11"/>
        <v>1.229166666666667</v>
      </c>
      <c r="E100" s="13">
        <f t="shared" si="13"/>
        <v>1.4243614931237714E-2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1.7</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104.7</v>
      </c>
      <c r="C101" s="9">
        <f>VLOOKUP(CONCATENATE($A$1,A101),'Smith et al 2006'!$A$2:$S$780,9,FALSE)</f>
        <v>93.7</v>
      </c>
      <c r="D101" s="1">
        <f t="shared" si="11"/>
        <v>1.2317647058823529</v>
      </c>
      <c r="E101" s="13">
        <f t="shared" si="13"/>
        <v>1.4043583535108706E-2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1.7</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5">A101+1</f>
        <v>86</v>
      </c>
      <c r="B102" s="8">
        <f>B101+(B111-B101)/(A111-A101)</f>
        <v>106.06</v>
      </c>
      <c r="C102" s="8">
        <f>C101+(C111-C101)/(A111-A101)</f>
        <v>94.54</v>
      </c>
      <c r="D102" s="1">
        <f t="shared" si="11"/>
        <v>1.2332558139534884</v>
      </c>
      <c r="E102" s="13">
        <f t="shared" si="13"/>
        <v>1.2989493791786044E-2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1.69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5"/>
        <v>87</v>
      </c>
      <c r="B103" s="8">
        <f>B102+(B111-B101)/(A111-A101)</f>
        <v>107.42</v>
      </c>
      <c r="C103" s="8">
        <f>C102+(C111-C101)/(A111-A101)</f>
        <v>95.38000000000001</v>
      </c>
      <c r="D103" s="1">
        <f t="shared" si="11"/>
        <v>1.234712643678161</v>
      </c>
      <c r="E103" s="13">
        <f t="shared" si="13"/>
        <v>1.2822930416745315E-2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1.68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5"/>
        <v>88</v>
      </c>
      <c r="B104" s="8">
        <f>B103+(B111-B101)/(A111-A101)</f>
        <v>108.78</v>
      </c>
      <c r="C104" s="8">
        <f>C103+(C111-C101)/(A111-A101)</f>
        <v>96.220000000000013</v>
      </c>
      <c r="D104" s="1">
        <f t="shared" si="11"/>
        <v>1.2361363636363636</v>
      </c>
      <c r="E104" s="13">
        <f t="shared" si="13"/>
        <v>1.2660584621113413E-2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1.67</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5"/>
        <v>89</v>
      </c>
      <c r="B105" s="8">
        <f>B104+(B111-B101)/(A111-A101)</f>
        <v>110.14</v>
      </c>
      <c r="C105" s="8">
        <f>C104+(C111-C101)/(A111-A101)</f>
        <v>97.060000000000016</v>
      </c>
      <c r="D105" s="1">
        <f t="shared" ref="D105:D141" si="16">B105/A105</f>
        <v>1.2375280898876404</v>
      </c>
      <c r="E105" s="13">
        <f t="shared" ref="E105:E141" si="17">(B105/B104)-1</f>
        <v>1.2502298216583885E-2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1.66</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5"/>
        <v>90</v>
      </c>
      <c r="B106" s="8">
        <f>B105+(B111-B101)/(A111-A101)</f>
        <v>111.5</v>
      </c>
      <c r="C106" s="8">
        <f>C105+(C111-C101)/(A111-A101)</f>
        <v>97.90000000000002</v>
      </c>
      <c r="D106" s="1">
        <f t="shared" si="16"/>
        <v>1.2388888888888889</v>
      </c>
      <c r="E106" s="13">
        <f t="shared" si="17"/>
        <v>1.234792082803704E-2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1.65</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5"/>
        <v>91</v>
      </c>
      <c r="B107" s="8">
        <f>B106+(B111-B101)/(A111-A101)</f>
        <v>112.86</v>
      </c>
      <c r="C107" s="8">
        <f>C106+(C111-C101)/(A111-A101)</f>
        <v>98.740000000000023</v>
      </c>
      <c r="D107" s="1">
        <f t="shared" si="16"/>
        <v>1.2402197802197803</v>
      </c>
      <c r="E107" s="13">
        <f t="shared" si="17"/>
        <v>1.2197309417040447E-2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1.64</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5"/>
        <v>92</v>
      </c>
      <c r="B108" s="8">
        <f>B107+(B111-B101)/(A111-A101)</f>
        <v>114.22</v>
      </c>
      <c r="C108" s="8">
        <f>C107+(C111-C101)/(A111-A101)</f>
        <v>99.580000000000027</v>
      </c>
      <c r="D108" s="1">
        <f t="shared" si="16"/>
        <v>1.2415217391304347</v>
      </c>
      <c r="E108" s="13">
        <f t="shared" si="17"/>
        <v>1.2050327839801422E-2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1.63</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5"/>
        <v>93</v>
      </c>
      <c r="B109" s="8">
        <f>B108+(B111-B101)/(A111-A101)</f>
        <v>115.58</v>
      </c>
      <c r="C109" s="8">
        <f>C108+(C111-C101)/(A111-A101)</f>
        <v>100.42000000000003</v>
      </c>
      <c r="D109" s="1">
        <f t="shared" si="16"/>
        <v>1.2427956989247311</v>
      </c>
      <c r="E109" s="13">
        <f t="shared" si="17"/>
        <v>1.1906846436701146E-2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1.6199999999999999</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5"/>
        <v>94</v>
      </c>
      <c r="B110" s="8">
        <f>B109+(B111-B101)/(A111-A101)</f>
        <v>116.94</v>
      </c>
      <c r="C110" s="8">
        <f>C109+(C111-C101)/(A111-A101)</f>
        <v>101.26000000000003</v>
      </c>
      <c r="D110" s="1">
        <f t="shared" si="16"/>
        <v>1.2440425531914894</v>
      </c>
      <c r="E110" s="13">
        <f t="shared" si="17"/>
        <v>1.1766741650804713E-2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1.6099999999999999</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118.3</v>
      </c>
      <c r="C111" s="9">
        <f>VLOOKUP(CONCATENATE($A$1,A111),'Smith et al 2006'!$A$2:$S$780,9,FALSE)</f>
        <v>102.1</v>
      </c>
      <c r="D111" s="1">
        <f t="shared" si="16"/>
        <v>1.2452631578947368</v>
      </c>
      <c r="E111" s="13">
        <f t="shared" si="17"/>
        <v>1.1629895672994772E-2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1.6</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8">A111+1</f>
        <v>96</v>
      </c>
      <c r="B112" s="8">
        <f>B111+(B121-B111)/(A121-A111)</f>
        <v>119.55</v>
      </c>
      <c r="C112" s="8">
        <f>C111+(C121-C111)/(A121-A111)</f>
        <v>102.86</v>
      </c>
      <c r="D112" s="1">
        <f t="shared" si="16"/>
        <v>1.2453125</v>
      </c>
      <c r="E112" s="13">
        <f t="shared" si="17"/>
        <v>1.0566356720202785E-2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1.6</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8"/>
        <v>97</v>
      </c>
      <c r="B113" s="8">
        <f>B112+(B121-B111)/(A121-A111)</f>
        <v>120.8</v>
      </c>
      <c r="C113" s="8">
        <f>C112+(C121-C111)/(A121-A111)</f>
        <v>103.62</v>
      </c>
      <c r="D113" s="1">
        <f t="shared" si="16"/>
        <v>1.2453608247422681</v>
      </c>
      <c r="E113" s="13">
        <f t="shared" si="17"/>
        <v>1.0455876202425829E-2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1.6</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8"/>
        <v>98</v>
      </c>
      <c r="B114" s="8">
        <f>B113+(B121-B111)/(A121-A111)</f>
        <v>122.05</v>
      </c>
      <c r="C114" s="8">
        <f>C113+(C121-C111)/(A121-A111)</f>
        <v>104.38000000000001</v>
      </c>
      <c r="D114" s="1">
        <f t="shared" si="16"/>
        <v>1.245408163265306</v>
      </c>
      <c r="E114" s="13">
        <f t="shared" si="17"/>
        <v>1.0347682119205226E-2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1.6</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8"/>
        <v>99</v>
      </c>
      <c r="B115" s="8">
        <f>B114+(B121-B111)/(A121-A111)</f>
        <v>123.3</v>
      </c>
      <c r="C115" s="8">
        <f>C114+(C121-C111)/(A121-A111)</f>
        <v>105.14000000000001</v>
      </c>
      <c r="D115" s="1">
        <f t="shared" si="16"/>
        <v>1.2454545454545454</v>
      </c>
      <c r="E115" s="13">
        <f t="shared" si="17"/>
        <v>1.0241704219582148E-2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1.6</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8"/>
        <v>100</v>
      </c>
      <c r="B116" s="8">
        <f>B115+(B121-B111)/(A121-A111)</f>
        <v>124.55</v>
      </c>
      <c r="C116" s="8">
        <f>C115+(C121-C111)/(A121-A111)</f>
        <v>105.90000000000002</v>
      </c>
      <c r="D116" s="1">
        <f t="shared" si="16"/>
        <v>1.2455000000000001</v>
      </c>
      <c r="E116" s="13">
        <f t="shared" si="17"/>
        <v>1.0137875101378757E-2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1.6</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8"/>
        <v>101</v>
      </c>
      <c r="B117" s="8">
        <f>B116+(B121-B111)/(A121-A111)</f>
        <v>125.8</v>
      </c>
      <c r="C117" s="8">
        <f>C116+(C121-C111)/(A121-A111)</f>
        <v>106.66000000000003</v>
      </c>
      <c r="D117" s="1">
        <f t="shared" si="16"/>
        <v>1.2455445544554455</v>
      </c>
      <c r="E117" s="13">
        <f t="shared" si="17"/>
        <v>1.0036130068245663E-2</v>
      </c>
      <c r="F117" s="20"/>
      <c r="G117" s="20"/>
      <c r="H117" s="8">
        <f>H116+(H121-H111)/($A121-$A111)</f>
        <v>1.6</v>
      </c>
    </row>
    <row r="118" spans="1:108" x14ac:dyDescent="0.2">
      <c r="A118" s="8">
        <f t="shared" si="18"/>
        <v>102</v>
      </c>
      <c r="B118" s="8">
        <f>B117+(B121-B111)/(A121-A111)</f>
        <v>127.05</v>
      </c>
      <c r="C118" s="8">
        <f>C117+(C121-C111)/(A121-A111)</f>
        <v>107.42000000000003</v>
      </c>
      <c r="D118" s="1">
        <f t="shared" si="16"/>
        <v>1.2455882352941177</v>
      </c>
      <c r="E118" s="13">
        <f t="shared" si="17"/>
        <v>9.9364069952305734E-3</v>
      </c>
      <c r="F118" s="20"/>
      <c r="G118" s="20"/>
      <c r="H118" s="8">
        <f>H117+(H121-H111)/($A121-$A111)</f>
        <v>1.6</v>
      </c>
    </row>
    <row r="119" spans="1:108" x14ac:dyDescent="0.2">
      <c r="A119" s="8">
        <f t="shared" si="18"/>
        <v>103</v>
      </c>
      <c r="B119" s="8">
        <f>B118+(B121-B111)/(A121-A111)</f>
        <v>128.30000000000001</v>
      </c>
      <c r="C119" s="8">
        <f>C118+(C121-C111)/(A121-A111)</f>
        <v>108.18000000000004</v>
      </c>
      <c r="D119" s="1">
        <f t="shared" si="16"/>
        <v>1.2456310679611651</v>
      </c>
      <c r="E119" s="13">
        <f t="shared" si="17"/>
        <v>9.838646202282586E-3</v>
      </c>
      <c r="F119" s="20"/>
      <c r="G119" s="20"/>
      <c r="H119" s="8">
        <f>H118+(H121-H111)/($A121-$A111)</f>
        <v>1.6</v>
      </c>
    </row>
    <row r="120" spans="1:108" x14ac:dyDescent="0.2">
      <c r="A120" s="8">
        <f t="shared" si="18"/>
        <v>104</v>
      </c>
      <c r="B120" s="8">
        <f>B119+(B121-B111)/(A121-A111)</f>
        <v>129.55000000000001</v>
      </c>
      <c r="C120" s="8">
        <f>C119+(C121-C111)/(A121-A111)</f>
        <v>108.94000000000004</v>
      </c>
      <c r="D120" s="1">
        <f t="shared" si="16"/>
        <v>1.245673076923077</v>
      </c>
      <c r="E120" s="13">
        <f t="shared" si="17"/>
        <v>9.7427903351519074E-3</v>
      </c>
      <c r="F120" s="20"/>
      <c r="G120" s="20"/>
      <c r="H120" s="8">
        <f>H119+(H121-H111)/($A121-$A111)</f>
        <v>1.6</v>
      </c>
    </row>
    <row r="121" spans="1:108" x14ac:dyDescent="0.2">
      <c r="A121" s="9">
        <v>105</v>
      </c>
      <c r="B121" s="9">
        <f>VLOOKUP(CONCATENATE($A$1,A121),'Smith et al 2006'!$A$2:$S$780,8,FALSE)</f>
        <v>130.80000000000001</v>
      </c>
      <c r="C121" s="9">
        <f>VLOOKUP(CONCATENATE($A$1,A121),'Smith et al 2006'!$A$2:$S$780,9,FALSE)</f>
        <v>109.7</v>
      </c>
      <c r="D121" s="1">
        <f t="shared" si="16"/>
        <v>1.2457142857142858</v>
      </c>
      <c r="E121" s="13">
        <f t="shared" si="17"/>
        <v>9.6487842531840506E-3</v>
      </c>
      <c r="F121" s="20"/>
      <c r="G121" s="20"/>
      <c r="H121" s="9">
        <f>VLOOKUP(CONCATENATE($A$1,$A121),'Smith et al 2006'!$A$2:$S$780,11,FALSE)</f>
        <v>1.6</v>
      </c>
    </row>
    <row r="122" spans="1:108" x14ac:dyDescent="0.2">
      <c r="A122" s="8">
        <f t="shared" ref="A122:A130" si="19">A121+1</f>
        <v>106</v>
      </c>
      <c r="B122" s="8">
        <f>B121+(B131-B121)/(A131-A121)</f>
        <v>131.92000000000002</v>
      </c>
      <c r="C122" s="8">
        <f>C121+(C131-C121)/(A131-A121)</f>
        <v>110.38</v>
      </c>
      <c r="D122" s="1">
        <f t="shared" si="16"/>
        <v>1.2445283018867925</v>
      </c>
      <c r="E122" s="13">
        <f t="shared" si="17"/>
        <v>8.5626911314984344E-3</v>
      </c>
      <c r="F122" s="20"/>
      <c r="G122" s="20"/>
      <c r="H122" s="8">
        <f>H121+(H131-H121)/($A131-$A121)</f>
        <v>1.6</v>
      </c>
    </row>
    <row r="123" spans="1:108" x14ac:dyDescent="0.2">
      <c r="A123" s="8">
        <f t="shared" si="19"/>
        <v>107</v>
      </c>
      <c r="B123" s="8">
        <f>B122+(B131-B121)/(A131-A121)</f>
        <v>133.04000000000002</v>
      </c>
      <c r="C123" s="8">
        <f>C122+(C131-C121)/(A131-A121)</f>
        <v>111.06</v>
      </c>
      <c r="D123" s="1">
        <f t="shared" si="16"/>
        <v>1.2433644859813087</v>
      </c>
      <c r="E123" s="13">
        <f t="shared" si="17"/>
        <v>8.4899939357185872E-3</v>
      </c>
      <c r="F123" s="20"/>
      <c r="G123" s="20"/>
      <c r="H123" s="8">
        <f>H122+(H131-H121)/($A131-$A121)</f>
        <v>1.6</v>
      </c>
    </row>
    <row r="124" spans="1:108" x14ac:dyDescent="0.2">
      <c r="A124" s="8">
        <f t="shared" si="19"/>
        <v>108</v>
      </c>
      <c r="B124" s="8">
        <f>B123+(B131-B121)/(A131-A121)</f>
        <v>134.16000000000003</v>
      </c>
      <c r="C124" s="8">
        <f>C123+(C131-C121)/(A131-A121)</f>
        <v>111.74000000000001</v>
      </c>
      <c r="D124" s="1">
        <f t="shared" si="16"/>
        <v>1.2422222222222226</v>
      </c>
      <c r="E124" s="13">
        <f t="shared" si="17"/>
        <v>8.4185207456404232E-3</v>
      </c>
      <c r="F124" s="20"/>
      <c r="G124" s="20"/>
      <c r="H124" s="8">
        <f>H123+(H131-H121)/($A131-$A121)</f>
        <v>1.6</v>
      </c>
    </row>
    <row r="125" spans="1:108" x14ac:dyDescent="0.2">
      <c r="A125" s="8">
        <f t="shared" si="19"/>
        <v>109</v>
      </c>
      <c r="B125" s="8">
        <f>B124+(B131-B121)/(A131-A121)</f>
        <v>135.28000000000003</v>
      </c>
      <c r="C125" s="8">
        <f>C124+(C131-C121)/(A131-A121)</f>
        <v>112.42000000000002</v>
      </c>
      <c r="D125" s="1">
        <f t="shared" si="16"/>
        <v>1.2411009174311929</v>
      </c>
      <c r="E125" s="13">
        <f t="shared" si="17"/>
        <v>8.3482409063804219E-3</v>
      </c>
      <c r="F125" s="20"/>
      <c r="G125" s="20"/>
      <c r="H125" s="8">
        <f>H124+(H131-H121)/($A131-$A121)</f>
        <v>1.6</v>
      </c>
    </row>
    <row r="126" spans="1:108" x14ac:dyDescent="0.2">
      <c r="A126" s="8">
        <f t="shared" si="19"/>
        <v>110</v>
      </c>
      <c r="B126" s="8">
        <f>B125+(B131-B121)/(A131-A121)</f>
        <v>136.40000000000003</v>
      </c>
      <c r="C126" s="8">
        <f>C125+(C131-C121)/(A131-A121)</f>
        <v>113.10000000000002</v>
      </c>
      <c r="D126" s="1">
        <f t="shared" si="16"/>
        <v>1.2400000000000002</v>
      </c>
      <c r="E126" s="13">
        <f t="shared" si="17"/>
        <v>8.2791247782376676E-3</v>
      </c>
      <c r="F126" s="20"/>
      <c r="G126" s="20"/>
      <c r="H126" s="8">
        <f>H125+(H131-H121)/($A131-$A121)</f>
        <v>1.6</v>
      </c>
    </row>
    <row r="127" spans="1:108" x14ac:dyDescent="0.2">
      <c r="A127" s="8">
        <f t="shared" si="19"/>
        <v>111</v>
      </c>
      <c r="B127" s="8">
        <f>B126+(B131-B121)/(A131-A121)</f>
        <v>137.52000000000004</v>
      </c>
      <c r="C127" s="8">
        <f>C126+(C131-C121)/(A131-A121)</f>
        <v>113.78000000000003</v>
      </c>
      <c r="D127" s="1">
        <f t="shared" si="16"/>
        <v>1.2389189189189194</v>
      </c>
      <c r="E127" s="13">
        <f t="shared" si="17"/>
        <v>8.2111436950147443E-3</v>
      </c>
      <c r="F127" s="20"/>
      <c r="G127" s="20"/>
      <c r="H127" s="8">
        <f>H126+(H131-H121)/($A131-$A121)</f>
        <v>1.6</v>
      </c>
    </row>
    <row r="128" spans="1:108" x14ac:dyDescent="0.2">
      <c r="A128" s="8">
        <f t="shared" si="19"/>
        <v>112</v>
      </c>
      <c r="B128" s="8">
        <f>B127+(B131-B121)/(A131-A121)</f>
        <v>138.64000000000004</v>
      </c>
      <c r="C128" s="8">
        <f>C127+(C131-C121)/(A131-A121)</f>
        <v>114.46000000000004</v>
      </c>
      <c r="D128" s="1">
        <f t="shared" si="16"/>
        <v>1.2378571428571432</v>
      </c>
      <c r="E128" s="13">
        <f t="shared" si="17"/>
        <v>8.1442699243745587E-3</v>
      </c>
      <c r="F128" s="20"/>
      <c r="G128" s="20"/>
      <c r="H128" s="8">
        <f>H127+(H131-H121)/($A131-$A121)</f>
        <v>1.6</v>
      </c>
    </row>
    <row r="129" spans="1:8" x14ac:dyDescent="0.2">
      <c r="A129" s="8">
        <f t="shared" si="19"/>
        <v>113</v>
      </c>
      <c r="B129" s="8">
        <f>B128+(B131-B121)/(A131-A121)</f>
        <v>139.76000000000005</v>
      </c>
      <c r="C129" s="8">
        <f>C128+(C131-C121)/(A131-A121)</f>
        <v>115.14000000000004</v>
      </c>
      <c r="D129" s="1">
        <f t="shared" si="16"/>
        <v>1.2368141592920359</v>
      </c>
      <c r="E129" s="13">
        <f t="shared" si="17"/>
        <v>8.0784766301211786E-3</v>
      </c>
      <c r="F129" s="20"/>
      <c r="G129" s="20"/>
      <c r="H129" s="8">
        <f>H128+(H131-H121)/($A131-$A121)</f>
        <v>1.6</v>
      </c>
    </row>
    <row r="130" spans="1:8" x14ac:dyDescent="0.2">
      <c r="A130" s="8">
        <f t="shared" si="19"/>
        <v>114</v>
      </c>
      <c r="B130" s="8">
        <f>B129+(B131-B121)/(A131-A121)</f>
        <v>140.88000000000005</v>
      </c>
      <c r="C130" s="8">
        <f>C129+(C131-C121)/(A131-A121)</f>
        <v>115.82000000000005</v>
      </c>
      <c r="D130" s="1">
        <f t="shared" si="16"/>
        <v>1.235789473684211</v>
      </c>
      <c r="E130" s="13">
        <f t="shared" si="17"/>
        <v>8.0137378362907796E-3</v>
      </c>
      <c r="F130" s="20"/>
      <c r="G130" s="20"/>
      <c r="H130" s="8">
        <f>H129+(H131-H121)/($A131-$A121)</f>
        <v>1.6</v>
      </c>
    </row>
    <row r="131" spans="1:8" x14ac:dyDescent="0.2">
      <c r="A131" s="9">
        <v>115</v>
      </c>
      <c r="B131" s="9">
        <f>VLOOKUP(CONCATENATE($A$1,A131),'Smith et al 2006'!$A$2:$S$780,8,FALSE)</f>
        <v>142</v>
      </c>
      <c r="C131" s="9">
        <f>VLOOKUP(CONCATENATE($A$1,A131),'Smith et al 2006'!$A$2:$S$780,9,FALSE)</f>
        <v>116.5</v>
      </c>
      <c r="D131" s="1">
        <f t="shared" si="16"/>
        <v>1.2347826086956522</v>
      </c>
      <c r="E131" s="13">
        <f t="shared" si="17"/>
        <v>7.9500283929581084E-3</v>
      </c>
      <c r="F131" s="20"/>
      <c r="G131" s="20"/>
      <c r="H131" s="9">
        <f>VLOOKUP(CONCATENATE($A$1,$A131),'Smith et al 2006'!$A$2:$S$780,11,FALSE)</f>
        <v>1.6</v>
      </c>
    </row>
    <row r="132" spans="1:8" x14ac:dyDescent="0.2">
      <c r="A132" s="8">
        <f t="shared" ref="A132:A140" si="20">A131+1</f>
        <v>116</v>
      </c>
      <c r="B132" s="8">
        <f>B131+(B141-B131)/(A141-A131)</f>
        <v>142.99</v>
      </c>
      <c r="C132" s="8">
        <f>C131+(C141-C131)/(A141-A131)</f>
        <v>117.1</v>
      </c>
      <c r="D132" s="1">
        <f t="shared" si="16"/>
        <v>1.2326724137931035</v>
      </c>
      <c r="E132" s="13">
        <f t="shared" si="17"/>
        <v>6.9718309859154726E-3</v>
      </c>
      <c r="F132" s="20"/>
      <c r="G132" s="20"/>
      <c r="H132" s="8">
        <f>H131+(H141-H131)/($A141-$A131)</f>
        <v>1.6</v>
      </c>
    </row>
    <row r="133" spans="1:8" x14ac:dyDescent="0.2">
      <c r="A133" s="8">
        <f t="shared" si="20"/>
        <v>117</v>
      </c>
      <c r="B133" s="8">
        <f>B132+(B141-B131)/(A141-A131)</f>
        <v>143.98000000000002</v>
      </c>
      <c r="C133" s="8">
        <f>C132+(C141-C131)/(A141-A131)</f>
        <v>117.69999999999999</v>
      </c>
      <c r="D133" s="1">
        <f t="shared" si="16"/>
        <v>1.2305982905982908</v>
      </c>
      <c r="E133" s="13">
        <f t="shared" si="17"/>
        <v>6.923561088188146E-3</v>
      </c>
      <c r="F133" s="20"/>
      <c r="G133" s="20"/>
      <c r="H133" s="8">
        <f>H132+(H141-H131)/($A141-$A131)</f>
        <v>1.6</v>
      </c>
    </row>
    <row r="134" spans="1:8" x14ac:dyDescent="0.2">
      <c r="A134" s="8">
        <f t="shared" si="20"/>
        <v>118</v>
      </c>
      <c r="B134" s="8">
        <f>B133+(B141-B131)/(A141-A131)</f>
        <v>144.97000000000003</v>
      </c>
      <c r="C134" s="8">
        <f>C133+(C141-C131)/(A141-A131)</f>
        <v>118.29999999999998</v>
      </c>
      <c r="D134" s="1">
        <f t="shared" si="16"/>
        <v>1.2285593220338986</v>
      </c>
      <c r="E134" s="13">
        <f t="shared" si="17"/>
        <v>6.875954993749156E-3</v>
      </c>
      <c r="F134" s="20"/>
      <c r="G134" s="20"/>
      <c r="H134" s="8">
        <f>H133+(H141-H131)/($A141-$A131)</f>
        <v>1.6</v>
      </c>
    </row>
    <row r="135" spans="1:8" x14ac:dyDescent="0.2">
      <c r="A135" s="8">
        <f t="shared" si="20"/>
        <v>119</v>
      </c>
      <c r="B135" s="8">
        <f>B134+(B141-B131)/(A141-A131)</f>
        <v>145.96000000000004</v>
      </c>
      <c r="C135" s="8">
        <f>C134+(C141-C131)/(A141-A131)</f>
        <v>118.89999999999998</v>
      </c>
      <c r="D135" s="1">
        <f t="shared" si="16"/>
        <v>1.2265546218487398</v>
      </c>
      <c r="E135" s="13">
        <f t="shared" si="17"/>
        <v>6.828999103262845E-3</v>
      </c>
      <c r="F135" s="20"/>
      <c r="G135" s="20"/>
      <c r="H135" s="8">
        <f>H134+(H141-H131)/($A141-$A131)</f>
        <v>1.6</v>
      </c>
    </row>
    <row r="136" spans="1:8" x14ac:dyDescent="0.2">
      <c r="A136" s="8">
        <f t="shared" si="20"/>
        <v>120</v>
      </c>
      <c r="B136" s="8">
        <f>B135+(B141-B131)/(A141-A131)</f>
        <v>146.95000000000005</v>
      </c>
      <c r="C136" s="8">
        <f>C135+(C141-C131)/(A141-A131)</f>
        <v>119.49999999999997</v>
      </c>
      <c r="D136" s="1">
        <f t="shared" si="16"/>
        <v>1.2245833333333338</v>
      </c>
      <c r="E136" s="13">
        <f t="shared" si="17"/>
        <v>6.7826801863524189E-3</v>
      </c>
      <c r="F136" s="20"/>
      <c r="G136" s="20"/>
      <c r="H136" s="8">
        <f>H135+(H141-H131)/($A141-$A131)</f>
        <v>1.6</v>
      </c>
    </row>
    <row r="137" spans="1:8" x14ac:dyDescent="0.2">
      <c r="A137" s="8">
        <f t="shared" si="20"/>
        <v>121</v>
      </c>
      <c r="B137" s="8">
        <f>B136+(B141-B131)/(A141-A131)</f>
        <v>147.94000000000005</v>
      </c>
      <c r="C137" s="8">
        <f>C136+(C141-C131)/(A141-A131)</f>
        <v>120.09999999999997</v>
      </c>
      <c r="D137" s="1">
        <f t="shared" si="16"/>
        <v>1.2226446280991741</v>
      </c>
      <c r="E137" s="13">
        <f t="shared" si="17"/>
        <v>6.7369853691732207E-3</v>
      </c>
      <c r="F137" s="20"/>
      <c r="G137" s="20"/>
      <c r="H137" s="8">
        <f>H136+(H141-H131)/($A141-$A131)</f>
        <v>1.6</v>
      </c>
    </row>
    <row r="138" spans="1:8" x14ac:dyDescent="0.2">
      <c r="A138" s="8">
        <f t="shared" si="20"/>
        <v>122</v>
      </c>
      <c r="B138" s="8">
        <f>B137+(B141-B131)/(A141-A131)</f>
        <v>148.93000000000006</v>
      </c>
      <c r="C138" s="8">
        <f>C137+(C141-C131)/(A141-A131)</f>
        <v>120.69999999999996</v>
      </c>
      <c r="D138" s="1">
        <f t="shared" si="16"/>
        <v>1.2207377049180332</v>
      </c>
      <c r="E138" s="13">
        <f t="shared" si="17"/>
        <v>6.6919021224820519E-3</v>
      </c>
      <c r="F138" s="20"/>
      <c r="G138" s="20"/>
      <c r="H138" s="8">
        <f>H137+(H141-H131)/($A141-$A131)</f>
        <v>1.6</v>
      </c>
    </row>
    <row r="139" spans="1:8" x14ac:dyDescent="0.2">
      <c r="A139" s="8">
        <f t="shared" si="20"/>
        <v>123</v>
      </c>
      <c r="B139" s="8">
        <f>B138+(B141-B131)/(A141-A131)</f>
        <v>149.92000000000007</v>
      </c>
      <c r="C139" s="8">
        <f>C138+(C141-C131)/(A141-A131)</f>
        <v>121.29999999999995</v>
      </c>
      <c r="D139" s="1">
        <f t="shared" si="16"/>
        <v>1.2188617886178867</v>
      </c>
      <c r="E139" s="13">
        <f t="shared" si="17"/>
        <v>6.6474182501847778E-3</v>
      </c>
      <c r="F139" s="20"/>
      <c r="G139" s="20"/>
      <c r="H139" s="8">
        <f>H138+(H141-H131)/($A141-$A131)</f>
        <v>1.6</v>
      </c>
    </row>
    <row r="140" spans="1:8" x14ac:dyDescent="0.2">
      <c r="A140" s="8">
        <f t="shared" si="20"/>
        <v>124</v>
      </c>
      <c r="B140" s="8">
        <f>B139+(B141-B131)/(A141-A131)</f>
        <v>150.91000000000008</v>
      </c>
      <c r="C140" s="8">
        <f>C139+(C141-C131)/(A141-A131)</f>
        <v>121.89999999999995</v>
      </c>
      <c r="D140" s="1">
        <f t="shared" si="16"/>
        <v>1.2170161290322588</v>
      </c>
      <c r="E140" s="13">
        <f t="shared" si="17"/>
        <v>6.6035218783351279E-3</v>
      </c>
      <c r="F140" s="20"/>
      <c r="G140" s="20"/>
      <c r="H140" s="8">
        <f>H139+(H141-H131)/($A141-$A131)</f>
        <v>1.6</v>
      </c>
    </row>
    <row r="141" spans="1:8" x14ac:dyDescent="0.2">
      <c r="A141" s="9">
        <v>125</v>
      </c>
      <c r="B141" s="9">
        <f>VLOOKUP(CONCATENATE($A$1,A141),'Smith et al 2006'!$A$2:$S$780,8,FALSE)</f>
        <v>151.9</v>
      </c>
      <c r="C141" s="9">
        <f>VLOOKUP(CONCATENATE($A$1,A141),'Smith et al 2006'!$A$2:$S$780,9,FALSE)</f>
        <v>122.5</v>
      </c>
      <c r="D141" s="1">
        <f t="shared" si="16"/>
        <v>1.2152000000000001</v>
      </c>
      <c r="E141" s="13">
        <f t="shared" si="17"/>
        <v>6.560201444569147E-3</v>
      </c>
      <c r="F141" s="20"/>
      <c r="G141" s="20"/>
      <c r="H141" s="9">
        <f>VLOOKUP(CONCATENATE($A$1,$A141),'Smith et al 2006'!$A$2:$S$780,11,FALSE)</f>
        <v>1.6</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nLkY92KkbxYaO8rmV6/tyELPLkG5uR93Q7sb1jpnVYCqxvKvgx43FEZSCaq+xXapk18nMzLRpbaWTQVjfnuT4w==" saltValue="LxNjL6MAdkfND4PpkPYshw==" spinCount="100000" sheet="1" objects="1" scenarios="1"/>
  <mergeCells count="3">
    <mergeCell ref="D14:E14"/>
    <mergeCell ref="F13:K13"/>
    <mergeCell ref="I14:K14"/>
  </mergeCells>
  <conditionalFormatting sqref="D17:D141">
    <cfRule type="top10" dxfId="14" priority="1" stopIfTrue="1" rank="1"/>
  </conditionalFormatting>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theme="5" tint="0.39997558519241921"/>
  </sheetPr>
  <dimension ref="A1:DD141"/>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161</v>
      </c>
    </row>
    <row r="2" spans="1:108" x14ac:dyDescent="0.2">
      <c r="A2" s="1" t="s">
        <v>206</v>
      </c>
      <c r="B2" s="1" t="s">
        <v>207</v>
      </c>
    </row>
    <row r="3" spans="1:108" x14ac:dyDescent="0.2">
      <c r="A3" s="1" t="s">
        <v>114</v>
      </c>
      <c r="B3" s="1">
        <f>_xlfn.MAXIFS(A16:A141,D16:D141,B4)</f>
        <v>70</v>
      </c>
    </row>
    <row r="4" spans="1:108" x14ac:dyDescent="0.2">
      <c r="A4" s="1" t="s">
        <v>208</v>
      </c>
      <c r="B4" s="1">
        <f>MAX(D17:D106)</f>
        <v>2.8785714285714286</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1.94</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0.94000000000000006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3.88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1.8800000000000001</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5.82</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2.8200000000000003</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7.76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3.7600000000000002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9.6999999999999993</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4.7</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B21+(B26-B21)/(A26-A21)</f>
        <v>2.34</v>
      </c>
      <c r="C22" s="8">
        <f>C21+(C26-C21)/(A26-A21)</f>
        <v>11.94</v>
      </c>
      <c r="D22" s="1">
        <f t="shared" si="0"/>
        <v>0.38999999999999996</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H21+(H26-H21)/($A26-$A21)</f>
        <v>4.5600000000000005</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B22+(B26-B21)/(A26-A21)</f>
        <v>4.68</v>
      </c>
      <c r="C23" s="8">
        <f>C22+(C26-C21)/(A26-A21)</f>
        <v>14.18</v>
      </c>
      <c r="D23" s="1">
        <f t="shared" si="0"/>
        <v>0.66857142857142848</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H22+(H26-H21)/($A26-$A21)</f>
        <v>4.4200000000000008</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B23+(B26-B21)/(A26-A21)</f>
        <v>7.02</v>
      </c>
      <c r="C24" s="8">
        <f>C23+(C26-C21)/(A26-A21)</f>
        <v>16.419999999999998</v>
      </c>
      <c r="D24" s="1">
        <f t="shared" si="0"/>
        <v>0.87749999999999995</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H23+(H26-H21)/($A26-$A21)</f>
        <v>4.2800000000000011</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B24+(B26-B21)/(A26-A21)</f>
        <v>9.36</v>
      </c>
      <c r="C25" s="8">
        <f>C24+(C26-C21)/(A26-A21)</f>
        <v>18.659999999999997</v>
      </c>
      <c r="D25" s="1">
        <f t="shared" si="0"/>
        <v>1.04</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H24+(H26-H21)/($A26-$A21)</f>
        <v>4.1400000000000015</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9">
        <f>VLOOKUP(CONCATENATE($A$1,A26),'Smith et al 2006'!$A$2:$S$780,8,FALSE)</f>
        <v>11.7</v>
      </c>
      <c r="C26" s="9">
        <f>VLOOKUP(CONCATENATE($A$1,A26),'Smith et al 2006'!$A$2:$S$780,9,FALSE)</f>
        <v>20.9</v>
      </c>
      <c r="D26" s="1">
        <f t="shared" si="0"/>
        <v>1.17</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9">
        <f>VLOOKUP(CONCATENATE($A$1,$A26),'Smith et al 2006'!$A$2:$S$780,11,FALSE)</f>
        <v>4</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B26+(B31-B26)/(A31-A26)</f>
        <v>13.6</v>
      </c>
      <c r="C27" s="8">
        <f>C26+(C31-C26)/(A31-A26)</f>
        <v>22.74</v>
      </c>
      <c r="D27" s="1">
        <f t="shared" si="0"/>
        <v>1.2363636363636363</v>
      </c>
      <c r="E27" s="13">
        <f t="shared" si="1"/>
        <v>0.16239316239316248</v>
      </c>
      <c r="F27" s="21">
        <f>IF('Inputs and Results'!$C$20="Conservation Easement (Perpetual)",(C27-C26),IF(AND('Inputs and Results'!$C$20="Government (Secured)",A27&lt;=$B$6),C27-C26,IF(A27&lt;=$B$6,(C27-C26)*0.01*($B$6-A27+1),0)))</f>
        <v>0</v>
      </c>
      <c r="G27" s="22">
        <f>IF(A27&lt;='Inputs and Results'!$C$12,(C27-C26)*0.01*('Inputs and Results'!$C$12-A27+1),0)</f>
        <v>0</v>
      </c>
      <c r="H27" s="8">
        <f>H26+(H31-H26)/($A31-$A26)</f>
        <v>3.92</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B27+(B31-B26)/(A31-A26)</f>
        <v>15.5</v>
      </c>
      <c r="C28" s="8">
        <f>C27+(C31-C26)/(A31-A26)</f>
        <v>24.58</v>
      </c>
      <c r="D28" s="1">
        <f t="shared" si="0"/>
        <v>1.2916666666666667</v>
      </c>
      <c r="E28" s="13">
        <f t="shared" si="1"/>
        <v>0.13970588235294112</v>
      </c>
      <c r="F28" s="21">
        <f>IF('Inputs and Results'!$C$20="Conservation Easement (Perpetual)",(C28-C27),IF(AND('Inputs and Results'!$C$20="Government (Secured)",A28&lt;=$B$6),C28-C27,IF(A28&lt;=$B$6,(C28-C27)*0.01*($B$6-A28+1),0)))</f>
        <v>0</v>
      </c>
      <c r="G28" s="22">
        <f>IF(A28&lt;='Inputs and Results'!$C$12,(C28-C27)*0.01*('Inputs and Results'!$C$12-A28+1),0)</f>
        <v>0</v>
      </c>
      <c r="H28" s="8">
        <f>H27+(H31-H26)/($A31-$A26)</f>
        <v>3.84</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B28+(B31-B26)/(A31-A26)</f>
        <v>17.399999999999999</v>
      </c>
      <c r="C29" s="8">
        <f>C28+(C31-C26)/(A31-A26)</f>
        <v>26.419999999999998</v>
      </c>
      <c r="D29" s="1">
        <f t="shared" si="0"/>
        <v>1.3384615384615384</v>
      </c>
      <c r="E29" s="13">
        <f t="shared" si="1"/>
        <v>0.1225806451612903</v>
      </c>
      <c r="F29" s="21">
        <f>IF('Inputs and Results'!$C$20="Conservation Easement (Perpetual)",(C29-C28),IF(AND('Inputs and Results'!$C$20="Government (Secured)",A29&lt;=$B$6),C29-C28,IF(A29&lt;=$B$6,(C29-C28)*0.01*($B$6-A29+1),0)))</f>
        <v>0</v>
      </c>
      <c r="G29" s="22">
        <f>IF(A29&lt;='Inputs and Results'!$C$12,(C29-C28)*0.01*('Inputs and Results'!$C$12-A29+1),0)</f>
        <v>0</v>
      </c>
      <c r="H29" s="8">
        <f>H28+(H31-H26)/($A31-$A26)</f>
        <v>3.76</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B29+(B31-B26)/(A31-A26)</f>
        <v>19.299999999999997</v>
      </c>
      <c r="C30" s="8">
        <f>C29+(C31-C26)/(A31-A26)</f>
        <v>28.259999999999998</v>
      </c>
      <c r="D30" s="1">
        <f t="shared" si="0"/>
        <v>1.3785714285714283</v>
      </c>
      <c r="E30" s="13">
        <f t="shared" si="1"/>
        <v>0.10919540229885061</v>
      </c>
      <c r="F30" s="21">
        <f>IF('Inputs and Results'!$C$20="Conservation Easement (Perpetual)",(C30-C29),IF(AND('Inputs and Results'!$C$20="Government (Secured)",A30&lt;=$B$6),C30-C29,IF(A30&lt;=$B$6,(C30-C29)*0.01*($B$6-A30+1),0)))</f>
        <v>0</v>
      </c>
      <c r="G30" s="22">
        <f>IF(A30&lt;='Inputs and Results'!$C$12,(C30-C29)*0.01*('Inputs and Results'!$C$12-A30+1),0)</f>
        <v>0</v>
      </c>
      <c r="H30" s="8">
        <f>H29+(H31-H26)/($A31-$A26)</f>
        <v>3.6799999999999997</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21.2</v>
      </c>
      <c r="C31" s="9">
        <f>VLOOKUP(CONCATENATE($A$1,A31),'Smith et al 2006'!$A$2:$S$780,9,FALSE)</f>
        <v>30.1</v>
      </c>
      <c r="D31" s="1">
        <f t="shared" si="0"/>
        <v>1.4133333333333333</v>
      </c>
      <c r="E31" s="13">
        <f t="shared" si="1"/>
        <v>9.8445595854922407E-2</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3.6</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B31+(B36-B31)/(A36-A31)</f>
        <v>23.72</v>
      </c>
      <c r="C32" s="8">
        <f>C31+(C36-C31)/(A36-A31)</f>
        <v>31.98</v>
      </c>
      <c r="D32" s="1">
        <f t="shared" si="0"/>
        <v>1.4824999999999999</v>
      </c>
      <c r="E32" s="13">
        <f t="shared" si="1"/>
        <v>0.11886792452830197</v>
      </c>
      <c r="F32" s="21">
        <f>IF('Inputs and Results'!$C$20="Conservation Easement (Perpetual)",(C32-C31),IF(AND('Inputs and Results'!$C$20="Government (Secured)",A32&lt;=$B$6),C32-C31,IF(A32&lt;=$B$6,(C32-C31)*0.01*($B$6-A32+1),0)))</f>
        <v>0</v>
      </c>
      <c r="G32" s="22">
        <f>IF(A32&lt;='Inputs and Results'!$C$12,(C32-C31)*0.01*('Inputs and Results'!$C$12-A32+1),0)</f>
        <v>0</v>
      </c>
      <c r="H32" s="8">
        <f>H31+(H36-H31)/($A36-$A31)</f>
        <v>3.56</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B32+(B36-B31)/(A36-A31)</f>
        <v>26.24</v>
      </c>
      <c r="C33" s="8">
        <f>C32+(C36-C31)/(A36-A31)</f>
        <v>33.86</v>
      </c>
      <c r="D33" s="1">
        <f t="shared" si="0"/>
        <v>1.5435294117647058</v>
      </c>
      <c r="E33" s="13">
        <f t="shared" si="1"/>
        <v>0.10623946037099485</v>
      </c>
      <c r="F33" s="21">
        <f>IF('Inputs and Results'!$C$20="Conservation Easement (Perpetual)",(C33-C32),IF(AND('Inputs and Results'!$C$20="Government (Secured)",A33&lt;=$B$6),C33-C32,IF(A33&lt;=$B$6,(C33-C32)*0.01*($B$6-A33+1),0)))</f>
        <v>0</v>
      </c>
      <c r="G33" s="22">
        <f>IF(A33&lt;='Inputs and Results'!$C$12,(C33-C32)*0.01*('Inputs and Results'!$C$12-A33+1),0)</f>
        <v>0</v>
      </c>
      <c r="H33" s="8">
        <f>H32+(H36-H31)/($A36-$A31)</f>
        <v>3.52</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B33+(B36-B31)/(A36-A31)</f>
        <v>28.759999999999998</v>
      </c>
      <c r="C34" s="8">
        <f>C33+(C36-C31)/(A36-A31)</f>
        <v>35.74</v>
      </c>
      <c r="D34" s="1">
        <f t="shared" si="0"/>
        <v>1.5977777777777777</v>
      </c>
      <c r="E34" s="13">
        <f t="shared" si="1"/>
        <v>9.6036585365853577E-2</v>
      </c>
      <c r="F34" s="21">
        <f>IF('Inputs and Results'!$C$20="Conservation Easement (Perpetual)",(C34-C33),IF(AND('Inputs and Results'!$C$20="Government (Secured)",A34&lt;=$B$6),C34-C33,IF(A34&lt;=$B$6,(C34-C33)*0.01*($B$6-A34+1),0)))</f>
        <v>0</v>
      </c>
      <c r="G34" s="22">
        <f>IF(A34&lt;='Inputs and Results'!$C$12,(C34-C33)*0.01*('Inputs and Results'!$C$12-A34+1),0)</f>
        <v>0</v>
      </c>
      <c r="H34" s="8">
        <f>H33+(H36-H31)/($A36-$A31)</f>
        <v>3.48</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B34+(B36-B31)/(A36-A31)</f>
        <v>31.279999999999998</v>
      </c>
      <c r="C35" s="8">
        <f>C34+(C36-C31)/(A36-A31)</f>
        <v>37.620000000000005</v>
      </c>
      <c r="D35" s="1">
        <f t="shared" si="0"/>
        <v>1.6463157894736842</v>
      </c>
      <c r="E35" s="13">
        <f t="shared" si="1"/>
        <v>8.7621696801112758E-2</v>
      </c>
      <c r="F35" s="21">
        <f>IF('Inputs and Results'!$C$20="Conservation Easement (Perpetual)",(C35-C34),IF(AND('Inputs and Results'!$C$20="Government (Secured)",A35&lt;=$B$6),C35-C34,IF(A35&lt;=$B$6,(C35-C34)*0.01*($B$6-A35+1),0)))</f>
        <v>0</v>
      </c>
      <c r="G35" s="22">
        <f>IF(A35&lt;='Inputs and Results'!$C$12,(C35-C34)*0.01*('Inputs and Results'!$C$12-A35+1),0)</f>
        <v>0</v>
      </c>
      <c r="H35" s="8">
        <f>H34+(H36-H31)/($A36-$A31)</f>
        <v>3.44</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9">
        <f>VLOOKUP(CONCATENATE($A$1,A36),'Smith et al 2006'!$A$2:$S$780,8,FALSE)</f>
        <v>33.799999999999997</v>
      </c>
      <c r="C36" s="9">
        <f>VLOOKUP(CONCATENATE($A$1,A36),'Smith et al 2006'!$A$2:$S$780,9,FALSE)</f>
        <v>39.5</v>
      </c>
      <c r="D36" s="1">
        <f t="shared" si="0"/>
        <v>1.69</v>
      </c>
      <c r="E36" s="13">
        <f t="shared" si="1"/>
        <v>8.0562659846547202E-2</v>
      </c>
      <c r="F36" s="21">
        <f>IF('Inputs and Results'!$C$20="Conservation Easement (Perpetual)",(C36-C35),IF(AND('Inputs and Results'!$C$20="Government (Secured)",A36&lt;=$B$6),C36-C35,IF(A36&lt;=$B$6,(C36-C35)*0.01*($B$6-A36+1),0)))</f>
        <v>0</v>
      </c>
      <c r="G36" s="22">
        <f>IF(A36&lt;='Inputs and Results'!$C$12,(C36-C35)*0.01*('Inputs and Results'!$C$12-A36+1),0)</f>
        <v>0</v>
      </c>
      <c r="H36" s="9">
        <f>VLOOKUP(CONCATENATE($A$1,$A36),'Smith et al 2006'!$A$2:$S$780,11,FALSE)</f>
        <v>3.4</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B36+(B41-B36)/(A41-A36)</f>
        <v>36.36</v>
      </c>
      <c r="C37" s="8">
        <f>C36+(C41-C36)/(A41-A36)</f>
        <v>41.24</v>
      </c>
      <c r="D37" s="1">
        <f t="shared" si="0"/>
        <v>1.7314285714285713</v>
      </c>
      <c r="E37" s="13">
        <f t="shared" si="1"/>
        <v>7.5739644970414188E-2</v>
      </c>
      <c r="F37" s="21">
        <f>IF('Inputs and Results'!$C$20="Conservation Easement (Perpetual)",(C37-C36),IF(AND('Inputs and Results'!$C$20="Government (Secured)",A37&lt;=$B$6),C37-C36,IF(A37&lt;=$B$6,(C37-C36)*0.01*($B$6-A37+1),0)))</f>
        <v>0</v>
      </c>
      <c r="G37" s="22">
        <f>IF(A37&lt;='Inputs and Results'!$C$12,(C37-C36)*0.01*('Inputs and Results'!$C$12-A37+1),0)</f>
        <v>0</v>
      </c>
      <c r="H37" s="8">
        <f>H36+(H41-H36)/($A41-$A36)</f>
        <v>3.38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B37+(B41-B36)/(A41-A36)</f>
        <v>38.92</v>
      </c>
      <c r="C38" s="8">
        <f>C37+(C41-C36)/(A41-A36)</f>
        <v>42.980000000000004</v>
      </c>
      <c r="D38" s="1">
        <f t="shared" si="0"/>
        <v>1.7690909090909093</v>
      </c>
      <c r="E38" s="13">
        <f t="shared" si="1"/>
        <v>7.0407040704070445E-2</v>
      </c>
      <c r="F38" s="21">
        <f>IF('Inputs and Results'!$C$20="Conservation Easement (Perpetual)",(C38-C37),IF(AND('Inputs and Results'!$C$20="Government (Secured)",A38&lt;=$B$6),C38-C37,IF(A38&lt;=$B$6,(C38-C37)*0.01*($B$6-A38+1),0)))</f>
        <v>0</v>
      </c>
      <c r="G38" s="22">
        <f>IF(A38&lt;='Inputs and Results'!$C$12,(C38-C37)*0.01*('Inputs and Results'!$C$12-A38+1),0)</f>
        <v>0</v>
      </c>
      <c r="H38" s="8">
        <f>H37+(H41-H36)/($A41-$A36)</f>
        <v>3.36</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B38+(B41-B36)/(A41-A36)</f>
        <v>41.480000000000004</v>
      </c>
      <c r="C39" s="8">
        <f>C38+(C41-C36)/(A41-A36)</f>
        <v>44.720000000000006</v>
      </c>
      <c r="D39" s="1">
        <f t="shared" si="0"/>
        <v>1.8034782608695654</v>
      </c>
      <c r="E39" s="13">
        <f t="shared" si="1"/>
        <v>6.5775950668037098E-2</v>
      </c>
      <c r="F39" s="21">
        <f>IF('Inputs and Results'!$C$20="Conservation Easement (Perpetual)",(C39-C38),IF(AND('Inputs and Results'!$C$20="Government (Secured)",A39&lt;=$B$6),C39-C38,IF(A39&lt;=$B$6,(C39-C38)*0.01*($B$6-A39+1),0)))</f>
        <v>0</v>
      </c>
      <c r="G39" s="22">
        <f>IF(A39&lt;='Inputs and Results'!$C$12,(C39-C38)*0.01*('Inputs and Results'!$C$12-A39+1),0)</f>
        <v>0</v>
      </c>
      <c r="H39" s="8">
        <f>H38+(H41-H36)/($A41-$A36)</f>
        <v>3.34</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B39+(B41-B36)/(A41-A36)</f>
        <v>44.040000000000006</v>
      </c>
      <c r="C40" s="8">
        <f>C39+(C41-C36)/(A41-A36)</f>
        <v>46.460000000000008</v>
      </c>
      <c r="D40" s="1">
        <f>B40/A40</f>
        <v>1.8350000000000002</v>
      </c>
      <c r="E40" s="13">
        <f>(B40/B39)-1</f>
        <v>6.1716489874638514E-2</v>
      </c>
      <c r="F40" s="21">
        <f>IF('Inputs and Results'!$C$20="Conservation Easement (Perpetual)",(C40-C39),IF(AND('Inputs and Results'!$C$20="Government (Secured)",A40&lt;=$B$6),C40-C39,IF(A40&lt;=$B$6,(C40-C39)*0.01*($B$6-A40+1),0)))</f>
        <v>0</v>
      </c>
      <c r="G40" s="22">
        <f>IF(A40&lt;='Inputs and Results'!$C$12,(C40-C39)*0.01*('Inputs and Results'!$C$12-A40+1),0)</f>
        <v>0</v>
      </c>
      <c r="H40" s="8">
        <f>H39+(H41-H36)/($A41-$A36)</f>
        <v>3.32</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46.6</v>
      </c>
      <c r="C41" s="9">
        <f>VLOOKUP(CONCATENATE($A$1,A41),'Smith et al 2006'!$A$2:$S$780,9,FALSE)</f>
        <v>48.2</v>
      </c>
      <c r="D41" s="1">
        <f t="shared" ref="D41:D104" si="4">B41/A41</f>
        <v>1.8640000000000001</v>
      </c>
      <c r="E41" s="13">
        <f t="shared" ref="E41:E104" si="5">(B41/B40)-1</f>
        <v>5.812897366030878E-2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3.3</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B41+(B46-B41)/(A46-A41)</f>
        <v>49.32</v>
      </c>
      <c r="C42" s="8">
        <f>C41+(C46-C41)/(A46-A41)</f>
        <v>49.88</v>
      </c>
      <c r="D42" s="1">
        <f t="shared" si="4"/>
        <v>1.8969230769230769</v>
      </c>
      <c r="E42" s="13">
        <f t="shared" si="5"/>
        <v>5.8369098712446332E-2</v>
      </c>
      <c r="F42" s="21">
        <f>IF('Inputs and Results'!$C$20="Conservation Easement (Perpetual)",(C42-C41),IF(AND('Inputs and Results'!$C$20="Government (Secured)",A42&lt;=$B$6),C42-C41,IF(A42&lt;=$B$6,(C42-C41)*0.01*($B$6-A42+1),0)))</f>
        <v>0</v>
      </c>
      <c r="G42" s="22">
        <f>IF(A42&lt;='Inputs and Results'!$C$12,(C42-C41)*0.01*('Inputs and Results'!$C$12-A42+1),0)</f>
        <v>0</v>
      </c>
      <c r="H42" s="8">
        <f>H41+(H46-H41)/($A46-$A41)</f>
        <v>3.26</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B42+(B46-B41)/(A46-A41)</f>
        <v>52.04</v>
      </c>
      <c r="C43" s="8">
        <f>C42+(C46-C41)/(A46-A41)</f>
        <v>51.56</v>
      </c>
      <c r="D43" s="1">
        <f t="shared" si="4"/>
        <v>1.9274074074074075</v>
      </c>
      <c r="E43" s="13">
        <f t="shared" si="5"/>
        <v>5.5150040551500412E-2</v>
      </c>
      <c r="F43" s="21">
        <f>IF('Inputs and Results'!$C$20="Conservation Easement (Perpetual)",(C43-C42),IF(AND('Inputs and Results'!$C$20="Government (Secured)",A43&lt;=$B$6),C43-C42,IF(A43&lt;=$B$6,(C43-C42)*0.01*($B$6-A43+1),0)))</f>
        <v>0</v>
      </c>
      <c r="G43" s="22">
        <f>IF(A43&lt;='Inputs and Results'!$C$12,(C43-C42)*0.01*('Inputs and Results'!$C$12-A43+1),0)</f>
        <v>0</v>
      </c>
      <c r="H43" s="8">
        <f>H42+(H46-H41)/($A46-$A41)</f>
        <v>3.2199999999999998</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B43+(B46-B41)/(A46-A41)</f>
        <v>54.76</v>
      </c>
      <c r="C44" s="8">
        <f>C43+(C46-C41)/(A46-A41)</f>
        <v>53.24</v>
      </c>
      <c r="D44" s="1">
        <f t="shared" si="4"/>
        <v>1.9557142857142857</v>
      </c>
      <c r="E44" s="13">
        <f t="shared" si="5"/>
        <v>5.2267486548808639E-2</v>
      </c>
      <c r="F44" s="21">
        <f>IF('Inputs and Results'!$C$20="Conservation Easement (Perpetual)",(C44-C43),IF(AND('Inputs and Results'!$C$20="Government (Secured)",A44&lt;=$B$6),C44-C43,IF(A44&lt;=$B$6,(C44-C43)*0.01*($B$6-A44+1),0)))</f>
        <v>0</v>
      </c>
      <c r="G44" s="22">
        <f>IF(A44&lt;='Inputs and Results'!$C$12,(C44-C43)*0.01*('Inputs and Results'!$C$12-A44+1),0)</f>
        <v>0</v>
      </c>
      <c r="H44" s="8">
        <f>H43+(H46-H41)/($A46-$A41)</f>
        <v>3.1799999999999997</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B44+(B46-B41)/(A46-A41)</f>
        <v>57.48</v>
      </c>
      <c r="C45" s="8">
        <f>C44+(C46-C41)/(A46-A41)</f>
        <v>54.92</v>
      </c>
      <c r="D45" s="1">
        <f t="shared" si="4"/>
        <v>1.9820689655172412</v>
      </c>
      <c r="E45" s="13">
        <f t="shared" si="5"/>
        <v>4.9671292914536203E-2</v>
      </c>
      <c r="F45" s="21">
        <f>IF('Inputs and Results'!$C$20="Conservation Easement (Perpetual)",(C45-C44),IF(AND('Inputs and Results'!$C$20="Government (Secured)",A45&lt;=$B$6),C45-C44,IF(A45&lt;=$B$6,(C45-C44)*0.01*($B$6-A45+1),0)))</f>
        <v>0</v>
      </c>
      <c r="G45" s="22">
        <f>IF(A45&lt;='Inputs and Results'!$C$12,(C45-C44)*0.01*('Inputs and Results'!$C$12-A45+1),0)</f>
        <v>0</v>
      </c>
      <c r="H45" s="8">
        <f>H44+(H46-H41)/($A46-$A41)</f>
        <v>3.1399999999999997</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9">
        <f>VLOOKUP(CONCATENATE($A$1,A46),'Smith et al 2006'!$A$2:$S$780,8,FALSE)</f>
        <v>60.2</v>
      </c>
      <c r="C46" s="9">
        <f>VLOOKUP(CONCATENATE($A$1,A46),'Smith et al 2006'!$A$2:$S$780,9,FALSE)</f>
        <v>56.6</v>
      </c>
      <c r="D46" s="1">
        <f t="shared" si="4"/>
        <v>2.0066666666666668</v>
      </c>
      <c r="E46" s="13">
        <f t="shared" si="5"/>
        <v>4.7320807237300144E-2</v>
      </c>
      <c r="F46" s="21">
        <f>IF('Inputs and Results'!$C$20="Conservation Easement (Perpetual)",(C46-C45),IF(AND('Inputs and Results'!$C$20="Government (Secured)",A46&lt;=$B$6),C46-C45,IF(A46&lt;=$B$6,(C46-C45)*0.01*($B$6-A46+1),0)))</f>
        <v>0</v>
      </c>
      <c r="G46" s="22">
        <f>IF(A46&lt;='Inputs and Results'!$C$12,(C46-C45)*0.01*('Inputs and Results'!$C$12-A46+1),0)</f>
        <v>0</v>
      </c>
      <c r="H46" s="9">
        <f>VLOOKUP(CONCATENATE($A$1,$A46),'Smith et al 2006'!$A$2:$S$780,11,FALSE)</f>
        <v>3.1</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B46+(B51-B46)/(A51-A46)</f>
        <v>63.42</v>
      </c>
      <c r="C47" s="8">
        <f>C46+(C51-C46)/(A51-A46)</f>
        <v>58.4</v>
      </c>
      <c r="D47" s="1">
        <f t="shared" si="4"/>
        <v>2.0458064516129033</v>
      </c>
      <c r="E47" s="13">
        <f t="shared" si="5"/>
        <v>5.3488372093023262E-2</v>
      </c>
      <c r="F47" s="21">
        <f>IF('Inputs and Results'!$C$20="Conservation Easement (Perpetual)",(C47-C46),IF(AND('Inputs and Results'!$C$20="Government (Secured)",A47&lt;=$B$6),C47-C46,IF(A47&lt;=$B$6,(C47-C46)*0.01*($B$6-A47+1),0)))</f>
        <v>0</v>
      </c>
      <c r="G47" s="22">
        <f>IF(A47&lt;='Inputs and Results'!$C$12,(C47-C46)*0.01*('Inputs and Results'!$C$12-A47+1),0)</f>
        <v>0</v>
      </c>
      <c r="H47" s="8">
        <f>H46+(H51-H46)/($A51-$A46)</f>
        <v>3.08</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B47+(B51-B46)/(A51-A46)</f>
        <v>66.64</v>
      </c>
      <c r="C48" s="8">
        <f>C47+(C51-C46)/(A51-A46)</f>
        <v>60.199999999999996</v>
      </c>
      <c r="D48" s="1">
        <f t="shared" si="4"/>
        <v>2.0825</v>
      </c>
      <c r="E48" s="13">
        <f t="shared" si="5"/>
        <v>5.0772626931567366E-2</v>
      </c>
      <c r="F48" s="21">
        <f>IF('Inputs and Results'!$C$20="Conservation Easement (Perpetual)",(C48-C47),IF(AND('Inputs and Results'!$C$20="Government (Secured)",A48&lt;=$B$6),C48-C47,IF(A48&lt;=$B$6,(C48-C47)*0.01*($B$6-A48+1),0)))</f>
        <v>0</v>
      </c>
      <c r="G48" s="22">
        <f>IF(A48&lt;='Inputs and Results'!$C$12,(C48-C47)*0.01*('Inputs and Results'!$C$12-A48+1),0)</f>
        <v>0</v>
      </c>
      <c r="H48" s="8">
        <f>H47+(H51-H46)/($A51-$A46)</f>
        <v>3.06</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B48+(B51-B46)/(A51-A46)</f>
        <v>69.86</v>
      </c>
      <c r="C49" s="8">
        <f>C48+(C51-C46)/(A51-A46)</f>
        <v>61.999999999999993</v>
      </c>
      <c r="D49" s="1">
        <f t="shared" si="4"/>
        <v>2.1169696969696972</v>
      </c>
      <c r="E49" s="13">
        <f t="shared" si="5"/>
        <v>4.8319327731092487E-2</v>
      </c>
      <c r="F49" s="21">
        <f>IF('Inputs and Results'!$C$20="Conservation Easement (Perpetual)",(C49-C48),IF(AND('Inputs and Results'!$C$20="Government (Secured)",A49&lt;=$B$6),C49-C48,IF(A49&lt;=$B$6,(C49-C48)*0.01*($B$6-A49+1),0)))</f>
        <v>0</v>
      </c>
      <c r="G49" s="22">
        <f>IF(A49&lt;='Inputs and Results'!$C$12,(C49-C48)*0.01*('Inputs and Results'!$C$12-A49+1),0)</f>
        <v>0</v>
      </c>
      <c r="H49" s="8">
        <f>H48+(H51-H46)/($A51-$A46)</f>
        <v>3.04</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B49+(B51-B46)/(A51-A46)</f>
        <v>73.08</v>
      </c>
      <c r="C50" s="8">
        <f>C49+(C51-C46)/(A51-A46)</f>
        <v>63.79999999999999</v>
      </c>
      <c r="D50" s="1">
        <f t="shared" si="4"/>
        <v>2.1494117647058824</v>
      </c>
      <c r="E50" s="13">
        <f t="shared" si="5"/>
        <v>4.609218436873741E-2</v>
      </c>
      <c r="F50" s="21">
        <f>IF('Inputs and Results'!$C$20="Conservation Easement (Perpetual)",(C50-C49),IF(AND('Inputs and Results'!$C$20="Government (Secured)",A50&lt;=$B$6),C50-C49,IF(A50&lt;=$B$6,(C50-C49)*0.01*($B$6-A50+1),0)))</f>
        <v>0</v>
      </c>
      <c r="G50" s="22">
        <f>IF(A50&lt;='Inputs and Results'!$C$12,(C50-C49)*0.01*('Inputs and Results'!$C$12-A50+1),0)</f>
        <v>0</v>
      </c>
      <c r="H50" s="8">
        <f>H49+(H51-H46)/($A51-$A46)</f>
        <v>3.02</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76.3</v>
      </c>
      <c r="C51" s="9">
        <f>VLOOKUP(CONCATENATE($A$1,A51),'Smith et al 2006'!$A$2:$S$780,9,FALSE)</f>
        <v>65.599999999999994</v>
      </c>
      <c r="D51" s="1">
        <f t="shared" si="4"/>
        <v>2.1799999999999997</v>
      </c>
      <c r="E51" s="13">
        <f t="shared" si="5"/>
        <v>4.4061302681992265E-2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B51+(B56-B51)/(A56-A51)</f>
        <v>79.899999999999991</v>
      </c>
      <c r="C52" s="8">
        <f>C51+(C56-C51)/(A56-A51)</f>
        <v>67.72</v>
      </c>
      <c r="D52" s="1">
        <f t="shared" si="4"/>
        <v>2.2194444444444441</v>
      </c>
      <c r="E52" s="13">
        <f t="shared" si="5"/>
        <v>4.7182175622542566E-2</v>
      </c>
      <c r="F52" s="21">
        <f>IF('Inputs and Results'!$C$20="Conservation Easement (Perpetual)",(C52-C51),IF(AND('Inputs and Results'!$C$20="Government (Secured)",A52&lt;=$B$6),C52-C51,IF(A52&lt;=$B$6,(C52-C51)*0.01*($B$6-A52+1),0)))</f>
        <v>0</v>
      </c>
      <c r="G52" s="22">
        <f>IF(A52&lt;='Inputs and Results'!$C$12,(C52-C51)*0.01*('Inputs and Results'!$C$12-A52+1),0)</f>
        <v>0</v>
      </c>
      <c r="H52" s="8">
        <f>H51+(H56-H51)/($A56-$A51)</f>
        <v>2.98</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B52+(B56-B51)/(A56-A51)</f>
        <v>83.499999999999986</v>
      </c>
      <c r="C53" s="8">
        <f>C52+(C56-C51)/(A56-A51)</f>
        <v>69.84</v>
      </c>
      <c r="D53" s="1">
        <f t="shared" si="4"/>
        <v>2.2567567567567566</v>
      </c>
      <c r="E53" s="13">
        <f t="shared" si="5"/>
        <v>4.505632040050056E-2</v>
      </c>
      <c r="F53" s="21">
        <f>IF('Inputs and Results'!$C$20="Conservation Easement (Perpetual)",(C53-C52),IF(AND('Inputs and Results'!$C$20="Government (Secured)",A53&lt;=$B$6),C53-C52,IF(A53&lt;=$B$6,(C53-C52)*0.01*($B$6-A53+1),0)))</f>
        <v>0</v>
      </c>
      <c r="G53" s="22">
        <f>IF(A53&lt;='Inputs and Results'!$C$12,(C53-C52)*0.01*('Inputs and Results'!$C$12-A53+1),0)</f>
        <v>0</v>
      </c>
      <c r="H53" s="8">
        <f>H52+(H56-H51)/($A56-$A51)</f>
        <v>2.96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B53+(B56-B51)/(A56-A51)</f>
        <v>87.09999999999998</v>
      </c>
      <c r="C54" s="8">
        <f>C53+(C56-C51)/(A56-A51)</f>
        <v>71.960000000000008</v>
      </c>
      <c r="D54" s="1">
        <f t="shared" si="4"/>
        <v>2.2921052631578944</v>
      </c>
      <c r="E54" s="13">
        <f t="shared" si="5"/>
        <v>4.3113772455089849E-2</v>
      </c>
      <c r="F54" s="21">
        <f>IF('Inputs and Results'!$C$20="Conservation Easement (Perpetual)",(C54-C53),IF(AND('Inputs and Results'!$C$20="Government (Secured)",A54&lt;=$B$6),C54-C53,IF(A54&lt;=$B$6,(C54-C53)*0.01*($B$6-A54+1),0)))</f>
        <v>0</v>
      </c>
      <c r="G54" s="22">
        <f>IF(A54&lt;='Inputs and Results'!$C$12,(C54-C53)*0.01*('Inputs and Results'!$C$12-A54+1),0)</f>
        <v>0</v>
      </c>
      <c r="H54" s="8">
        <f>H53+(H56-H51)/($A56-$A51)</f>
        <v>2.94</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B54+(B56-B51)/(A56-A51)</f>
        <v>90.699999999999974</v>
      </c>
      <c r="C55" s="8">
        <f>C54+(C56-C51)/(A56-A51)</f>
        <v>74.080000000000013</v>
      </c>
      <c r="D55" s="1">
        <f t="shared" si="4"/>
        <v>2.3256410256410249</v>
      </c>
      <c r="E55" s="13">
        <f t="shared" si="5"/>
        <v>4.133180252583224E-2</v>
      </c>
      <c r="F55" s="21">
        <f>IF('Inputs and Results'!$C$20="Conservation Easement (Perpetual)",(C55-C54),IF(AND('Inputs and Results'!$C$20="Government (Secured)",A55&lt;=$B$6),C55-C54,IF(A55&lt;=$B$6,(C55-C54)*0.01*($B$6-A55+1),0)))</f>
        <v>0</v>
      </c>
      <c r="G55" s="22">
        <f>IF(A55&lt;='Inputs and Results'!$C$12,(C55-C54)*0.01*('Inputs and Results'!$C$12-A55+1),0)</f>
        <v>0</v>
      </c>
      <c r="H55" s="8">
        <f>H54+(H56-H51)/($A56-$A51)</f>
        <v>2.92</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9">
        <f>VLOOKUP(CONCATENATE($A$1,A56),'Smith et al 2006'!$A$2:$S$780,8,FALSE)</f>
        <v>94.3</v>
      </c>
      <c r="C56" s="9">
        <f>VLOOKUP(CONCATENATE($A$1,A56),'Smith et al 2006'!$A$2:$S$780,9,FALSE)</f>
        <v>76.2</v>
      </c>
      <c r="D56" s="1">
        <f t="shared" si="4"/>
        <v>2.3574999999999999</v>
      </c>
      <c r="E56" s="13">
        <f t="shared" si="5"/>
        <v>3.969128996692417E-2</v>
      </c>
      <c r="F56" s="21">
        <f>IF('Inputs and Results'!$C$20="Conservation Easement (Perpetual)",(C56-C55),IF(AND('Inputs and Results'!$C$20="Government (Secured)",A56&lt;=$B$6),C56-C55,IF(A56&lt;=$B$6,(C56-C55)*0.01*($B$6-A56+1),0)))</f>
        <v>0</v>
      </c>
      <c r="G56" s="22">
        <f>IF(A56&lt;='Inputs and Results'!$C$12,(C56-C55)*0.01*('Inputs and Results'!$C$12-A56+1),0)</f>
        <v>0</v>
      </c>
      <c r="H56" s="9">
        <f>VLOOKUP(CONCATENATE($A$1,$A56),'Smith et al 2006'!$A$2:$S$780,11,FALSE)</f>
        <v>2.9</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B56+(B61-B56)/(A61-A56)</f>
        <v>98.259999999999991</v>
      </c>
      <c r="C57" s="8">
        <f>C56+(C61-C56)/(A61-A56)</f>
        <v>78.100000000000009</v>
      </c>
      <c r="D57" s="1">
        <f t="shared" si="4"/>
        <v>2.3965853658536584</v>
      </c>
      <c r="E57" s="13">
        <f t="shared" si="5"/>
        <v>4.1993637327677469E-2</v>
      </c>
      <c r="F57" s="21">
        <f>IF('Inputs and Results'!$C$20="Conservation Easement (Perpetual)",(C57-C56),IF(AND('Inputs and Results'!$C$20="Government (Secured)",A57&lt;=$B$6),C57-C56,IF(A57&lt;=$B$6,(C57-C56)*0.01*($B$6-A57+1),0)))</f>
        <v>0</v>
      </c>
      <c r="G57" s="22">
        <f>IF(A57&lt;='Inputs and Results'!$C$12,(C57-C56)*0.01*('Inputs and Results'!$C$12-A57+1),0)</f>
        <v>0</v>
      </c>
      <c r="H57" s="8">
        <f>H56+(H61-H56)/($A61-$A56)</f>
        <v>2.88</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B57+(B61-B56)/(A61-A56)</f>
        <v>102.21999999999998</v>
      </c>
      <c r="C58" s="8">
        <f>C57+(C61-C56)/(A61-A56)</f>
        <v>80.000000000000014</v>
      </c>
      <c r="D58" s="1">
        <f t="shared" si="4"/>
        <v>2.4338095238095234</v>
      </c>
      <c r="E58" s="13">
        <f t="shared" si="5"/>
        <v>4.0301241603907911E-2</v>
      </c>
      <c r="F58" s="21">
        <f>IF('Inputs and Results'!$C$20="Conservation Easement (Perpetual)",(C58-C57),IF(AND('Inputs and Results'!$C$20="Government (Secured)",A58&lt;=$B$6),C58-C57,IF(A58&lt;=$B$6,(C58-C57)*0.01*($B$6-A58+1),0)))</f>
        <v>0</v>
      </c>
      <c r="G58" s="22">
        <f>IF(A58&lt;='Inputs and Results'!$C$12,(C58-C57)*0.01*('Inputs and Results'!$C$12-A58+1),0)</f>
        <v>0</v>
      </c>
      <c r="H58" s="8">
        <f>H57+(H61-H56)/($A61-$A56)</f>
        <v>2.86</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B58+(B61-B56)/(A61-A56)</f>
        <v>106.17999999999998</v>
      </c>
      <c r="C59" s="8">
        <f>C58+(C61-C56)/(A61-A56)</f>
        <v>81.90000000000002</v>
      </c>
      <c r="D59" s="1">
        <f t="shared" si="4"/>
        <v>2.4693023255813951</v>
      </c>
      <c r="E59" s="13">
        <f t="shared" si="5"/>
        <v>3.8739972608100137E-2</v>
      </c>
      <c r="F59" s="21">
        <f>IF('Inputs and Results'!$C$20="Conservation Easement (Perpetual)",(C59-C58),IF(AND('Inputs and Results'!$C$20="Government (Secured)",A59&lt;=$B$6),C59-C58,IF(A59&lt;=$B$6,(C59-C58)*0.01*($B$6-A59+1),0)))</f>
        <v>0</v>
      </c>
      <c r="G59" s="22">
        <f>IF(A59&lt;='Inputs and Results'!$C$12,(C59-C58)*0.01*('Inputs and Results'!$C$12-A59+1),0)</f>
        <v>0</v>
      </c>
      <c r="H59" s="8">
        <f>H58+(H61-H56)/($A61-$A56)</f>
        <v>2.84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B59+(B61-B56)/(A61-A56)</f>
        <v>110.13999999999997</v>
      </c>
      <c r="C60" s="8">
        <f>C59+(C61-C56)/(A61-A56)</f>
        <v>83.800000000000026</v>
      </c>
      <c r="D60" s="1">
        <f t="shared" si="4"/>
        <v>2.5031818181818175</v>
      </c>
      <c r="E60" s="13">
        <f t="shared" si="5"/>
        <v>3.729515916368431E-2</v>
      </c>
      <c r="F60" s="21">
        <f>IF('Inputs and Results'!$C$20="Conservation Easement (Perpetual)",(C60-C59),IF(AND('Inputs and Results'!$C$20="Government (Secured)",A60&lt;=$B$6),C60-C59,IF(A60&lt;=$B$6,(C60-C59)*0.01*($B$6-A60+1),0)))</f>
        <v>0</v>
      </c>
      <c r="G60" s="22">
        <f>IF(A60&lt;='Inputs and Results'!$C$12,(C60-C59)*0.01*('Inputs and Results'!$C$12-A60+1),0)</f>
        <v>0</v>
      </c>
      <c r="H60" s="8">
        <f>H59+(H61-H56)/($A61-$A56)</f>
        <v>2.82</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114.1</v>
      </c>
      <c r="C61" s="9">
        <f>VLOOKUP(CONCATENATE($A$1,A61),'Smith et al 2006'!$A$2:$S$780,9,FALSE)</f>
        <v>85.7</v>
      </c>
      <c r="D61" s="1">
        <f t="shared" si="4"/>
        <v>2.5355555555555553</v>
      </c>
      <c r="E61" s="13">
        <f t="shared" si="5"/>
        <v>3.59542400581081E-2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2.8</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B61+(B66-B61)/(A66-A61)</f>
        <v>117.88</v>
      </c>
      <c r="C62" s="8">
        <f>C61+(C66-C61)/(A66-A61)</f>
        <v>87.5</v>
      </c>
      <c r="D62" s="1">
        <f t="shared" si="4"/>
        <v>2.5626086956521736</v>
      </c>
      <c r="E62" s="13">
        <f t="shared" si="5"/>
        <v>3.3128834355828252E-2</v>
      </c>
      <c r="F62" s="21">
        <f>IF('Inputs and Results'!$C$20="Conservation Easement (Perpetual)",(C62-C61),IF(AND('Inputs and Results'!$C$20="Government (Secured)",A62&lt;=$B$6),C62-C61,IF(A62&lt;=$B$6,(C62-C61)*0.01*($B$6-A62+1),0)))</f>
        <v>0</v>
      </c>
      <c r="G62" s="22">
        <f>IF(A62&lt;='Inputs and Results'!$C$12,(C62-C61)*0.01*('Inputs and Results'!$C$12-A62+1),0)</f>
        <v>0</v>
      </c>
      <c r="H62" s="8">
        <f>H61+(H66-H61)/($A66-$A61)</f>
        <v>2.8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B62+(B66-B61)/(A66-A61)</f>
        <v>121.66</v>
      </c>
      <c r="C63" s="8">
        <f>C62+(C66-C61)/(A66-A61)</f>
        <v>89.3</v>
      </c>
      <c r="D63" s="1">
        <f t="shared" si="4"/>
        <v>2.5885106382978722</v>
      </c>
      <c r="E63" s="13">
        <f t="shared" si="5"/>
        <v>3.2066508313539188E-2</v>
      </c>
      <c r="F63" s="21">
        <f>IF('Inputs and Results'!$C$20="Conservation Easement (Perpetual)",(C63-C62),IF(AND('Inputs and Results'!$C$20="Government (Secured)",A63&lt;=$B$6),C63-C62,IF(A63&lt;=$B$6,(C63-C62)*0.01*($B$6-A63+1),0)))</f>
        <v>0</v>
      </c>
      <c r="G63" s="22">
        <f>IF(A63&lt;='Inputs and Results'!$C$12,(C63-C62)*0.01*('Inputs and Results'!$C$12-A63+1),0)</f>
        <v>0</v>
      </c>
      <c r="H63" s="8">
        <f>H62+(H66-H61)/($A66-$A61)</f>
        <v>2.8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B63+(B66-B61)/(A66-A61)</f>
        <v>125.44</v>
      </c>
      <c r="C64" s="8">
        <f>C63+(C66-C61)/(A66-A61)</f>
        <v>91.1</v>
      </c>
      <c r="D64" s="1">
        <f t="shared" si="4"/>
        <v>2.6133333333333333</v>
      </c>
      <c r="E64" s="13">
        <f t="shared" si="5"/>
        <v>3.1070195627157737E-2</v>
      </c>
      <c r="F64" s="21">
        <f>IF('Inputs and Results'!$C$20="Conservation Easement (Perpetual)",(C64-C63),IF(AND('Inputs and Results'!$C$20="Government (Secured)",A64&lt;=$B$6),C64-C63,IF(A64&lt;=$B$6,(C64-C63)*0.01*($B$6-A64+1),0)))</f>
        <v>0</v>
      </c>
      <c r="G64" s="22">
        <f>IF(A64&lt;='Inputs and Results'!$C$12,(C64-C63)*0.01*('Inputs and Results'!$C$12-A64+1),0)</f>
        <v>0</v>
      </c>
      <c r="H64" s="8">
        <f>H63+(H66-H61)/($A66-$A61)</f>
        <v>2.8</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B64+(B66-B61)/(A66-A61)</f>
        <v>129.22</v>
      </c>
      <c r="C65" s="8">
        <f>C64+(C66-C61)/(A66-A61)</f>
        <v>92.899999999999991</v>
      </c>
      <c r="D65" s="1">
        <f t="shared" si="4"/>
        <v>2.637142857142857</v>
      </c>
      <c r="E65" s="13">
        <f t="shared" si="5"/>
        <v>3.0133928571428603E-2</v>
      </c>
      <c r="F65" s="21">
        <f>IF('Inputs and Results'!$C$20="Conservation Easement (Perpetual)",(C65-C64),IF(AND('Inputs and Results'!$C$20="Government (Secured)",A65&lt;=$B$6),C65-C64,IF(A65&lt;=$B$6,(C65-C64)*0.01*($B$6-A65+1),0)))</f>
        <v>0</v>
      </c>
      <c r="G65" s="22">
        <f>IF(A65&lt;='Inputs and Results'!$C$12,(C65-C64)*0.01*('Inputs and Results'!$C$12-A65+1),0)</f>
        <v>0</v>
      </c>
      <c r="H65" s="8">
        <f>H64+(H66-H61)/($A66-$A61)</f>
        <v>2.8</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9">
        <f>VLOOKUP(CONCATENATE($A$1,A66),'Smith et al 2006'!$A$2:$S$780,8,FALSE)</f>
        <v>133</v>
      </c>
      <c r="C66" s="9">
        <f>VLOOKUP(CONCATENATE($A$1,A66),'Smith et al 2006'!$A$2:$S$780,9,FALSE)</f>
        <v>94.7</v>
      </c>
      <c r="D66" s="1">
        <f t="shared" si="4"/>
        <v>2.66</v>
      </c>
      <c r="E66" s="13">
        <f t="shared" si="5"/>
        <v>2.9252437703142009E-2</v>
      </c>
      <c r="F66" s="21">
        <f>IF('Inputs and Results'!$C$20="Conservation Easement (Perpetual)",(C66-C65),IF(AND('Inputs and Results'!$C$20="Government (Secured)",A66&lt;=$B$6),C66-C65,IF(A66&lt;=$B$6,(C66-C65)*0.01*($B$6-A66+1),0)))</f>
        <v>0</v>
      </c>
      <c r="G66" s="22">
        <f>IF(A66&lt;='Inputs and Results'!$C$12,(C66-C65)*0.01*('Inputs and Results'!$C$12-A66+1),0)</f>
        <v>0</v>
      </c>
      <c r="H66" s="9">
        <f>VLOOKUP(CONCATENATE($A$1,$A66),'Smith et al 2006'!$A$2:$S$780,11,FALSE)</f>
        <v>2.8</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B66+(B71-B66)/(A71-A66)</f>
        <v>136.68</v>
      </c>
      <c r="C67" s="8">
        <f>C66+(C71-C66)/(A71-A66)</f>
        <v>96.42</v>
      </c>
      <c r="D67" s="1">
        <f t="shared" si="4"/>
        <v>2.68</v>
      </c>
      <c r="E67" s="13">
        <f t="shared" si="5"/>
        <v>2.7669172932330843E-2</v>
      </c>
      <c r="F67" s="21">
        <f>IF('Inputs and Results'!$C$20="Conservation Easement (Perpetual)",(C67-C66),IF(AND('Inputs and Results'!$C$20="Government (Secured)",A67&lt;=$B$6),C67-C66,IF(A67&lt;=$B$6,(C67-C66)*0.01*($B$6-A67+1),0)))</f>
        <v>0</v>
      </c>
      <c r="G67" s="22">
        <f>IF(A67&lt;='Inputs and Results'!$C$12,(C67-C66)*0.01*('Inputs and Results'!$C$12-A67+1),0)</f>
        <v>0</v>
      </c>
      <c r="H67" s="8">
        <f>H66+(H71-H66)/($A71-$A66)</f>
        <v>2.78</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B67+(B71-B66)/(A71-A66)</f>
        <v>140.36000000000001</v>
      </c>
      <c r="C68" s="8">
        <f>C67+(C71-C66)/(A71-A66)</f>
        <v>98.14</v>
      </c>
      <c r="D68" s="1">
        <f t="shared" si="4"/>
        <v>2.6992307692307693</v>
      </c>
      <c r="E68" s="13">
        <f t="shared" si="5"/>
        <v>2.69242025168277E-2</v>
      </c>
      <c r="F68" s="21">
        <f>IF('Inputs and Results'!$C$20="Conservation Easement (Perpetual)",(C68-C67),IF(AND('Inputs and Results'!$C$20="Government (Secured)",A68&lt;=$B$6),C68-C67,IF(A68&lt;=$B$6,(C68-C67)*0.01*($B$6-A68+1),0)))</f>
        <v>0</v>
      </c>
      <c r="G68" s="22">
        <f>IF(A68&lt;='Inputs and Results'!$C$12,(C68-C67)*0.01*('Inputs and Results'!$C$12-A68+1),0)</f>
        <v>0</v>
      </c>
      <c r="H68" s="8">
        <f>H67+(H71-H66)/($A71-$A66)</f>
        <v>2.76</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B68+(B71-B66)/(A71-A66)</f>
        <v>144.04000000000002</v>
      </c>
      <c r="C69" s="8">
        <f>C68+(C71-C66)/(A71-A66)</f>
        <v>99.86</v>
      </c>
      <c r="D69" s="1">
        <f t="shared" si="4"/>
        <v>2.7177358490566044</v>
      </c>
      <c r="E69" s="13">
        <f t="shared" si="5"/>
        <v>2.6218295810772396E-2</v>
      </c>
      <c r="F69" s="21">
        <f>IF('Inputs and Results'!$C$20="Conservation Easement (Perpetual)",(C69-C68),IF(AND('Inputs and Results'!$C$20="Government (Secured)",A69&lt;=$B$6),C69-C68,IF(A69&lt;=$B$6,(C69-C68)*0.01*($B$6-A69+1),0)))</f>
        <v>0</v>
      </c>
      <c r="G69" s="22">
        <f>IF(A69&lt;='Inputs and Results'!$C$12,(C69-C68)*0.01*('Inputs and Results'!$C$12-A69+1),0)</f>
        <v>0</v>
      </c>
      <c r="H69" s="8">
        <f>H68+(H71-H66)/($A71-$A66)</f>
        <v>2.7399999999999998</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B69+(B71-B66)/(A71-A66)</f>
        <v>147.72000000000003</v>
      </c>
      <c r="C70" s="8">
        <f>C69+(C71-C66)/(A71-A66)</f>
        <v>101.58</v>
      </c>
      <c r="D70" s="1">
        <f t="shared" si="4"/>
        <v>2.735555555555556</v>
      </c>
      <c r="E70" s="13">
        <f t="shared" si="5"/>
        <v>2.5548458761455173E-2</v>
      </c>
      <c r="F70" s="21">
        <f>IF('Inputs and Results'!$C$20="Conservation Easement (Perpetual)",(C70-C69),IF(AND('Inputs and Results'!$C$20="Government (Secured)",A70&lt;=$B$6),C70-C69,IF(A70&lt;=$B$6,(C70-C69)*0.01*($B$6-A70+1),0)))</f>
        <v>0</v>
      </c>
      <c r="G70" s="22">
        <f>IF(A70&lt;='Inputs and Results'!$C$12,(C70-C69)*0.01*('Inputs and Results'!$C$12-A70+1),0)</f>
        <v>0</v>
      </c>
      <c r="H70" s="8">
        <f>H69+(H71-H66)/($A71-$A66)</f>
        <v>2.7199999999999998</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151.4</v>
      </c>
      <c r="C71" s="9">
        <f>VLOOKUP(CONCATENATE($A$1,A71),'Smith et al 2006'!$A$2:$S$780,9,FALSE)</f>
        <v>103.3</v>
      </c>
      <c r="D71" s="1">
        <f t="shared" si="4"/>
        <v>2.7527272727272729</v>
      </c>
      <c r="E71" s="13">
        <f t="shared" si="5"/>
        <v>2.4911995667478815E-2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2.7</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B71+(B76-B71)/(A76-A71)</f>
        <v>154.9</v>
      </c>
      <c r="C72" s="8">
        <f>C71+(C76-C71)/(A76-A71)</f>
        <v>104.89999999999999</v>
      </c>
      <c r="D72" s="1">
        <f t="shared" si="4"/>
        <v>2.7660714285714287</v>
      </c>
      <c r="E72" s="13">
        <f t="shared" si="5"/>
        <v>2.3117569352708145E-2</v>
      </c>
      <c r="F72" s="21">
        <f>IF('Inputs and Results'!$C$20="Conservation Easement (Perpetual)",(C72-C71),IF(AND('Inputs and Results'!$C$20="Government (Secured)",A72&lt;=$B$6),C72-C71,IF(A72&lt;=$B$6,(C72-C71)*0.01*($B$6-A72+1),0)))</f>
        <v>0</v>
      </c>
      <c r="G72" s="22">
        <f>IF(A72&lt;='Inputs and Results'!$C$12,(C72-C71)*0.01*('Inputs and Results'!$C$12-A72+1),0)</f>
        <v>0</v>
      </c>
      <c r="H72" s="8">
        <f>H71+(H76-H71)/($A76-$A71)</f>
        <v>2.7</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B72+(B76-B71)/(A76-A71)</f>
        <v>158.4</v>
      </c>
      <c r="C73" s="8">
        <f>C72+(C76-C71)/(A76-A71)</f>
        <v>106.49999999999999</v>
      </c>
      <c r="D73" s="1">
        <f t="shared" si="4"/>
        <v>2.7789473684210528</v>
      </c>
      <c r="E73" s="13">
        <f t="shared" si="5"/>
        <v>2.2595222724338226E-2</v>
      </c>
      <c r="F73" s="21">
        <f>IF('Inputs and Results'!$C$20="Conservation Easement (Perpetual)",(C73-C72),IF(AND('Inputs and Results'!$C$20="Government (Secured)",A73&lt;=$B$6),C73-C72,IF(A73&lt;=$B$6,(C73-C72)*0.01*($B$6-A73+1),0)))</f>
        <v>0</v>
      </c>
      <c r="G73" s="22">
        <f>IF(A73&lt;='Inputs and Results'!$C$12,(C73-C72)*0.01*('Inputs and Results'!$C$12-A73+1),0)</f>
        <v>0</v>
      </c>
      <c r="H73" s="8">
        <f>H72+(H76-H71)/($A76-$A71)</f>
        <v>2.7</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B73+(B76-B71)/(A76-A71)</f>
        <v>161.9</v>
      </c>
      <c r="C74" s="8">
        <f>C73+(C76-C71)/(A76-A71)</f>
        <v>108.09999999999998</v>
      </c>
      <c r="D74" s="1">
        <f t="shared" si="4"/>
        <v>2.7913793103448277</v>
      </c>
      <c r="E74" s="13">
        <f t="shared" si="5"/>
        <v>2.2095959595959558E-2</v>
      </c>
      <c r="F74" s="21">
        <f>IF('Inputs and Results'!$C$20="Conservation Easement (Perpetual)",(C74-C73),IF(AND('Inputs and Results'!$C$20="Government (Secured)",A74&lt;=$B$6),C74-C73,IF(A74&lt;=$B$6,(C74-C73)*0.01*($B$6-A74+1),0)))</f>
        <v>0</v>
      </c>
      <c r="G74" s="22">
        <f>IF(A74&lt;='Inputs and Results'!$C$12,(C74-C73)*0.01*('Inputs and Results'!$C$12-A74+1),0)</f>
        <v>0</v>
      </c>
      <c r="H74" s="8">
        <f>H73+(H76-H71)/($A76-$A71)</f>
        <v>2.7</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B74+(B76-B71)/(A76-A71)</f>
        <v>165.4</v>
      </c>
      <c r="C75" s="8">
        <f>C74+(C76-C71)/(A76-A71)</f>
        <v>109.69999999999997</v>
      </c>
      <c r="D75" s="1">
        <f t="shared" si="4"/>
        <v>2.8033898305084746</v>
      </c>
      <c r="E75" s="13">
        <f t="shared" si="5"/>
        <v>2.1618282890673246E-2</v>
      </c>
      <c r="F75" s="21">
        <f>IF('Inputs and Results'!$C$20="Conservation Easement (Perpetual)",(C75-C74),IF(AND('Inputs and Results'!$C$20="Government (Secured)",A75&lt;=$B$6),C75-C74,IF(A75&lt;=$B$6,(C75-C74)*0.01*($B$6-A75+1),0)))</f>
        <v>0</v>
      </c>
      <c r="G75" s="22">
        <f>IF(A75&lt;='Inputs and Results'!$C$12,(C75-C74)*0.01*('Inputs and Results'!$C$12-A75+1),0)</f>
        <v>0</v>
      </c>
      <c r="H75" s="8">
        <f>H74+(H76-H71)/($A76-$A71)</f>
        <v>2.7</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9">
        <f>VLOOKUP(CONCATENATE($A$1,A76),'Smith et al 2006'!$A$2:$S$780,8,FALSE)</f>
        <v>168.9</v>
      </c>
      <c r="C76" s="9">
        <f>VLOOKUP(CONCATENATE($A$1,A76),'Smith et al 2006'!$A$2:$S$780,9,FALSE)</f>
        <v>111.3</v>
      </c>
      <c r="D76" s="1">
        <f t="shared" si="4"/>
        <v>2.8149999999999999</v>
      </c>
      <c r="E76" s="13">
        <f t="shared" si="5"/>
        <v>2.1160822249093103E-2</v>
      </c>
      <c r="F76" s="21">
        <f>IF('Inputs and Results'!$C$20="Conservation Easement (Perpetual)",(C76-C75),IF(AND('Inputs and Results'!$C$20="Government (Secured)",A76&lt;=$B$6),C76-C75,IF(A76&lt;=$B$6,(C76-C75)*0.01*($B$6-A76+1),0)))</f>
        <v>0</v>
      </c>
      <c r="G76" s="22">
        <f>IF(A76&lt;='Inputs and Results'!$C$12,(C76-C75)*0.01*('Inputs and Results'!$C$12-A76+1),0)</f>
        <v>0</v>
      </c>
      <c r="H76" s="9">
        <f>VLOOKUP(CONCATENATE($A$1,$A76),'Smith et al 2006'!$A$2:$S$780,11,FALSE)</f>
        <v>2.7</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B76+(B81-B76)/(A81-A76)</f>
        <v>172.24</v>
      </c>
      <c r="C77" s="8">
        <f>C76+(C81-C76)/(A81-A76)</f>
        <v>112.8</v>
      </c>
      <c r="D77" s="1">
        <f t="shared" si="4"/>
        <v>2.8236065573770492</v>
      </c>
      <c r="E77" s="13">
        <f t="shared" si="5"/>
        <v>1.9775014801657775E-2</v>
      </c>
      <c r="F77" s="21">
        <f>IF('Inputs and Results'!$C$20="Conservation Easement (Perpetual)",(C77-C76),IF(AND('Inputs and Results'!$C$20="Government (Secured)",A77&lt;=$B$6),C77-C76,IF(A77&lt;=$B$6,(C77-C76)*0.01*($B$6-A77+1),0)))</f>
        <v>0</v>
      </c>
      <c r="G77" s="22">
        <f>IF(A77&lt;='Inputs and Results'!$C$12,(C77-C76)*0.01*('Inputs and Results'!$C$12-A77+1),0)</f>
        <v>0</v>
      </c>
      <c r="H77" s="8">
        <f>H76+(H81-H76)/($A81-$A76)</f>
        <v>2.68</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B77+(B81-B76)/(A81-A76)</f>
        <v>175.58</v>
      </c>
      <c r="C78" s="8">
        <f>C77+(C81-C76)/(A81-A76)</f>
        <v>114.3</v>
      </c>
      <c r="D78" s="1">
        <f t="shared" si="4"/>
        <v>2.8319354838709678</v>
      </c>
      <c r="E78" s="13">
        <f t="shared" si="5"/>
        <v>1.9391546679052407E-2</v>
      </c>
      <c r="F78" s="21">
        <f>IF('Inputs and Results'!$C$20="Conservation Easement (Perpetual)",(C78-C77),IF(AND('Inputs and Results'!$C$20="Government (Secured)",A78&lt;=$B$6),C78-C77,IF(A78&lt;=$B$6,(C78-C77)*0.01*($B$6-A78+1),0)))</f>
        <v>0</v>
      </c>
      <c r="G78" s="22">
        <f>IF(A78&lt;='Inputs and Results'!$C$12,(C78-C77)*0.01*('Inputs and Results'!$C$12-A78+1),0)</f>
        <v>0</v>
      </c>
      <c r="H78" s="8">
        <f>H77+(H81-H76)/($A81-$A76)</f>
        <v>2.66</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B78+(B81-B76)/(A81-A76)</f>
        <v>178.92000000000002</v>
      </c>
      <c r="C79" s="8">
        <f>C78+(C81-C76)/(A81-A76)</f>
        <v>115.8</v>
      </c>
      <c r="D79" s="1">
        <f t="shared" si="4"/>
        <v>2.8400000000000003</v>
      </c>
      <c r="E79" s="13">
        <f t="shared" si="5"/>
        <v>1.9022667729809761E-2</v>
      </c>
      <c r="F79" s="21">
        <f>IF('Inputs and Results'!$C$20="Conservation Easement (Perpetual)",(C79-C78),IF(AND('Inputs and Results'!$C$20="Government (Secured)",A79&lt;=$B$6),C79-C78,IF(A79&lt;=$B$6,(C79-C78)*0.01*($B$6-A79+1),0)))</f>
        <v>0</v>
      </c>
      <c r="G79" s="22">
        <f>IF(A79&lt;='Inputs and Results'!$C$12,(C79-C78)*0.01*('Inputs and Results'!$C$12-A79+1),0)</f>
        <v>0</v>
      </c>
      <c r="H79" s="8">
        <f>H78+(H81-H76)/($A81-$A76)</f>
        <v>2.64</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B79+(B81-B76)/(A81-A76)</f>
        <v>182.26000000000002</v>
      </c>
      <c r="C80" s="8">
        <f>C79+(C81-C76)/(A81-A76)</f>
        <v>117.3</v>
      </c>
      <c r="D80" s="1">
        <f t="shared" si="4"/>
        <v>2.8478125000000003</v>
      </c>
      <c r="E80" s="13">
        <f t="shared" si="5"/>
        <v>1.8667560921082016E-2</v>
      </c>
      <c r="F80" s="21">
        <f>IF('Inputs and Results'!$C$20="Conservation Easement (Perpetual)",(C80-C79),IF(AND('Inputs and Results'!$C$20="Government (Secured)",A80&lt;=$B$6),C80-C79,IF(A80&lt;=$B$6,(C80-C79)*0.01*($B$6-A80+1),0)))</f>
        <v>0</v>
      </c>
      <c r="G80" s="22">
        <f>IF(A80&lt;='Inputs and Results'!$C$12,(C80-C79)*0.01*('Inputs and Results'!$C$12-A80+1),0)</f>
        <v>0</v>
      </c>
      <c r="H80" s="8">
        <f>H79+(H81-H76)/($A81-$A76)</f>
        <v>2.62</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185.6</v>
      </c>
      <c r="C81" s="9">
        <f>VLOOKUP(CONCATENATE($A$1,A81),'Smith et al 2006'!$A$2:$S$780,9,FALSE)</f>
        <v>118.8</v>
      </c>
      <c r="D81" s="1">
        <f t="shared" si="4"/>
        <v>2.8553846153846152</v>
      </c>
      <c r="E81" s="13">
        <f t="shared" si="5"/>
        <v>1.8325469110062498E-2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2.6</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B81+(B86-B81)/(A86-A81)</f>
        <v>188.78</v>
      </c>
      <c r="C82" s="8">
        <f>C81+(C86-C81)/(A86-A81)</f>
        <v>120.24</v>
      </c>
      <c r="D82" s="1">
        <f t="shared" si="4"/>
        <v>2.8603030303030303</v>
      </c>
      <c r="E82" s="13">
        <f t="shared" si="5"/>
        <v>1.7133620689655293E-2</v>
      </c>
      <c r="F82" s="21">
        <f>IF('Inputs and Results'!$C$20="Conservation Easement (Perpetual)",(C82-C81),IF(AND('Inputs and Results'!$C$20="Government (Secured)",A82&lt;=$B$6),C82-C81,IF(A82&lt;=$B$6,(C82-C81)*0.01*($B$6-A82+1),0)))</f>
        <v>0</v>
      </c>
      <c r="G82" s="22">
        <f>IF(A82&lt;='Inputs and Results'!$C$12,(C82-C81)*0.01*('Inputs and Results'!$C$12-A82+1),0)</f>
        <v>0</v>
      </c>
      <c r="H82" s="8">
        <f>H81+(H86-H81)/($A86-$A81)</f>
        <v>2.6</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B82+(B86-B81)/(A86-A81)</f>
        <v>191.96</v>
      </c>
      <c r="C83" s="8">
        <f>C82+(C86-C81)/(A86-A81)</f>
        <v>121.67999999999999</v>
      </c>
      <c r="D83" s="1">
        <f t="shared" si="4"/>
        <v>2.8650746268656717</v>
      </c>
      <c r="E83" s="13">
        <f t="shared" si="5"/>
        <v>1.6845004767454208E-2</v>
      </c>
      <c r="F83" s="21">
        <f>IF('Inputs and Results'!$C$20="Conservation Easement (Perpetual)",(C83-C82),IF(AND('Inputs and Results'!$C$20="Government (Secured)",A83&lt;=$B$6),C83-C82,IF(A83&lt;=$B$6,(C83-C82)*0.01*($B$6-A83+1),0)))</f>
        <v>0</v>
      </c>
      <c r="G83" s="22">
        <f>IF(A83&lt;='Inputs and Results'!$C$12,(C83-C82)*0.01*('Inputs and Results'!$C$12-A83+1),0)</f>
        <v>0</v>
      </c>
      <c r="H83" s="8">
        <f>H82+(H86-H81)/($A86-$A81)</f>
        <v>2.6</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B83+(B86-B81)/(A86-A81)</f>
        <v>195.14000000000001</v>
      </c>
      <c r="C84" s="8">
        <f>C83+(C86-C81)/(A86-A81)</f>
        <v>123.11999999999999</v>
      </c>
      <c r="D84" s="1">
        <f t="shared" si="4"/>
        <v>2.8697058823529416</v>
      </c>
      <c r="E84" s="13">
        <f t="shared" si="5"/>
        <v>1.6565951239841725E-2</v>
      </c>
      <c r="F84" s="21">
        <f>IF('Inputs and Results'!$C$20="Conservation Easement (Perpetual)",(C84-C83),IF(AND('Inputs and Results'!$C$20="Government (Secured)",A84&lt;=$B$6),C84-C83,IF(A84&lt;=$B$6,(C84-C83)*0.01*($B$6-A84+1),0)))</f>
        <v>0</v>
      </c>
      <c r="G84" s="22">
        <f>IF(A84&lt;='Inputs and Results'!$C$12,(C84-C83)*0.01*('Inputs and Results'!$C$12-A84+1),0)</f>
        <v>0</v>
      </c>
      <c r="H84" s="8">
        <f>H83+(H86-H81)/($A86-$A81)</f>
        <v>2.6</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B84+(B86-B81)/(A86-A81)</f>
        <v>198.32000000000002</v>
      </c>
      <c r="C85" s="8">
        <f>C84+(C86-C81)/(A86-A81)</f>
        <v>124.55999999999999</v>
      </c>
      <c r="D85" s="1">
        <f t="shared" si="4"/>
        <v>2.8742028985507249</v>
      </c>
      <c r="E85" s="13">
        <f t="shared" si="5"/>
        <v>1.6295992620682709E-2</v>
      </c>
      <c r="F85" s="21">
        <f>IF('Inputs and Results'!$C$20="Conservation Easement (Perpetual)",(C85-C84),IF(AND('Inputs and Results'!$C$20="Government (Secured)",A85&lt;=$B$6),C85-C84,IF(A85&lt;=$B$6,(C85-C84)*0.01*($B$6-A85+1),0)))</f>
        <v>0</v>
      </c>
      <c r="G85" s="22">
        <f>IF(A85&lt;='Inputs and Results'!$C$12,(C85-C84)*0.01*('Inputs and Results'!$C$12-A85+1),0)</f>
        <v>0</v>
      </c>
      <c r="H85" s="8">
        <f>H84+(H86-H81)/($A86-$A81)</f>
        <v>2.6</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9">
        <f>VLOOKUP(CONCATENATE($A$1,A86),'Smith et al 2006'!$A$2:$S$780,8,FALSE)</f>
        <v>201.5</v>
      </c>
      <c r="C86" s="9">
        <f>VLOOKUP(CONCATENATE($A$1,A86),'Smith et al 2006'!$A$2:$S$780,9,FALSE)</f>
        <v>126</v>
      </c>
      <c r="D86" s="1">
        <f t="shared" si="4"/>
        <v>2.8785714285714286</v>
      </c>
      <c r="E86" s="13">
        <f t="shared" si="5"/>
        <v>1.6034691407825541E-2</v>
      </c>
      <c r="F86" s="21">
        <f>IF('Inputs and Results'!$C$20="Conservation Easement (Perpetual)",(C86-C85),IF(AND('Inputs and Results'!$C$20="Government (Secured)",A86&lt;=$B$6),C86-C85,IF(A86&lt;=$B$6,(C86-C85)*0.01*($B$6-A86+1),0)))</f>
        <v>0</v>
      </c>
      <c r="G86" s="22">
        <f>IF(A86&lt;='Inputs and Results'!$C$12,(C86-C85)*0.01*('Inputs and Results'!$C$12-A86+1),0)</f>
        <v>0</v>
      </c>
      <c r="H86" s="9">
        <f>VLOOKUP(CONCATENATE($A$1,$A86),'Smith et al 2006'!$A$2:$S$780,11,FALSE)</f>
        <v>2.6</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B86+(B91-B86)/(A91-A86)</f>
        <v>204.34</v>
      </c>
      <c r="C87" s="8">
        <f>C86+(C91-C86)/(A91-A86)</f>
        <v>127.26</v>
      </c>
      <c r="D87" s="1">
        <f t="shared" si="4"/>
        <v>2.8780281690140845</v>
      </c>
      <c r="E87" s="13">
        <f t="shared" si="5"/>
        <v>1.4094292803970232E-2</v>
      </c>
      <c r="F87" s="21">
        <f>IF('Inputs and Results'!$C$20="Conservation Easement (Perpetual)",(C87-C86),IF(AND('Inputs and Results'!$C$20="Government (Secured)",A87&lt;=$B$6),C87-C86,IF(A87&lt;=$B$6,(C87-C86)*0.01*($B$6-A87+1),0)))</f>
        <v>0</v>
      </c>
      <c r="G87" s="22">
        <f>IF(A87&lt;='Inputs and Results'!$C$12,(C87-C86)*0.01*('Inputs and Results'!$C$12-A87+1),0)</f>
        <v>0</v>
      </c>
      <c r="H87" s="8">
        <f>H86+(H91-H86)/($A91-$A86)</f>
        <v>2.6</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B87+(B91-B86)/(A91-A86)</f>
        <v>207.18</v>
      </c>
      <c r="C88" s="8">
        <f>C87+(C91-C86)/(A91-A86)</f>
        <v>128.52000000000001</v>
      </c>
      <c r="D88" s="1">
        <f t="shared" si="4"/>
        <v>2.8774999999999999</v>
      </c>
      <c r="E88" s="13">
        <f t="shared" si="5"/>
        <v>1.3898404619751448E-2</v>
      </c>
      <c r="F88" s="21">
        <f>IF('Inputs and Results'!$C$20="Conservation Easement (Perpetual)",(C88-C87),IF(AND('Inputs and Results'!$C$20="Government (Secured)",A88&lt;=$B$6),C88-C87,IF(A88&lt;=$B$6,(C88-C87)*0.01*($B$6-A88+1),0)))</f>
        <v>0</v>
      </c>
      <c r="G88" s="22">
        <f>IF(A88&lt;='Inputs and Results'!$C$12,(C88-C87)*0.01*('Inputs and Results'!$C$12-A88+1),0)</f>
        <v>0</v>
      </c>
      <c r="H88" s="8">
        <f>H87+(H91-H86)/($A91-$A86)</f>
        <v>2.6</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B88+(B91-B86)/(A91-A86)</f>
        <v>210.02</v>
      </c>
      <c r="C89" s="8">
        <f>C88+(C91-C86)/(A91-A86)</f>
        <v>129.78</v>
      </c>
      <c r="D89" s="1">
        <f t="shared" si="4"/>
        <v>2.8769863013698633</v>
      </c>
      <c r="E89" s="13">
        <f t="shared" si="5"/>
        <v>1.3707886861666241E-2</v>
      </c>
      <c r="F89" s="21">
        <f>IF('Inputs and Results'!$C$20="Conservation Easement (Perpetual)",(C89-C88),IF(AND('Inputs and Results'!$C$20="Government (Secured)",A89&lt;=$B$6),C89-C88,IF(A89&lt;=$B$6,(C89-C88)*0.01*($B$6-A89+1),0)))</f>
        <v>0</v>
      </c>
      <c r="G89" s="22">
        <f>IF(A89&lt;='Inputs and Results'!$C$12,(C89-C88)*0.01*('Inputs and Results'!$C$12-A89+1),0)</f>
        <v>0</v>
      </c>
      <c r="H89" s="8">
        <f>H88+(H91-H86)/($A91-$A86)</f>
        <v>2.6</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B89+(B91-B86)/(A91-A86)</f>
        <v>212.86</v>
      </c>
      <c r="C90" s="8">
        <f>C89+(C91-C86)/(A91-A86)</f>
        <v>131.04</v>
      </c>
      <c r="D90" s="1">
        <f t="shared" si="4"/>
        <v>2.8764864864864865</v>
      </c>
      <c r="E90" s="13">
        <f t="shared" si="5"/>
        <v>1.3522521664603326E-2</v>
      </c>
      <c r="F90" s="21">
        <f>IF('Inputs and Results'!$C$20="Conservation Easement (Perpetual)",(C90-C89),IF(AND('Inputs and Results'!$C$20="Government (Secured)",A90&lt;=$B$6),C90-C89,IF(A90&lt;=$B$6,(C90-C89)*0.01*($B$6-A90+1),0)))</f>
        <v>0</v>
      </c>
      <c r="G90" s="22">
        <f>IF(A90&lt;='Inputs and Results'!$C$12,(C90-C89)*0.01*('Inputs and Results'!$C$12-A90+1),0)</f>
        <v>0</v>
      </c>
      <c r="H90" s="8">
        <f>H89+(H91-H86)/($A91-$A86)</f>
        <v>2.6</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215.7</v>
      </c>
      <c r="C91" s="9">
        <f>VLOOKUP(CONCATENATE($A$1,A91),'Smith et al 2006'!$A$2:$S$780,9,FALSE)</f>
        <v>132.30000000000001</v>
      </c>
      <c r="D91" s="1">
        <f t="shared" si="4"/>
        <v>2.8759999999999999</v>
      </c>
      <c r="E91" s="13">
        <f t="shared" si="5"/>
        <v>1.3342102790566468E-2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2.6</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B91+(B96-B91)/(A96-A91)</f>
        <v>218.44</v>
      </c>
      <c r="C92" s="8">
        <f>C91+(C96-C91)/(A96-A91)</f>
        <v>133.5</v>
      </c>
      <c r="D92" s="1">
        <f t="shared" si="4"/>
        <v>2.8742105263157893</v>
      </c>
      <c r="E92" s="13">
        <f t="shared" si="5"/>
        <v>1.2702828001854405E-2</v>
      </c>
      <c r="F92" s="21">
        <f>IF('Inputs and Results'!$C$20="Conservation Easement (Perpetual)",(C92-C91),IF(AND('Inputs and Results'!$C$20="Government (Secured)",A92&lt;=$B$6),C92-C91,IF(A92&lt;=$B$6,(C92-C91)*0.01*($B$6-A92+1),0)))</f>
        <v>0</v>
      </c>
      <c r="G92" s="22">
        <f>IF(A92&lt;='Inputs and Results'!$C$12,(C92-C91)*0.01*('Inputs and Results'!$C$12-A92+1),0)</f>
        <v>0</v>
      </c>
      <c r="H92" s="8">
        <f>H91+(H96-H91)/($A96-$A91)</f>
        <v>2.58</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B92+(B96-B91)/(A96-A91)</f>
        <v>221.18</v>
      </c>
      <c r="C93" s="8">
        <f>C92+(C96-C91)/(A96-A91)</f>
        <v>134.69999999999999</v>
      </c>
      <c r="D93" s="1">
        <f t="shared" si="4"/>
        <v>2.8724675324675326</v>
      </c>
      <c r="E93" s="13">
        <f t="shared" si="5"/>
        <v>1.2543490203259511E-2</v>
      </c>
      <c r="F93" s="21">
        <f>IF('Inputs and Results'!$C$20="Conservation Easement (Perpetual)",(C93-C92),IF(AND('Inputs and Results'!$C$20="Government (Secured)",A93&lt;=$B$6),C93-C92,IF(A93&lt;=$B$6,(C93-C92)*0.01*($B$6-A93+1),0)))</f>
        <v>0</v>
      </c>
      <c r="G93" s="22">
        <f>IF(A93&lt;='Inputs and Results'!$C$12,(C93-C92)*0.01*('Inputs and Results'!$C$12-A93+1),0)</f>
        <v>0</v>
      </c>
      <c r="H93" s="8">
        <f>H92+(H96-H91)/($A96-$A91)</f>
        <v>2.56</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B93+(B96-B91)/(A96-A91)</f>
        <v>223.92000000000002</v>
      </c>
      <c r="C94" s="8">
        <f>C93+(C96-C91)/(A96-A91)</f>
        <v>135.89999999999998</v>
      </c>
      <c r="D94" s="1">
        <f t="shared" si="4"/>
        <v>2.870769230769231</v>
      </c>
      <c r="E94" s="13">
        <f t="shared" si="5"/>
        <v>1.2388100189890672E-2</v>
      </c>
      <c r="F94" s="21">
        <f>IF('Inputs and Results'!$C$20="Conservation Easement (Perpetual)",(C94-C93),IF(AND('Inputs and Results'!$C$20="Government (Secured)",A94&lt;=$B$6),C94-C93,IF(A94&lt;=$B$6,(C94-C93)*0.01*($B$6-A94+1),0)))</f>
        <v>0</v>
      </c>
      <c r="G94" s="22">
        <f>IF(A94&lt;='Inputs and Results'!$C$12,(C94-C93)*0.01*('Inputs and Results'!$C$12-A94+1),0)</f>
        <v>0</v>
      </c>
      <c r="H94" s="8">
        <f>H93+(H96-H91)/($A96-$A91)</f>
        <v>2.54</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B94+(B96-B91)/(A96-A91)</f>
        <v>226.66000000000003</v>
      </c>
      <c r="C95" s="8">
        <f>C94+(C96-C91)/(A96-A91)</f>
        <v>137.09999999999997</v>
      </c>
      <c r="D95" s="1">
        <f t="shared" si="4"/>
        <v>2.8691139240506334</v>
      </c>
      <c r="E95" s="13">
        <f t="shared" si="5"/>
        <v>1.2236513040371655E-2</v>
      </c>
      <c r="F95" s="21">
        <f>IF('Inputs and Results'!$C$20="Conservation Easement (Perpetual)",(C95-C94),IF(AND('Inputs and Results'!$C$20="Government (Secured)",A95&lt;=$B$6),C95-C94,IF(A95&lt;=$B$6,(C95-C94)*0.01*($B$6-A95+1),0)))</f>
        <v>0</v>
      </c>
      <c r="G95" s="22">
        <f>IF(A95&lt;='Inputs and Results'!$C$12,(C95-C94)*0.01*('Inputs and Results'!$C$12-A95+1),0)</f>
        <v>0</v>
      </c>
      <c r="H95" s="8">
        <f>H94+(H96-H91)/($A96-$A91)</f>
        <v>2.52</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9">
        <f>VLOOKUP(CONCATENATE($A$1,A96),'Smith et al 2006'!$A$2:$S$780,8,FALSE)</f>
        <v>229.4</v>
      </c>
      <c r="C96" s="9">
        <f>VLOOKUP(CONCATENATE($A$1,A96),'Smith et al 2006'!$A$2:$S$780,9,FALSE)</f>
        <v>138.30000000000001</v>
      </c>
      <c r="D96" s="1">
        <f t="shared" si="4"/>
        <v>2.8675000000000002</v>
      </c>
      <c r="E96" s="13">
        <f t="shared" si="5"/>
        <v>1.2088590840906965E-2</v>
      </c>
      <c r="F96" s="21">
        <f>IF('Inputs and Results'!$C$20="Conservation Easement (Perpetual)",(C96-C95),IF(AND('Inputs and Results'!$C$20="Government (Secured)",A96&lt;=$B$6),C96-C95,IF(A96&lt;=$B$6,(C96-C95)*0.01*($B$6-A96+1),0)))</f>
        <v>0</v>
      </c>
      <c r="G96" s="22">
        <f>IF(A96&lt;='Inputs and Results'!$C$12,(C96-C95)*0.01*('Inputs and Results'!$C$12-A96+1),0)</f>
        <v>0</v>
      </c>
      <c r="H96" s="9">
        <f>VLOOKUP(CONCATENATE($A$1,$A96),'Smith et al 2006'!$A$2:$S$780,11,FALSE)</f>
        <v>2.5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B96+(B101-B96)/(A101-A96)</f>
        <v>232.02</v>
      </c>
      <c r="C97" s="8">
        <f>C96+(C101-C96)/(A101-A96)</f>
        <v>139.44</v>
      </c>
      <c r="D97" s="1">
        <f t="shared" si="4"/>
        <v>2.8644444444444446</v>
      </c>
      <c r="E97" s="13">
        <f t="shared" si="5"/>
        <v>1.1421098517872652E-2</v>
      </c>
      <c r="F97" s="21">
        <f>IF('Inputs and Results'!$C$20="Conservation Easement (Perpetual)",(C97-C96),IF(AND('Inputs and Results'!$C$20="Government (Secured)",A97&lt;=$B$6),C97-C96,IF(A97&lt;=$B$6,(C97-C96)*0.01*($B$6-A97+1),0)))</f>
        <v>0</v>
      </c>
      <c r="G97" s="22">
        <f>IF(A97&lt;='Inputs and Results'!$C$12,(C97-C96)*0.01*('Inputs and Results'!$C$12-A97+1),0)</f>
        <v>0</v>
      </c>
      <c r="H97" s="8">
        <f>H96+(H101-H96)/($A101-$A96)</f>
        <v>2.5</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B97+(B101-B96)/(A101-A96)</f>
        <v>234.64000000000001</v>
      </c>
      <c r="C98" s="8">
        <f>C97+(C101-C96)/(A101-A96)</f>
        <v>140.57999999999998</v>
      </c>
      <c r="D98" s="1">
        <f t="shared" si="4"/>
        <v>2.8614634146341467</v>
      </c>
      <c r="E98" s="13">
        <f t="shared" si="5"/>
        <v>1.1292129988794031E-2</v>
      </c>
      <c r="F98" s="21">
        <f>IF('Inputs and Results'!$C$20="Conservation Easement (Perpetual)",(C98-C97),IF(AND('Inputs and Results'!$C$20="Government (Secured)",A98&lt;=$B$6),C98-C97,IF(A98&lt;=$B$6,(C98-C97)*0.01*($B$6-A98+1),0)))</f>
        <v>0</v>
      </c>
      <c r="G98" s="22">
        <f>IF(A98&lt;='Inputs and Results'!$C$12,(C98-C97)*0.01*('Inputs and Results'!$C$12-A98+1),0)</f>
        <v>0</v>
      </c>
      <c r="H98" s="8">
        <f>H97+(H101-H96)/($A101-$A96)</f>
        <v>2.5</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B98+(B101-B96)/(A101-A96)</f>
        <v>237.26000000000002</v>
      </c>
      <c r="C99" s="8">
        <f>C98+(C101-C96)/(A101-A96)</f>
        <v>141.71999999999997</v>
      </c>
      <c r="D99" s="1">
        <f t="shared" si="4"/>
        <v>2.85855421686747</v>
      </c>
      <c r="E99" s="13">
        <f t="shared" si="5"/>
        <v>1.1166041595635834E-2</v>
      </c>
      <c r="F99" s="21">
        <f>IF('Inputs and Results'!$C$20="Conservation Easement (Perpetual)",(C99-C98),IF(AND('Inputs and Results'!$C$20="Government (Secured)",A99&lt;=$B$6),C99-C98,IF(A99&lt;=$B$6,(C99-C98)*0.01*($B$6-A99+1),0)))</f>
        <v>0</v>
      </c>
      <c r="G99" s="22">
        <f>IF(A99&lt;='Inputs and Results'!$C$12,(C99-C98)*0.01*('Inputs and Results'!$C$12-A99+1),0)</f>
        <v>0</v>
      </c>
      <c r="H99" s="8">
        <f>H98+(H101-H96)/($A101-$A96)</f>
        <v>2.5</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B99+(B101-B96)/(A101-A96)</f>
        <v>239.88000000000002</v>
      </c>
      <c r="C100" s="8">
        <f>C99+(C101-C96)/(A101-A96)</f>
        <v>142.85999999999996</v>
      </c>
      <c r="D100" s="1">
        <f t="shared" si="4"/>
        <v>2.8557142857142859</v>
      </c>
      <c r="E100" s="13">
        <f t="shared" si="5"/>
        <v>1.1042737924639612E-2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H99+(H101-H96)/($A101-$A96)</f>
        <v>2.5</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242.5</v>
      </c>
      <c r="C101" s="9">
        <f>VLOOKUP(CONCATENATE($A$1,A101),'Smith et al 2006'!$A$2:$S$780,9,FALSE)</f>
        <v>144</v>
      </c>
      <c r="D101" s="1">
        <f t="shared" si="4"/>
        <v>2.8529411764705883</v>
      </c>
      <c r="E101" s="13">
        <f t="shared" si="5"/>
        <v>1.0922127730531805E-2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2.5</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A101+1</f>
        <v>86</v>
      </c>
      <c r="B102" s="8">
        <f>B101+(B106-B101)/(A106-A101)</f>
        <v>244.82</v>
      </c>
      <c r="C102" s="8">
        <f>C101+(C106-C101)/(A106-A101)</f>
        <v>145.02000000000001</v>
      </c>
      <c r="D102" s="1">
        <f t="shared" si="4"/>
        <v>2.8467441860465117</v>
      </c>
      <c r="E102" s="13">
        <f t="shared" si="5"/>
        <v>9.5670103092784231E-3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H101+(H106-H101)/($A106-$A101)</f>
        <v>2.5</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A102+1</f>
        <v>87</v>
      </c>
      <c r="B103" s="8">
        <f>B102+(B106-B101)/(A106-A101)</f>
        <v>247.14</v>
      </c>
      <c r="C103" s="8">
        <f>C102+(C106-C101)/(A106-A101)</f>
        <v>146.04000000000002</v>
      </c>
      <c r="D103" s="1">
        <f t="shared" si="4"/>
        <v>2.8406896551724135</v>
      </c>
      <c r="E103" s="13">
        <f t="shared" si="5"/>
        <v>9.4763499714074495E-3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H102+(H106-H101)/($A106-$A101)</f>
        <v>2.5</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A103+1</f>
        <v>88</v>
      </c>
      <c r="B104" s="8">
        <f>B103+(B106-B101)/(A106-A101)</f>
        <v>249.45999999999998</v>
      </c>
      <c r="C104" s="8">
        <f>C103+(C106-C101)/(A106-A101)</f>
        <v>147.06000000000003</v>
      </c>
      <c r="D104" s="1">
        <f t="shared" si="4"/>
        <v>2.834772727272727</v>
      </c>
      <c r="E104" s="13">
        <f t="shared" si="5"/>
        <v>9.3873917617544045E-3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H103+(H106-H101)/($A106-$A101)</f>
        <v>2.5</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A104+1</f>
        <v>89</v>
      </c>
      <c r="B105" s="8">
        <f>B104+(B106-B101)/(A106-A101)</f>
        <v>251.77999999999997</v>
      </c>
      <c r="C105" s="8">
        <f>C104+(C106-C101)/(A106-A101)</f>
        <v>148.08000000000004</v>
      </c>
      <c r="D105" s="1">
        <f>B105/A105</f>
        <v>2.8289887640449436</v>
      </c>
      <c r="E105" s="13">
        <f>(B105/B104)-1</f>
        <v>9.3000881904914401E-3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H104+(H106-H101)/($A106-$A101)</f>
        <v>2.5</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A105+1</f>
        <v>90</v>
      </c>
      <c r="B106" s="9">
        <f>VLOOKUP(CONCATENATE($A$1,A106),'Smith et al 2006'!$A$2:$S$780,8,FALSE)</f>
        <v>254.1</v>
      </c>
      <c r="C106" s="9">
        <f>VLOOKUP(CONCATENATE($A$1,A106),'Smith et al 2006'!$A$2:$S$780,9,FALSE)</f>
        <v>149.1</v>
      </c>
      <c r="D106" s="1">
        <f>B106/A106</f>
        <v>2.8233333333333333</v>
      </c>
      <c r="E106" s="13">
        <f>(B106/B105)-1</f>
        <v>9.2143935181507874E-3</v>
      </c>
      <c r="F106" s="21">
        <f>IF('Inputs and Results'!$C$20="Conservation Easement (Perpetual)",(C106-C105),IF(AND('Inputs and Results'!$C$20="Government (Secured)",A106&lt;=$B$6),C106-C105,IF(A106&lt;=$B$6,(C106-C105)*0.01*($B$6-A106+1),0)))</f>
        <v>0</v>
      </c>
      <c r="G106" s="22">
        <f>IF(A106&lt;='Inputs and Results'!$C$12,(C106-C105)*0.01*('Inputs and Results'!$C$12-A106+1),0)</f>
        <v>0</v>
      </c>
      <c r="H106" s="9">
        <f>VLOOKUP(CONCATENATE($A$1,$A106),'Smith et al 2006'!$A$2:$S$780,11,FALSE)</f>
        <v>2.5</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ref="A107:A116" si="13">A106+1</f>
        <v>91</v>
      </c>
      <c r="B107" s="66">
        <f>B106+($B$106-$B$101)/($A$106-$A$101)</f>
        <v>256.42</v>
      </c>
      <c r="C107" s="66">
        <f>C106+(C106-C101)/(A106-A101)</f>
        <v>150.12</v>
      </c>
      <c r="D107" s="1">
        <f t="shared" ref="D107:D116" si="14">B107/A107</f>
        <v>2.8178021978021981</v>
      </c>
      <c r="E107" s="13">
        <f t="shared" ref="E107:E116" si="15">(B107/B106)-1</f>
        <v>9.1302636757182309E-3</v>
      </c>
      <c r="F107" s="21">
        <f>IF('Inputs and Results'!$C$20="Conservation Easement (Perpetual)",(C107-C106),IF(AND('Inputs and Results'!$C$20="Government (Secured)",A107&lt;=$B$6),C107-C106,IF(A107&lt;=$B$6,(C107-C106)*0.01*($B$6-A107+1),0)))</f>
        <v>0</v>
      </c>
      <c r="G107" s="22">
        <f>IF(A107&lt;='Inputs and Results'!$C$12,(C107-C106)*0.01*('Inputs and Results'!$C$12-A107+1),0)</f>
        <v>0</v>
      </c>
      <c r="H107" s="66">
        <f>H106+(H$106-H$101)/($A$106-$A$101)</f>
        <v>2.5</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row>
    <row r="108" spans="1:108" x14ac:dyDescent="0.2">
      <c r="A108" s="8">
        <f t="shared" si="13"/>
        <v>92</v>
      </c>
      <c r="B108" s="66">
        <f t="shared" ref="B108:B116" si="16">B107+($B$106-$B$101)/($A$106-$A$101)</f>
        <v>258.74</v>
      </c>
      <c r="C108" s="66">
        <f t="shared" ref="C108:C116" si="17">C107+(C107-C102)/(A107-A102)</f>
        <v>151.14000000000001</v>
      </c>
      <c r="D108" s="1">
        <f t="shared" si="14"/>
        <v>2.8123913043478264</v>
      </c>
      <c r="E108" s="13">
        <f t="shared" si="15"/>
        <v>9.0476561890648899E-3</v>
      </c>
      <c r="F108" s="21">
        <f>IF('Inputs and Results'!$C$20="Conservation Easement (Perpetual)",(C108-C107),IF(AND('Inputs and Results'!$C$20="Government (Secured)",A108&lt;=$B$6),C108-C107,IF(A108&lt;=$B$6,(C108-C107)*0.01*($B$6-A108+1),0)))</f>
        <v>0</v>
      </c>
      <c r="G108" s="22">
        <f>IF(A108&lt;='Inputs and Results'!$C$12,(C108-C107)*0.01*('Inputs and Results'!$C$12-A108+1),0)</f>
        <v>0</v>
      </c>
      <c r="H108" s="66">
        <f t="shared" ref="H108:H116" si="18">H107+(H$106-H$101)/($A$106-$A$101)</f>
        <v>2.5</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row>
    <row r="109" spans="1:108" x14ac:dyDescent="0.2">
      <c r="A109" s="8">
        <f t="shared" si="13"/>
        <v>93</v>
      </c>
      <c r="B109" s="66">
        <f t="shared" si="16"/>
        <v>261.06</v>
      </c>
      <c r="C109" s="66">
        <f t="shared" si="17"/>
        <v>152.16000000000003</v>
      </c>
      <c r="D109" s="1">
        <f t="shared" si="14"/>
        <v>2.8070967741935484</v>
      </c>
      <c r="E109" s="13">
        <f t="shared" si="15"/>
        <v>8.9665301074437487E-3</v>
      </c>
      <c r="F109" s="21">
        <f>IF('Inputs and Results'!$C$20="Conservation Easement (Perpetual)",(C109-C108),IF(AND('Inputs and Results'!$C$20="Government (Secured)",A109&lt;=$B$6),C109-C108,IF(A109&lt;=$B$6,(C109-C108)*0.01*($B$6-A109+1),0)))</f>
        <v>0</v>
      </c>
      <c r="G109" s="22">
        <f>IF(A109&lt;='Inputs and Results'!$C$12,(C109-C108)*0.01*('Inputs and Results'!$C$12-A109+1),0)</f>
        <v>0</v>
      </c>
      <c r="H109" s="66">
        <f t="shared" si="18"/>
        <v>2.5</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row>
    <row r="110" spans="1:108" x14ac:dyDescent="0.2">
      <c r="A110" s="8">
        <f t="shared" si="13"/>
        <v>94</v>
      </c>
      <c r="B110" s="66">
        <f t="shared" si="16"/>
        <v>263.38</v>
      </c>
      <c r="C110" s="66">
        <f t="shared" si="17"/>
        <v>153.18000000000004</v>
      </c>
      <c r="D110" s="1">
        <f t="shared" si="14"/>
        <v>2.8019148936170213</v>
      </c>
      <c r="E110" s="13">
        <f t="shared" si="15"/>
        <v>8.8868459358002472E-3</v>
      </c>
      <c r="F110" s="21">
        <f>IF('Inputs and Results'!$C$20="Conservation Easement (Perpetual)",(C110-C109),IF(AND('Inputs and Results'!$C$20="Government (Secured)",A110&lt;=$B$6),C110-C109,IF(A110&lt;=$B$6,(C110-C109)*0.01*($B$6-A110+1),0)))</f>
        <v>0</v>
      </c>
      <c r="G110" s="22">
        <f>IF(A110&lt;='Inputs and Results'!$C$12,(C110-C109)*0.01*('Inputs and Results'!$C$12-A110+1),0)</f>
        <v>0</v>
      </c>
      <c r="H110" s="66">
        <f t="shared" si="18"/>
        <v>2.5</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row>
    <row r="111" spans="1:108" x14ac:dyDescent="0.2">
      <c r="A111" s="8">
        <f t="shared" si="13"/>
        <v>95</v>
      </c>
      <c r="B111" s="66">
        <f t="shared" si="16"/>
        <v>265.7</v>
      </c>
      <c r="C111" s="66">
        <f t="shared" si="17"/>
        <v>154.20000000000005</v>
      </c>
      <c r="D111" s="1">
        <f t="shared" si="14"/>
        <v>2.7968421052631576</v>
      </c>
      <c r="E111" s="13">
        <f t="shared" si="15"/>
        <v>8.8085655706582333E-3</v>
      </c>
      <c r="F111" s="21">
        <f>IF('Inputs and Results'!$C$20="Conservation Easement (Perpetual)",(C111-C110),IF(AND('Inputs and Results'!$C$20="Government (Secured)",A111&lt;=$B$6),C111-C110,IF(A111&lt;=$B$6,(C111-C110)*0.01*($B$6-A111+1),0)))</f>
        <v>0</v>
      </c>
      <c r="G111" s="22">
        <f>IF(A111&lt;='Inputs and Results'!$C$12,(C111-C110)*0.01*('Inputs and Results'!$C$12-A111+1),0)</f>
        <v>0</v>
      </c>
      <c r="H111" s="66">
        <f t="shared" si="18"/>
        <v>2.5</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row>
    <row r="112" spans="1:108" x14ac:dyDescent="0.2">
      <c r="A112" s="8">
        <f t="shared" si="13"/>
        <v>96</v>
      </c>
      <c r="B112" s="66">
        <f t="shared" si="16"/>
        <v>268.02</v>
      </c>
      <c r="C112" s="66">
        <f t="shared" si="17"/>
        <v>155.22000000000006</v>
      </c>
      <c r="D112" s="1">
        <f t="shared" si="14"/>
        <v>2.7918749999999997</v>
      </c>
      <c r="E112" s="13">
        <f t="shared" si="15"/>
        <v>8.731652239367671E-3</v>
      </c>
      <c r="F112" s="21">
        <f>IF('Inputs and Results'!$C$20="Conservation Easement (Perpetual)",(C112-C111),IF(AND('Inputs and Results'!$C$20="Government (Secured)",A112&lt;=$B$6),C112-C111,IF(A112&lt;=$B$6,(C112-C111)*0.01*($B$6-A112+1),0)))</f>
        <v>0</v>
      </c>
      <c r="G112" s="22">
        <f>IF(A112&lt;='Inputs and Results'!$C$12,(C112-C111)*0.01*('Inputs and Results'!$C$12-A112+1),0)</f>
        <v>0</v>
      </c>
      <c r="H112" s="66">
        <f t="shared" si="18"/>
        <v>2.5</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row>
    <row r="113" spans="1:11" x14ac:dyDescent="0.2">
      <c r="A113" s="8">
        <f t="shared" si="13"/>
        <v>97</v>
      </c>
      <c r="B113" s="66">
        <f t="shared" si="16"/>
        <v>270.33999999999997</v>
      </c>
      <c r="C113" s="66">
        <f t="shared" si="17"/>
        <v>156.24000000000007</v>
      </c>
      <c r="D113" s="1">
        <f t="shared" si="14"/>
        <v>2.7870103092783505</v>
      </c>
      <c r="E113" s="13">
        <f t="shared" si="15"/>
        <v>8.6560704425042712E-3</v>
      </c>
      <c r="F113" s="21">
        <f>IF('Inputs and Results'!$C$20="Conservation Easement (Perpetual)",(C113-C112),IF(AND('Inputs and Results'!$C$20="Government (Secured)",A113&lt;=$B$6),C113-C112,IF(A113&lt;=$B$6,(C113-C112)*0.01*($B$6-A113+1),0)))</f>
        <v>0</v>
      </c>
      <c r="G113" s="22">
        <f>IF(A113&lt;='Inputs and Results'!$C$12,(C113-C112)*0.01*('Inputs and Results'!$C$12-A113+1),0)</f>
        <v>0</v>
      </c>
      <c r="H113" s="66">
        <f t="shared" si="18"/>
        <v>2.5</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row>
    <row r="114" spans="1:11" x14ac:dyDescent="0.2">
      <c r="A114" s="8">
        <f t="shared" si="13"/>
        <v>98</v>
      </c>
      <c r="B114" s="66">
        <f t="shared" si="16"/>
        <v>272.65999999999997</v>
      </c>
      <c r="C114" s="66">
        <f t="shared" si="17"/>
        <v>157.26000000000008</v>
      </c>
      <c r="D114" s="1">
        <f t="shared" si="14"/>
        <v>2.7822448979591834</v>
      </c>
      <c r="E114" s="13">
        <f t="shared" si="15"/>
        <v>8.5817858992380813E-3</v>
      </c>
      <c r="F114" s="21">
        <f>IF('Inputs and Results'!$C$20="Conservation Easement (Perpetual)",(C114-C113),IF(AND('Inputs and Results'!$C$20="Government (Secured)",A114&lt;=$B$6),C114-C113,IF(A114&lt;=$B$6,(C114-C113)*0.01*($B$6-A114+1),0)))</f>
        <v>0</v>
      </c>
      <c r="G114" s="22">
        <f>IF(A114&lt;='Inputs and Results'!$C$12,(C114-C113)*0.01*('Inputs and Results'!$C$12-A114+1),0)</f>
        <v>0</v>
      </c>
      <c r="H114" s="66">
        <f t="shared" si="18"/>
        <v>2.5</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row>
    <row r="115" spans="1:11" x14ac:dyDescent="0.2">
      <c r="A115" s="8">
        <f t="shared" si="13"/>
        <v>99</v>
      </c>
      <c r="B115" s="66">
        <f t="shared" si="16"/>
        <v>274.97999999999996</v>
      </c>
      <c r="C115" s="66">
        <f t="shared" si="17"/>
        <v>158.28000000000009</v>
      </c>
      <c r="D115" s="1">
        <f t="shared" si="14"/>
        <v>2.7775757575757574</v>
      </c>
      <c r="E115" s="13">
        <f t="shared" si="15"/>
        <v>8.5087654954889569E-3</v>
      </c>
      <c r="F115" s="21">
        <f>IF('Inputs and Results'!$C$20="Conservation Easement (Perpetual)",(C115-C114),IF(AND('Inputs and Results'!$C$20="Government (Secured)",A115&lt;=$B$6),C115-C114,IF(A115&lt;=$B$6,(C115-C114)*0.01*($B$6-A115+1),0)))</f>
        <v>0</v>
      </c>
      <c r="G115" s="22">
        <f>IF(A115&lt;='Inputs and Results'!$C$12,(C115-C114)*0.01*('Inputs and Results'!$C$12-A115+1),0)</f>
        <v>0</v>
      </c>
      <c r="H115" s="66">
        <f t="shared" si="18"/>
        <v>2.5</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row>
    <row r="116" spans="1:11" x14ac:dyDescent="0.2">
      <c r="A116" s="8">
        <f t="shared" si="13"/>
        <v>100</v>
      </c>
      <c r="B116" s="66">
        <f t="shared" si="16"/>
        <v>277.29999999999995</v>
      </c>
      <c r="C116" s="66">
        <f t="shared" si="17"/>
        <v>159.3000000000001</v>
      </c>
      <c r="D116" s="1">
        <f t="shared" si="14"/>
        <v>2.7729999999999997</v>
      </c>
      <c r="E116" s="13">
        <f t="shared" si="15"/>
        <v>8.4369772347079319E-3</v>
      </c>
      <c r="F116" s="21">
        <f>IF('Inputs and Results'!$C$20="Conservation Easement (Perpetual)",(C116-C115),IF(AND('Inputs and Results'!$C$20="Government (Secured)",A116&lt;=$B$6),C116-C115,IF(A116&lt;=$B$6,(C116-C115)*0.01*($B$6-A116+1),0)))</f>
        <v>0</v>
      </c>
      <c r="G116" s="22">
        <f>IF(A116&lt;='Inputs and Results'!$C$12,(C116-C115)*0.01*('Inputs and Results'!$C$12-A116+1),0)</f>
        <v>0</v>
      </c>
      <c r="H116" s="66">
        <f t="shared" si="18"/>
        <v>2.5</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row>
    <row r="117" spans="1:11" x14ac:dyDescent="0.2">
      <c r="A117" s="5"/>
      <c r="F117" s="20"/>
      <c r="G117" s="20"/>
    </row>
    <row r="118" spans="1:11" x14ac:dyDescent="0.2">
      <c r="A118" s="5"/>
      <c r="F118" s="20"/>
      <c r="G118" s="20"/>
    </row>
    <row r="119" spans="1:11" x14ac:dyDescent="0.2">
      <c r="A119" s="5"/>
      <c r="F119" s="20"/>
      <c r="G119" s="20"/>
    </row>
    <row r="120" spans="1:11" x14ac:dyDescent="0.2">
      <c r="A120" s="5"/>
      <c r="F120" s="20"/>
      <c r="G120" s="20"/>
    </row>
    <row r="121" spans="1:11" x14ac:dyDescent="0.2">
      <c r="A121" s="5"/>
      <c r="F121" s="20"/>
      <c r="G121" s="20"/>
    </row>
    <row r="122" spans="1:11" x14ac:dyDescent="0.2">
      <c r="A122" s="5"/>
      <c r="F122" s="20"/>
      <c r="G122" s="20"/>
    </row>
    <row r="123" spans="1:11" x14ac:dyDescent="0.2">
      <c r="A123" s="5"/>
      <c r="F123" s="20"/>
      <c r="G123" s="20"/>
    </row>
    <row r="124" spans="1:11" x14ac:dyDescent="0.2">
      <c r="A124" s="5"/>
      <c r="F124" s="20"/>
      <c r="G124" s="20"/>
    </row>
    <row r="125" spans="1:11" x14ac:dyDescent="0.2">
      <c r="A125" s="5"/>
      <c r="F125" s="20"/>
      <c r="G125" s="20"/>
    </row>
    <row r="126" spans="1:11" x14ac:dyDescent="0.2">
      <c r="A126" s="5"/>
      <c r="F126" s="20"/>
      <c r="G126" s="20"/>
    </row>
    <row r="127" spans="1:11" x14ac:dyDescent="0.2">
      <c r="A127" s="5"/>
      <c r="F127" s="20"/>
      <c r="G127" s="20"/>
    </row>
    <row r="128" spans="1:11" x14ac:dyDescent="0.2">
      <c r="A128" s="5"/>
      <c r="F128" s="20"/>
      <c r="G128" s="20"/>
    </row>
    <row r="129" spans="1:7" x14ac:dyDescent="0.2">
      <c r="A129" s="5"/>
      <c r="F129" s="20"/>
      <c r="G129" s="20"/>
    </row>
    <row r="130" spans="1:7" x14ac:dyDescent="0.2">
      <c r="A130" s="5"/>
      <c r="F130" s="20"/>
      <c r="G130" s="20"/>
    </row>
    <row r="131" spans="1:7" x14ac:dyDescent="0.2">
      <c r="A131" s="5"/>
      <c r="F131" s="20"/>
      <c r="G131" s="20"/>
    </row>
    <row r="132" spans="1:7" x14ac:dyDescent="0.2">
      <c r="A132" s="5"/>
      <c r="F132" s="20"/>
      <c r="G132" s="20"/>
    </row>
    <row r="133" spans="1:7" x14ac:dyDescent="0.2">
      <c r="A133" s="5"/>
      <c r="F133" s="20"/>
      <c r="G133" s="20"/>
    </row>
    <row r="134" spans="1:7" x14ac:dyDescent="0.2">
      <c r="A134" s="5"/>
      <c r="F134" s="20"/>
      <c r="G134" s="20"/>
    </row>
    <row r="135" spans="1:7" x14ac:dyDescent="0.2">
      <c r="A135" s="5"/>
      <c r="F135" s="20"/>
      <c r="G135" s="20"/>
    </row>
    <row r="136" spans="1:7" x14ac:dyDescent="0.2">
      <c r="A136" s="5"/>
      <c r="F136" s="20"/>
      <c r="G136" s="20"/>
    </row>
    <row r="137" spans="1:7" x14ac:dyDescent="0.2">
      <c r="A137" s="5"/>
      <c r="F137" s="20"/>
      <c r="G137" s="20"/>
    </row>
    <row r="138" spans="1:7" x14ac:dyDescent="0.2">
      <c r="A138" s="5"/>
      <c r="F138" s="20"/>
      <c r="G138" s="20"/>
    </row>
    <row r="139" spans="1:7" x14ac:dyDescent="0.2">
      <c r="A139" s="5"/>
      <c r="F139" s="20"/>
      <c r="G139" s="20"/>
    </row>
    <row r="140" spans="1:7" x14ac:dyDescent="0.2">
      <c r="A140" s="5"/>
      <c r="F140" s="20"/>
      <c r="G140" s="20"/>
    </row>
    <row r="141" spans="1:7" x14ac:dyDescent="0.2">
      <c r="A141" s="6"/>
      <c r="F141" s="20"/>
      <c r="G141" s="20"/>
    </row>
  </sheetData>
  <sheetProtection algorithmName="SHA-512" hashValue="c3Y6KlzhDDNUe8yJuKKbiOG9DvWB0hCcx/RdVeq35Cqz1DvYZ8hLY/GuoUDFt6475Q2dwH7B/FpcSsUDpkUcNA==" saltValue="Feoc37bY33iDAwDdvljs2g==" spinCount="100000" sheet="1" objects="1" scenarios="1"/>
  <mergeCells count="3">
    <mergeCell ref="D14:E14"/>
    <mergeCell ref="F13:K13"/>
    <mergeCell ref="I14:K14"/>
  </mergeCells>
  <conditionalFormatting sqref="D17:D116">
    <cfRule type="top10" dxfId="13" priority="2" stopIfTrue="1" rank="1"/>
  </conditionalFormatting>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theme="5" tint="0.39997558519241921"/>
  </sheetPr>
  <dimension ref="A1:DD141"/>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162</v>
      </c>
    </row>
    <row r="2" spans="1:108" x14ac:dyDescent="0.2">
      <c r="A2" s="1" t="s">
        <v>206</v>
      </c>
      <c r="B2" s="1" t="s">
        <v>207</v>
      </c>
    </row>
    <row r="3" spans="1:108" x14ac:dyDescent="0.2">
      <c r="A3" s="1" t="s">
        <v>114</v>
      </c>
      <c r="B3" s="1">
        <f>_xlfn.MAXIFS(A16:A141,D16:D141,B4)</f>
        <v>70</v>
      </c>
    </row>
    <row r="4" spans="1:108" x14ac:dyDescent="0.2">
      <c r="A4" s="1" t="s">
        <v>208</v>
      </c>
      <c r="B4" s="1">
        <f>MAX(D17:D106)</f>
        <v>2.8785714285714286</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1.6199999999999999</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0.84000000000000008</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3.2399999999999998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1.6800000000000002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4.8599999999999994</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2.5200000000000005</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6.4799999999999995</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3.3600000000000003</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8.1</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4.2</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B21+(B26-B21)/(A26-A21)</f>
        <v>2.34</v>
      </c>
      <c r="C22" s="8">
        <f>C21+(C26-C21)/(A26-A21)</f>
        <v>10.68</v>
      </c>
      <c r="D22" s="1">
        <f t="shared" si="0"/>
        <v>0.38999999999999996</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H21+(H26-H21)/($A26-$A21)</f>
        <v>4.12</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B22+(B26-B21)/(A26-A21)</f>
        <v>4.68</v>
      </c>
      <c r="C23" s="8">
        <f>C22+(C26-C21)/(A26-A21)</f>
        <v>13.26</v>
      </c>
      <c r="D23" s="1">
        <f t="shared" si="0"/>
        <v>0.66857142857142848</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H22+(H26-H21)/($A26-$A21)</f>
        <v>4.04</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B23+(B26-B21)/(A26-A21)</f>
        <v>7.02</v>
      </c>
      <c r="C24" s="8">
        <f>C23+(C26-C21)/(A26-A21)</f>
        <v>15.84</v>
      </c>
      <c r="D24" s="1">
        <f t="shared" si="0"/>
        <v>0.87749999999999995</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H23+(H26-H21)/($A26-$A21)</f>
        <v>3.96</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B24+(B26-B21)/(A26-A21)</f>
        <v>9.36</v>
      </c>
      <c r="C25" s="8">
        <f>C24+(C26-C21)/(A26-A21)</f>
        <v>18.420000000000002</v>
      </c>
      <c r="D25" s="1">
        <f t="shared" si="0"/>
        <v>1.04</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H24+(H26-H21)/($A26-$A21)</f>
        <v>3.88</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9">
        <f>VLOOKUP(CONCATENATE($A$1,A26),'Smith et al 2006'!$A$2:$S$780,8,FALSE)</f>
        <v>11.7</v>
      </c>
      <c r="C26" s="9">
        <f>VLOOKUP(CONCATENATE($A$1,A26),'Smith et al 2006'!$A$2:$S$780,9,FALSE)</f>
        <v>21</v>
      </c>
      <c r="D26" s="1">
        <f t="shared" si="0"/>
        <v>1.17</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9">
        <f>VLOOKUP(CONCATENATE($A$1,$A26),'Smith et al 2006'!$A$2:$S$780,11,FALSE)</f>
        <v>3.8</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B26+(B31-B26)/(A31-A26)</f>
        <v>13.6</v>
      </c>
      <c r="C27" s="8">
        <f>C26+(C31-C26)/(A31-A26)</f>
        <v>22.86</v>
      </c>
      <c r="D27" s="1">
        <f t="shared" si="0"/>
        <v>1.2363636363636363</v>
      </c>
      <c r="E27" s="13">
        <f t="shared" si="1"/>
        <v>0.16239316239316248</v>
      </c>
      <c r="F27" s="21">
        <f>IF('Inputs and Results'!$C$20="Conservation Easement (Perpetual)",(C27-C26),IF(AND('Inputs and Results'!$C$20="Government (Secured)",A27&lt;=$B$6),C27-C26,IF(A27&lt;=$B$6,(C27-C26)*0.01*($B$6-A27+1),0)))</f>
        <v>0</v>
      </c>
      <c r="G27" s="22">
        <f>IF(A27&lt;='Inputs and Results'!$C$12,(C27-C26)*0.01*('Inputs and Results'!$C$12-A27+1),0)</f>
        <v>0</v>
      </c>
      <c r="H27" s="8">
        <f>H26+(H31-H26)/($A31-$A26)</f>
        <v>3.7399999999999998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B27+(B31-B26)/(A31-A26)</f>
        <v>15.5</v>
      </c>
      <c r="C28" s="8">
        <f>C27+(C31-C26)/(A31-A26)</f>
        <v>24.72</v>
      </c>
      <c r="D28" s="1">
        <f t="shared" si="0"/>
        <v>1.2916666666666667</v>
      </c>
      <c r="E28" s="13">
        <f t="shared" si="1"/>
        <v>0.13970588235294112</v>
      </c>
      <c r="F28" s="21">
        <f>IF('Inputs and Results'!$C$20="Conservation Easement (Perpetual)",(C28-C27),IF(AND('Inputs and Results'!$C$20="Government (Secured)",A28&lt;=$B$6),C28-C27,IF(A28&lt;=$B$6,(C28-C27)*0.01*($B$6-A28+1),0)))</f>
        <v>0</v>
      </c>
      <c r="G28" s="22">
        <f>IF(A28&lt;='Inputs and Results'!$C$12,(C28-C27)*0.01*('Inputs and Results'!$C$12-A28+1),0)</f>
        <v>0</v>
      </c>
      <c r="H28" s="8">
        <f>H27+(H31-H26)/($A31-$A26)</f>
        <v>3.6799999999999997</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B28+(B31-B26)/(A31-A26)</f>
        <v>17.399999999999999</v>
      </c>
      <c r="C29" s="8">
        <f>C28+(C31-C26)/(A31-A26)</f>
        <v>26.58</v>
      </c>
      <c r="D29" s="1">
        <f t="shared" si="0"/>
        <v>1.3384615384615384</v>
      </c>
      <c r="E29" s="13">
        <f t="shared" si="1"/>
        <v>0.1225806451612903</v>
      </c>
      <c r="F29" s="21">
        <f>IF('Inputs and Results'!$C$20="Conservation Easement (Perpetual)",(C29-C28),IF(AND('Inputs and Results'!$C$20="Government (Secured)",A29&lt;=$B$6),C29-C28,IF(A29&lt;=$B$6,(C29-C28)*0.01*($B$6-A29+1),0)))</f>
        <v>0</v>
      </c>
      <c r="G29" s="22">
        <f>IF(A29&lt;='Inputs and Results'!$C$12,(C29-C28)*0.01*('Inputs and Results'!$C$12-A29+1),0)</f>
        <v>0</v>
      </c>
      <c r="H29" s="8">
        <f>H28+(H31-H26)/($A31-$A26)</f>
        <v>3.6199999999999997</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B29+(B31-B26)/(A31-A26)</f>
        <v>19.299999999999997</v>
      </c>
      <c r="C30" s="8">
        <f>C29+(C31-C26)/(A31-A26)</f>
        <v>28.439999999999998</v>
      </c>
      <c r="D30" s="1">
        <f t="shared" si="0"/>
        <v>1.3785714285714283</v>
      </c>
      <c r="E30" s="13">
        <f t="shared" si="1"/>
        <v>0.10919540229885061</v>
      </c>
      <c r="F30" s="21">
        <f>IF('Inputs and Results'!$C$20="Conservation Easement (Perpetual)",(C30-C29),IF(AND('Inputs and Results'!$C$20="Government (Secured)",A30&lt;=$B$6),C30-C29,IF(A30&lt;=$B$6,(C30-C29)*0.01*($B$6-A30+1),0)))</f>
        <v>0</v>
      </c>
      <c r="G30" s="22">
        <f>IF(A30&lt;='Inputs and Results'!$C$12,(C30-C29)*0.01*('Inputs and Results'!$C$12-A30+1),0)</f>
        <v>0</v>
      </c>
      <c r="H30" s="8">
        <f>H29+(H31-H26)/($A31-$A26)</f>
        <v>3.5599999999999996</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21.2</v>
      </c>
      <c r="C31" s="9">
        <f>VLOOKUP(CONCATENATE($A$1,A31),'Smith et al 2006'!$A$2:$S$780,9,FALSE)</f>
        <v>30.3</v>
      </c>
      <c r="D31" s="1">
        <f t="shared" si="0"/>
        <v>1.4133333333333333</v>
      </c>
      <c r="E31" s="13">
        <f t="shared" si="1"/>
        <v>9.8445595854922407E-2</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3.5</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B31+(B36-B31)/(A36-A31)</f>
        <v>23.72</v>
      </c>
      <c r="C32" s="8">
        <f>C31+(C36-C31)/(A36-A31)</f>
        <v>32.24</v>
      </c>
      <c r="D32" s="1">
        <f t="shared" si="0"/>
        <v>1.4824999999999999</v>
      </c>
      <c r="E32" s="13">
        <f t="shared" si="1"/>
        <v>0.11886792452830197</v>
      </c>
      <c r="F32" s="21">
        <f>IF('Inputs and Results'!$C$20="Conservation Easement (Perpetual)",(C32-C31),IF(AND('Inputs and Results'!$C$20="Government (Secured)",A32&lt;=$B$6),C32-C31,IF(A32&lt;=$B$6,(C32-C31)*0.01*($B$6-A32+1),0)))</f>
        <v>0</v>
      </c>
      <c r="G32" s="22">
        <f>IF(A32&lt;='Inputs and Results'!$C$12,(C32-C31)*0.01*('Inputs and Results'!$C$12-A32+1),0)</f>
        <v>0</v>
      </c>
      <c r="H32" s="8">
        <f>H31+(H36-H31)/($A36-$A31)</f>
        <v>3.46</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B32+(B36-B31)/(A36-A31)</f>
        <v>26.24</v>
      </c>
      <c r="C33" s="8">
        <f>C32+(C36-C31)/(A36-A31)</f>
        <v>34.18</v>
      </c>
      <c r="D33" s="1">
        <f t="shared" si="0"/>
        <v>1.5435294117647058</v>
      </c>
      <c r="E33" s="13">
        <f t="shared" si="1"/>
        <v>0.10623946037099485</v>
      </c>
      <c r="F33" s="21">
        <f>IF('Inputs and Results'!$C$20="Conservation Easement (Perpetual)",(C33-C32),IF(AND('Inputs and Results'!$C$20="Government (Secured)",A33&lt;=$B$6),C33-C32,IF(A33&lt;=$B$6,(C33-C32)*0.01*($B$6-A33+1),0)))</f>
        <v>0</v>
      </c>
      <c r="G33" s="22">
        <f>IF(A33&lt;='Inputs and Results'!$C$12,(C33-C32)*0.01*('Inputs and Results'!$C$12-A33+1),0)</f>
        <v>0</v>
      </c>
      <c r="H33" s="8">
        <f>H32+(H36-H31)/($A36-$A31)</f>
        <v>3.42</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B33+(B36-B31)/(A36-A31)</f>
        <v>28.759999999999998</v>
      </c>
      <c r="C34" s="8">
        <f>C33+(C36-C31)/(A36-A31)</f>
        <v>36.119999999999997</v>
      </c>
      <c r="D34" s="1">
        <f t="shared" si="0"/>
        <v>1.5977777777777777</v>
      </c>
      <c r="E34" s="13">
        <f t="shared" si="1"/>
        <v>9.6036585365853577E-2</v>
      </c>
      <c r="F34" s="21">
        <f>IF('Inputs and Results'!$C$20="Conservation Easement (Perpetual)",(C34-C33),IF(AND('Inputs and Results'!$C$20="Government (Secured)",A34&lt;=$B$6),C34-C33,IF(A34&lt;=$B$6,(C34-C33)*0.01*($B$6-A34+1),0)))</f>
        <v>0</v>
      </c>
      <c r="G34" s="22">
        <f>IF(A34&lt;='Inputs and Results'!$C$12,(C34-C33)*0.01*('Inputs and Results'!$C$12-A34+1),0)</f>
        <v>0</v>
      </c>
      <c r="H34" s="8">
        <f>H33+(H36-H31)/($A36-$A31)</f>
        <v>3.38</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B34+(B36-B31)/(A36-A31)</f>
        <v>31.279999999999998</v>
      </c>
      <c r="C35" s="8">
        <f>C34+(C36-C31)/(A36-A31)</f>
        <v>38.059999999999995</v>
      </c>
      <c r="D35" s="1">
        <f t="shared" si="0"/>
        <v>1.6463157894736842</v>
      </c>
      <c r="E35" s="13">
        <f t="shared" si="1"/>
        <v>8.7621696801112758E-2</v>
      </c>
      <c r="F35" s="21">
        <f>IF('Inputs and Results'!$C$20="Conservation Easement (Perpetual)",(C35-C34),IF(AND('Inputs and Results'!$C$20="Government (Secured)",A35&lt;=$B$6),C35-C34,IF(A35&lt;=$B$6,(C35-C34)*0.01*($B$6-A35+1),0)))</f>
        <v>0</v>
      </c>
      <c r="G35" s="22">
        <f>IF(A35&lt;='Inputs and Results'!$C$12,(C35-C34)*0.01*('Inputs and Results'!$C$12-A35+1),0)</f>
        <v>0</v>
      </c>
      <c r="H35" s="8">
        <f>H34+(H36-H31)/($A36-$A31)</f>
        <v>3.34</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9">
        <f>VLOOKUP(CONCATENATE($A$1,A36),'Smith et al 2006'!$A$2:$S$780,8,FALSE)</f>
        <v>33.799999999999997</v>
      </c>
      <c r="C36" s="9">
        <f>VLOOKUP(CONCATENATE($A$1,A36),'Smith et al 2006'!$A$2:$S$780,9,FALSE)</f>
        <v>40</v>
      </c>
      <c r="D36" s="1">
        <f t="shared" si="0"/>
        <v>1.69</v>
      </c>
      <c r="E36" s="13">
        <f t="shared" si="1"/>
        <v>8.0562659846547202E-2</v>
      </c>
      <c r="F36" s="21">
        <f>IF('Inputs and Results'!$C$20="Conservation Easement (Perpetual)",(C36-C35),IF(AND('Inputs and Results'!$C$20="Government (Secured)",A36&lt;=$B$6),C36-C35,IF(A36&lt;=$B$6,(C36-C35)*0.01*($B$6-A36+1),0)))</f>
        <v>0</v>
      </c>
      <c r="G36" s="22">
        <f>IF(A36&lt;='Inputs and Results'!$C$12,(C36-C35)*0.01*('Inputs and Results'!$C$12-A36+1),0)</f>
        <v>0</v>
      </c>
      <c r="H36" s="9">
        <f>VLOOKUP(CONCATENATE($A$1,$A36),'Smith et al 2006'!$A$2:$S$780,11,FALSE)</f>
        <v>3.3</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B36+(B41-B36)/(A41-A36)</f>
        <v>36.36</v>
      </c>
      <c r="C37" s="8">
        <f>C36+(C41-C36)/(A41-A36)</f>
        <v>41.9</v>
      </c>
      <c r="D37" s="1">
        <f t="shared" si="0"/>
        <v>1.7314285714285713</v>
      </c>
      <c r="E37" s="13">
        <f t="shared" si="1"/>
        <v>7.5739644970414188E-2</v>
      </c>
      <c r="F37" s="21">
        <f>IF('Inputs and Results'!$C$20="Conservation Easement (Perpetual)",(C37-C36),IF(AND('Inputs and Results'!$C$20="Government (Secured)",A37&lt;=$B$6),C37-C36,IF(A37&lt;=$B$6,(C37-C36)*0.01*($B$6-A37+1),0)))</f>
        <v>0</v>
      </c>
      <c r="G37" s="22">
        <f>IF(A37&lt;='Inputs and Results'!$C$12,(C37-C36)*0.01*('Inputs and Results'!$C$12-A37+1),0)</f>
        <v>0</v>
      </c>
      <c r="H37" s="8">
        <f>H36+(H41-H36)/($A41-$A36)</f>
        <v>3.28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B37+(B41-B36)/(A41-A36)</f>
        <v>38.92</v>
      </c>
      <c r="C38" s="8">
        <f>C37+(C41-C36)/(A41-A36)</f>
        <v>43.8</v>
      </c>
      <c r="D38" s="1">
        <f t="shared" si="0"/>
        <v>1.7690909090909093</v>
      </c>
      <c r="E38" s="13">
        <f t="shared" si="1"/>
        <v>7.0407040704070445E-2</v>
      </c>
      <c r="F38" s="21">
        <f>IF('Inputs and Results'!$C$20="Conservation Easement (Perpetual)",(C38-C37),IF(AND('Inputs and Results'!$C$20="Government (Secured)",A38&lt;=$B$6),C38-C37,IF(A38&lt;=$B$6,(C38-C37)*0.01*($B$6-A38+1),0)))</f>
        <v>0</v>
      </c>
      <c r="G38" s="22">
        <f>IF(A38&lt;='Inputs and Results'!$C$12,(C38-C37)*0.01*('Inputs and Results'!$C$12-A38+1),0)</f>
        <v>0</v>
      </c>
      <c r="H38" s="8">
        <f>H37+(H41-H36)/($A41-$A36)</f>
        <v>3.26</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B38+(B41-B36)/(A41-A36)</f>
        <v>41.480000000000004</v>
      </c>
      <c r="C39" s="8">
        <f>C38+(C41-C36)/(A41-A36)</f>
        <v>45.699999999999996</v>
      </c>
      <c r="D39" s="1">
        <f t="shared" si="0"/>
        <v>1.8034782608695654</v>
      </c>
      <c r="E39" s="13">
        <f t="shared" si="1"/>
        <v>6.5775950668037098E-2</v>
      </c>
      <c r="F39" s="21">
        <f>IF('Inputs and Results'!$C$20="Conservation Easement (Perpetual)",(C39-C38),IF(AND('Inputs and Results'!$C$20="Government (Secured)",A39&lt;=$B$6),C39-C38,IF(A39&lt;=$B$6,(C39-C38)*0.01*($B$6-A39+1),0)))</f>
        <v>0</v>
      </c>
      <c r="G39" s="22">
        <f>IF(A39&lt;='Inputs and Results'!$C$12,(C39-C38)*0.01*('Inputs and Results'!$C$12-A39+1),0)</f>
        <v>0</v>
      </c>
      <c r="H39" s="8">
        <f>H38+(H41-H36)/($A41-$A36)</f>
        <v>3.2399999999999998</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B39+(B41-B36)/(A41-A36)</f>
        <v>44.040000000000006</v>
      </c>
      <c r="C40" s="8">
        <f>C39+(C41-C36)/(A41-A36)</f>
        <v>47.599999999999994</v>
      </c>
      <c r="D40" s="1">
        <f>B40/A40</f>
        <v>1.8350000000000002</v>
      </c>
      <c r="E40" s="13">
        <f>(B40/B39)-1</f>
        <v>6.1716489874638514E-2</v>
      </c>
      <c r="F40" s="21">
        <f>IF('Inputs and Results'!$C$20="Conservation Easement (Perpetual)",(C40-C39),IF(AND('Inputs and Results'!$C$20="Government (Secured)",A40&lt;=$B$6),C40-C39,IF(A40&lt;=$B$6,(C40-C39)*0.01*($B$6-A40+1),0)))</f>
        <v>0</v>
      </c>
      <c r="G40" s="22">
        <f>IF(A40&lt;='Inputs and Results'!$C$12,(C40-C39)*0.01*('Inputs and Results'!$C$12-A40+1),0)</f>
        <v>0</v>
      </c>
      <c r="H40" s="8">
        <f>H39+(H41-H36)/($A41-$A36)</f>
        <v>3.2199999999999998</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46.6</v>
      </c>
      <c r="C41" s="9">
        <f>VLOOKUP(CONCATENATE($A$1,A41),'Smith et al 2006'!$A$2:$S$780,9,FALSE)</f>
        <v>49.5</v>
      </c>
      <c r="D41" s="1">
        <f t="shared" ref="D41:D104" si="4">B41/A41</f>
        <v>1.8640000000000001</v>
      </c>
      <c r="E41" s="13">
        <f t="shared" ref="E41:E104" si="5">(B41/B40)-1</f>
        <v>5.812897366030878E-2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3.2</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B41+(B46-B41)/(A46-A41)</f>
        <v>49.32</v>
      </c>
      <c r="C42" s="8">
        <f>C41+(C46-C41)/(A46-A41)</f>
        <v>51.1</v>
      </c>
      <c r="D42" s="1">
        <f t="shared" si="4"/>
        <v>1.8969230769230769</v>
      </c>
      <c r="E42" s="13">
        <f t="shared" si="5"/>
        <v>5.8369098712446332E-2</v>
      </c>
      <c r="F42" s="21">
        <f>IF('Inputs and Results'!$C$20="Conservation Easement (Perpetual)",(C42-C41),IF(AND('Inputs and Results'!$C$20="Government (Secured)",A42&lt;=$B$6),C42-C41,IF(A42&lt;=$B$6,(C42-C41)*0.01*($B$6-A42+1),0)))</f>
        <v>0</v>
      </c>
      <c r="G42" s="22">
        <f>IF(A42&lt;='Inputs and Results'!$C$12,(C42-C41)*0.01*('Inputs and Results'!$C$12-A42+1),0)</f>
        <v>0</v>
      </c>
      <c r="H42" s="8">
        <f>H41+(H46-H41)/($A46-$A41)</f>
        <v>3.18</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B42+(B46-B41)/(A46-A41)</f>
        <v>52.04</v>
      </c>
      <c r="C43" s="8">
        <f>C42+(C46-C41)/(A46-A41)</f>
        <v>52.7</v>
      </c>
      <c r="D43" s="1">
        <f t="shared" si="4"/>
        <v>1.9274074074074075</v>
      </c>
      <c r="E43" s="13">
        <f t="shared" si="5"/>
        <v>5.5150040551500412E-2</v>
      </c>
      <c r="F43" s="21">
        <f>IF('Inputs and Results'!$C$20="Conservation Easement (Perpetual)",(C43-C42),IF(AND('Inputs and Results'!$C$20="Government (Secured)",A43&lt;=$B$6),C43-C42,IF(A43&lt;=$B$6,(C43-C42)*0.01*($B$6-A43+1),0)))</f>
        <v>0</v>
      </c>
      <c r="G43" s="22">
        <f>IF(A43&lt;='Inputs and Results'!$C$12,(C43-C42)*0.01*('Inputs and Results'!$C$12-A43+1),0)</f>
        <v>0</v>
      </c>
      <c r="H43" s="8">
        <f>H42+(H46-H41)/($A46-$A41)</f>
        <v>3.16</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B43+(B46-B41)/(A46-A41)</f>
        <v>54.76</v>
      </c>
      <c r="C44" s="8">
        <f>C43+(C46-C41)/(A46-A41)</f>
        <v>54.300000000000004</v>
      </c>
      <c r="D44" s="1">
        <f t="shared" si="4"/>
        <v>1.9557142857142857</v>
      </c>
      <c r="E44" s="13">
        <f t="shared" si="5"/>
        <v>5.2267486548808639E-2</v>
      </c>
      <c r="F44" s="21">
        <f>IF('Inputs and Results'!$C$20="Conservation Easement (Perpetual)",(C44-C43),IF(AND('Inputs and Results'!$C$20="Government (Secured)",A44&lt;=$B$6),C44-C43,IF(A44&lt;=$B$6,(C44-C43)*0.01*($B$6-A44+1),0)))</f>
        <v>0</v>
      </c>
      <c r="G44" s="22">
        <f>IF(A44&lt;='Inputs and Results'!$C$12,(C44-C43)*0.01*('Inputs and Results'!$C$12-A44+1),0)</f>
        <v>0</v>
      </c>
      <c r="H44" s="8">
        <f>H43+(H46-H41)/($A46-$A41)</f>
        <v>3.14</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B44+(B46-B41)/(A46-A41)</f>
        <v>57.48</v>
      </c>
      <c r="C45" s="8">
        <f>C44+(C46-C41)/(A46-A41)</f>
        <v>55.900000000000006</v>
      </c>
      <c r="D45" s="1">
        <f t="shared" si="4"/>
        <v>1.9820689655172412</v>
      </c>
      <c r="E45" s="13">
        <f t="shared" si="5"/>
        <v>4.9671292914536203E-2</v>
      </c>
      <c r="F45" s="21">
        <f>IF('Inputs and Results'!$C$20="Conservation Easement (Perpetual)",(C45-C44),IF(AND('Inputs and Results'!$C$20="Government (Secured)",A45&lt;=$B$6),C45-C44,IF(A45&lt;=$B$6,(C45-C44)*0.01*($B$6-A45+1),0)))</f>
        <v>0</v>
      </c>
      <c r="G45" s="22">
        <f>IF(A45&lt;='Inputs and Results'!$C$12,(C45-C44)*0.01*('Inputs and Results'!$C$12-A45+1),0)</f>
        <v>0</v>
      </c>
      <c r="H45" s="8">
        <f>H44+(H46-H41)/($A46-$A41)</f>
        <v>3.12</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9">
        <f>VLOOKUP(CONCATENATE($A$1,A46),'Smith et al 2006'!$A$2:$S$780,8,FALSE)</f>
        <v>60.2</v>
      </c>
      <c r="C46" s="9">
        <f>VLOOKUP(CONCATENATE($A$1,A46),'Smith et al 2006'!$A$2:$S$780,9,FALSE)</f>
        <v>57.5</v>
      </c>
      <c r="D46" s="1">
        <f t="shared" si="4"/>
        <v>2.0066666666666668</v>
      </c>
      <c r="E46" s="13">
        <f t="shared" si="5"/>
        <v>4.7320807237300144E-2</v>
      </c>
      <c r="F46" s="21">
        <f>IF('Inputs and Results'!$C$20="Conservation Easement (Perpetual)",(C46-C45),IF(AND('Inputs and Results'!$C$20="Government (Secured)",A46&lt;=$B$6),C46-C45,IF(A46&lt;=$B$6,(C46-C45)*0.01*($B$6-A46+1),0)))</f>
        <v>0</v>
      </c>
      <c r="G46" s="22">
        <f>IF(A46&lt;='Inputs and Results'!$C$12,(C46-C45)*0.01*('Inputs and Results'!$C$12-A46+1),0)</f>
        <v>0</v>
      </c>
      <c r="H46" s="9">
        <f>VLOOKUP(CONCATENATE($A$1,$A46),'Smith et al 2006'!$A$2:$S$780,11,FALSE)</f>
        <v>3.1</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B46+(B51-B46)/(A51-A46)</f>
        <v>63.42</v>
      </c>
      <c r="C47" s="8">
        <f>C46+(C51-C46)/(A51-A46)</f>
        <v>59.32</v>
      </c>
      <c r="D47" s="1">
        <f t="shared" si="4"/>
        <v>2.0458064516129033</v>
      </c>
      <c r="E47" s="13">
        <f t="shared" si="5"/>
        <v>5.3488372093023262E-2</v>
      </c>
      <c r="F47" s="21">
        <f>IF('Inputs and Results'!$C$20="Conservation Easement (Perpetual)",(C47-C46),IF(AND('Inputs and Results'!$C$20="Government (Secured)",A47&lt;=$B$6),C47-C46,IF(A47&lt;=$B$6,(C47-C46)*0.01*($B$6-A47+1),0)))</f>
        <v>0</v>
      </c>
      <c r="G47" s="22">
        <f>IF(A47&lt;='Inputs and Results'!$C$12,(C47-C46)*0.01*('Inputs and Results'!$C$12-A47+1),0)</f>
        <v>0</v>
      </c>
      <c r="H47" s="8">
        <f>H46+(H51-H46)/($A51-$A46)</f>
        <v>3.08</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B47+(B51-B46)/(A51-A46)</f>
        <v>66.64</v>
      </c>
      <c r="C48" s="8">
        <f>C47+(C51-C46)/(A51-A46)</f>
        <v>61.14</v>
      </c>
      <c r="D48" s="1">
        <f t="shared" si="4"/>
        <v>2.0825</v>
      </c>
      <c r="E48" s="13">
        <f t="shared" si="5"/>
        <v>5.0772626931567366E-2</v>
      </c>
      <c r="F48" s="21">
        <f>IF('Inputs and Results'!$C$20="Conservation Easement (Perpetual)",(C48-C47),IF(AND('Inputs and Results'!$C$20="Government (Secured)",A48&lt;=$B$6),C48-C47,IF(A48&lt;=$B$6,(C48-C47)*0.01*($B$6-A48+1),0)))</f>
        <v>0</v>
      </c>
      <c r="G48" s="22">
        <f>IF(A48&lt;='Inputs and Results'!$C$12,(C48-C47)*0.01*('Inputs and Results'!$C$12-A48+1),0)</f>
        <v>0</v>
      </c>
      <c r="H48" s="8">
        <f>H47+(H51-H46)/($A51-$A46)</f>
        <v>3.06</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B48+(B51-B46)/(A51-A46)</f>
        <v>69.86</v>
      </c>
      <c r="C49" s="8">
        <f>C48+(C51-C46)/(A51-A46)</f>
        <v>62.96</v>
      </c>
      <c r="D49" s="1">
        <f t="shared" si="4"/>
        <v>2.1169696969696972</v>
      </c>
      <c r="E49" s="13">
        <f t="shared" si="5"/>
        <v>4.8319327731092487E-2</v>
      </c>
      <c r="F49" s="21">
        <f>IF('Inputs and Results'!$C$20="Conservation Easement (Perpetual)",(C49-C48),IF(AND('Inputs and Results'!$C$20="Government (Secured)",A49&lt;=$B$6),C49-C48,IF(A49&lt;=$B$6,(C49-C48)*0.01*($B$6-A49+1),0)))</f>
        <v>0</v>
      </c>
      <c r="G49" s="22">
        <f>IF(A49&lt;='Inputs and Results'!$C$12,(C49-C48)*0.01*('Inputs and Results'!$C$12-A49+1),0)</f>
        <v>0</v>
      </c>
      <c r="H49" s="8">
        <f>H48+(H51-H46)/($A51-$A46)</f>
        <v>3.04</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B49+(B51-B46)/(A51-A46)</f>
        <v>73.08</v>
      </c>
      <c r="C50" s="8">
        <f>C49+(C51-C46)/(A51-A46)</f>
        <v>64.78</v>
      </c>
      <c r="D50" s="1">
        <f t="shared" si="4"/>
        <v>2.1494117647058824</v>
      </c>
      <c r="E50" s="13">
        <f t="shared" si="5"/>
        <v>4.609218436873741E-2</v>
      </c>
      <c r="F50" s="21">
        <f>IF('Inputs and Results'!$C$20="Conservation Easement (Perpetual)",(C50-C49),IF(AND('Inputs and Results'!$C$20="Government (Secured)",A50&lt;=$B$6),C50-C49,IF(A50&lt;=$B$6,(C50-C49)*0.01*($B$6-A50+1),0)))</f>
        <v>0</v>
      </c>
      <c r="G50" s="22">
        <f>IF(A50&lt;='Inputs and Results'!$C$12,(C50-C49)*0.01*('Inputs and Results'!$C$12-A50+1),0)</f>
        <v>0</v>
      </c>
      <c r="H50" s="8">
        <f>H49+(H51-H46)/($A51-$A46)</f>
        <v>3.02</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76.3</v>
      </c>
      <c r="C51" s="9">
        <f>VLOOKUP(CONCATENATE($A$1,A51),'Smith et al 2006'!$A$2:$S$780,9,FALSE)</f>
        <v>66.599999999999994</v>
      </c>
      <c r="D51" s="1">
        <f t="shared" si="4"/>
        <v>2.1799999999999997</v>
      </c>
      <c r="E51" s="13">
        <f t="shared" si="5"/>
        <v>4.4061302681992265E-2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B51+(B56-B51)/(A56-A51)</f>
        <v>79.899999999999991</v>
      </c>
      <c r="C52" s="8">
        <f>C51+(C56-C51)/(A56-A51)</f>
        <v>68.52</v>
      </c>
      <c r="D52" s="1">
        <f t="shared" si="4"/>
        <v>2.2194444444444441</v>
      </c>
      <c r="E52" s="13">
        <f t="shared" si="5"/>
        <v>4.7182175622542566E-2</v>
      </c>
      <c r="F52" s="21">
        <f>IF('Inputs and Results'!$C$20="Conservation Easement (Perpetual)",(C52-C51),IF(AND('Inputs and Results'!$C$20="Government (Secured)",A52&lt;=$B$6),C52-C51,IF(A52&lt;=$B$6,(C52-C51)*0.01*($B$6-A52+1),0)))</f>
        <v>0</v>
      </c>
      <c r="G52" s="22">
        <f>IF(A52&lt;='Inputs and Results'!$C$12,(C52-C51)*0.01*('Inputs and Results'!$C$12-A52+1),0)</f>
        <v>0</v>
      </c>
      <c r="H52" s="8">
        <f>H51+(H56-H51)/($A56-$A51)</f>
        <v>2.98</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B52+(B56-B51)/(A56-A51)</f>
        <v>83.499999999999986</v>
      </c>
      <c r="C53" s="8">
        <f>C52+(C56-C51)/(A56-A51)</f>
        <v>70.44</v>
      </c>
      <c r="D53" s="1">
        <f t="shared" si="4"/>
        <v>2.2567567567567566</v>
      </c>
      <c r="E53" s="13">
        <f t="shared" si="5"/>
        <v>4.505632040050056E-2</v>
      </c>
      <c r="F53" s="21">
        <f>IF('Inputs and Results'!$C$20="Conservation Easement (Perpetual)",(C53-C52),IF(AND('Inputs and Results'!$C$20="Government (Secured)",A53&lt;=$B$6),C53-C52,IF(A53&lt;=$B$6,(C53-C52)*0.01*($B$6-A53+1),0)))</f>
        <v>0</v>
      </c>
      <c r="G53" s="22">
        <f>IF(A53&lt;='Inputs and Results'!$C$12,(C53-C52)*0.01*('Inputs and Results'!$C$12-A53+1),0)</f>
        <v>0</v>
      </c>
      <c r="H53" s="8">
        <f>H52+(H56-H51)/($A56-$A51)</f>
        <v>2.96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B53+(B56-B51)/(A56-A51)</f>
        <v>87.09999999999998</v>
      </c>
      <c r="C54" s="8">
        <f>C53+(C56-C51)/(A56-A51)</f>
        <v>72.36</v>
      </c>
      <c r="D54" s="1">
        <f t="shared" si="4"/>
        <v>2.2921052631578944</v>
      </c>
      <c r="E54" s="13">
        <f t="shared" si="5"/>
        <v>4.3113772455089849E-2</v>
      </c>
      <c r="F54" s="21">
        <f>IF('Inputs and Results'!$C$20="Conservation Easement (Perpetual)",(C54-C53),IF(AND('Inputs and Results'!$C$20="Government (Secured)",A54&lt;=$B$6),C54-C53,IF(A54&lt;=$B$6,(C54-C53)*0.01*($B$6-A54+1),0)))</f>
        <v>0</v>
      </c>
      <c r="G54" s="22">
        <f>IF(A54&lt;='Inputs and Results'!$C$12,(C54-C53)*0.01*('Inputs and Results'!$C$12-A54+1),0)</f>
        <v>0</v>
      </c>
      <c r="H54" s="8">
        <f>H53+(H56-H51)/($A56-$A51)</f>
        <v>2.94</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B54+(B56-B51)/(A56-A51)</f>
        <v>90.699999999999974</v>
      </c>
      <c r="C55" s="8">
        <f>C54+(C56-C51)/(A56-A51)</f>
        <v>74.28</v>
      </c>
      <c r="D55" s="1">
        <f t="shared" si="4"/>
        <v>2.3256410256410249</v>
      </c>
      <c r="E55" s="13">
        <f t="shared" si="5"/>
        <v>4.133180252583224E-2</v>
      </c>
      <c r="F55" s="21">
        <f>IF('Inputs and Results'!$C$20="Conservation Easement (Perpetual)",(C55-C54),IF(AND('Inputs and Results'!$C$20="Government (Secured)",A55&lt;=$B$6),C55-C54,IF(A55&lt;=$B$6,(C55-C54)*0.01*($B$6-A55+1),0)))</f>
        <v>0</v>
      </c>
      <c r="G55" s="22">
        <f>IF(A55&lt;='Inputs and Results'!$C$12,(C55-C54)*0.01*('Inputs and Results'!$C$12-A55+1),0)</f>
        <v>0</v>
      </c>
      <c r="H55" s="8">
        <f>H54+(H56-H51)/($A56-$A51)</f>
        <v>2.92</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9">
        <f>VLOOKUP(CONCATENATE($A$1,A56),'Smith et al 2006'!$A$2:$S$780,8,FALSE)</f>
        <v>94.3</v>
      </c>
      <c r="C56" s="9">
        <f>VLOOKUP(CONCATENATE($A$1,A56),'Smith et al 2006'!$A$2:$S$780,9,FALSE)</f>
        <v>76.2</v>
      </c>
      <c r="D56" s="1">
        <f t="shared" si="4"/>
        <v>2.3574999999999999</v>
      </c>
      <c r="E56" s="13">
        <f t="shared" si="5"/>
        <v>3.969128996692417E-2</v>
      </c>
      <c r="F56" s="21">
        <f>IF('Inputs and Results'!$C$20="Conservation Easement (Perpetual)",(C56-C55),IF(AND('Inputs and Results'!$C$20="Government (Secured)",A56&lt;=$B$6),C56-C55,IF(A56&lt;=$B$6,(C56-C55)*0.01*($B$6-A56+1),0)))</f>
        <v>0</v>
      </c>
      <c r="G56" s="22">
        <f>IF(A56&lt;='Inputs and Results'!$C$12,(C56-C55)*0.01*('Inputs and Results'!$C$12-A56+1),0)</f>
        <v>0</v>
      </c>
      <c r="H56" s="9">
        <f>VLOOKUP(CONCATENATE($A$1,$A56),'Smith et al 2006'!$A$2:$S$780,11,FALSE)</f>
        <v>2.9</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B56+(B61-B56)/(A61-A56)</f>
        <v>98.259999999999991</v>
      </c>
      <c r="C57" s="8">
        <f>C56+(C61-C56)/(A61-A56)</f>
        <v>78.240000000000009</v>
      </c>
      <c r="D57" s="1">
        <f t="shared" si="4"/>
        <v>2.3965853658536584</v>
      </c>
      <c r="E57" s="13">
        <f t="shared" si="5"/>
        <v>4.1993637327677469E-2</v>
      </c>
      <c r="F57" s="21">
        <f>IF('Inputs and Results'!$C$20="Conservation Easement (Perpetual)",(C57-C56),IF(AND('Inputs and Results'!$C$20="Government (Secured)",A57&lt;=$B$6),C57-C56,IF(A57&lt;=$B$6,(C57-C56)*0.01*($B$6-A57+1),0)))</f>
        <v>0</v>
      </c>
      <c r="G57" s="22">
        <f>IF(A57&lt;='Inputs and Results'!$C$12,(C57-C56)*0.01*('Inputs and Results'!$C$12-A57+1),0)</f>
        <v>0</v>
      </c>
      <c r="H57" s="8">
        <f>H56+(H61-H56)/($A61-$A56)</f>
        <v>2.9</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B57+(B61-B56)/(A61-A56)</f>
        <v>102.21999999999998</v>
      </c>
      <c r="C58" s="8">
        <f>C57+(C61-C56)/(A61-A56)</f>
        <v>80.280000000000015</v>
      </c>
      <c r="D58" s="1">
        <f t="shared" si="4"/>
        <v>2.4338095238095234</v>
      </c>
      <c r="E58" s="13">
        <f t="shared" si="5"/>
        <v>4.0301241603907911E-2</v>
      </c>
      <c r="F58" s="21">
        <f>IF('Inputs and Results'!$C$20="Conservation Easement (Perpetual)",(C58-C57),IF(AND('Inputs and Results'!$C$20="Government (Secured)",A58&lt;=$B$6),C58-C57,IF(A58&lt;=$B$6,(C58-C57)*0.01*($B$6-A58+1),0)))</f>
        <v>0</v>
      </c>
      <c r="G58" s="22">
        <f>IF(A58&lt;='Inputs and Results'!$C$12,(C58-C57)*0.01*('Inputs and Results'!$C$12-A58+1),0)</f>
        <v>0</v>
      </c>
      <c r="H58" s="8">
        <f>H57+(H61-H56)/($A61-$A56)</f>
        <v>2.9</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B58+(B61-B56)/(A61-A56)</f>
        <v>106.17999999999998</v>
      </c>
      <c r="C59" s="8">
        <f>C58+(C61-C56)/(A61-A56)</f>
        <v>82.320000000000022</v>
      </c>
      <c r="D59" s="1">
        <f t="shared" si="4"/>
        <v>2.4693023255813951</v>
      </c>
      <c r="E59" s="13">
        <f t="shared" si="5"/>
        <v>3.8739972608100137E-2</v>
      </c>
      <c r="F59" s="21">
        <f>IF('Inputs and Results'!$C$20="Conservation Easement (Perpetual)",(C59-C58),IF(AND('Inputs and Results'!$C$20="Government (Secured)",A59&lt;=$B$6),C59-C58,IF(A59&lt;=$B$6,(C59-C58)*0.01*($B$6-A59+1),0)))</f>
        <v>0</v>
      </c>
      <c r="G59" s="22">
        <f>IF(A59&lt;='Inputs and Results'!$C$12,(C59-C58)*0.01*('Inputs and Results'!$C$12-A59+1),0)</f>
        <v>0</v>
      </c>
      <c r="H59" s="8">
        <f>H58+(H61-H56)/($A61-$A56)</f>
        <v>2.9</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B59+(B61-B56)/(A61-A56)</f>
        <v>110.13999999999997</v>
      </c>
      <c r="C60" s="8">
        <f>C59+(C61-C56)/(A61-A56)</f>
        <v>84.360000000000028</v>
      </c>
      <c r="D60" s="1">
        <f t="shared" si="4"/>
        <v>2.5031818181818175</v>
      </c>
      <c r="E60" s="13">
        <f t="shared" si="5"/>
        <v>3.729515916368431E-2</v>
      </c>
      <c r="F60" s="21">
        <f>IF('Inputs and Results'!$C$20="Conservation Easement (Perpetual)",(C60-C59),IF(AND('Inputs and Results'!$C$20="Government (Secured)",A60&lt;=$B$6),C60-C59,IF(A60&lt;=$B$6,(C60-C59)*0.01*($B$6-A60+1),0)))</f>
        <v>0</v>
      </c>
      <c r="G60" s="22">
        <f>IF(A60&lt;='Inputs and Results'!$C$12,(C60-C59)*0.01*('Inputs and Results'!$C$12-A60+1),0)</f>
        <v>0</v>
      </c>
      <c r="H60" s="8">
        <f>H59+(H61-H56)/($A61-$A56)</f>
        <v>2.9</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114.1</v>
      </c>
      <c r="C61" s="9">
        <f>VLOOKUP(CONCATENATE($A$1,A61),'Smith et al 2006'!$A$2:$S$780,9,FALSE)</f>
        <v>86.4</v>
      </c>
      <c r="D61" s="1">
        <f t="shared" si="4"/>
        <v>2.5355555555555553</v>
      </c>
      <c r="E61" s="13">
        <f t="shared" si="5"/>
        <v>3.59542400581081E-2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2.9</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B61+(B66-B61)/(A66-A61)</f>
        <v>117.88</v>
      </c>
      <c r="C62" s="8">
        <f>C61+(C66-C61)/(A66-A61)</f>
        <v>88.28</v>
      </c>
      <c r="D62" s="1">
        <f t="shared" si="4"/>
        <v>2.5626086956521736</v>
      </c>
      <c r="E62" s="13">
        <f t="shared" si="5"/>
        <v>3.3128834355828252E-2</v>
      </c>
      <c r="F62" s="21">
        <f>IF('Inputs and Results'!$C$20="Conservation Easement (Perpetual)",(C62-C61),IF(AND('Inputs and Results'!$C$20="Government (Secured)",A62&lt;=$B$6),C62-C61,IF(A62&lt;=$B$6,(C62-C61)*0.01*($B$6-A62+1),0)))</f>
        <v>0</v>
      </c>
      <c r="G62" s="22">
        <f>IF(A62&lt;='Inputs and Results'!$C$12,(C62-C61)*0.01*('Inputs and Results'!$C$12-A62+1),0)</f>
        <v>0</v>
      </c>
      <c r="H62" s="8">
        <f>H61+(H66-H61)/($A66-$A61)</f>
        <v>2.88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B62+(B66-B61)/(A66-A61)</f>
        <v>121.66</v>
      </c>
      <c r="C63" s="8">
        <f>C62+(C66-C61)/(A66-A61)</f>
        <v>90.16</v>
      </c>
      <c r="D63" s="1">
        <f t="shared" si="4"/>
        <v>2.5885106382978722</v>
      </c>
      <c r="E63" s="13">
        <f t="shared" si="5"/>
        <v>3.2066508313539188E-2</v>
      </c>
      <c r="F63" s="21">
        <f>IF('Inputs and Results'!$C$20="Conservation Easement (Perpetual)",(C63-C62),IF(AND('Inputs and Results'!$C$20="Government (Secured)",A63&lt;=$B$6),C63-C62,IF(A63&lt;=$B$6,(C63-C62)*0.01*($B$6-A63+1),0)))</f>
        <v>0</v>
      </c>
      <c r="G63" s="22">
        <f>IF(A63&lt;='Inputs and Results'!$C$12,(C63-C62)*0.01*('Inputs and Results'!$C$12-A63+1),0)</f>
        <v>0</v>
      </c>
      <c r="H63" s="8">
        <f>H62+(H66-H61)/($A66-$A61)</f>
        <v>2.86</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B63+(B66-B61)/(A66-A61)</f>
        <v>125.44</v>
      </c>
      <c r="C64" s="8">
        <f>C63+(C66-C61)/(A66-A61)</f>
        <v>92.039999999999992</v>
      </c>
      <c r="D64" s="1">
        <f t="shared" si="4"/>
        <v>2.6133333333333333</v>
      </c>
      <c r="E64" s="13">
        <f t="shared" si="5"/>
        <v>3.1070195627157737E-2</v>
      </c>
      <c r="F64" s="21">
        <f>IF('Inputs and Results'!$C$20="Conservation Easement (Perpetual)",(C64-C63),IF(AND('Inputs and Results'!$C$20="Government (Secured)",A64&lt;=$B$6),C64-C63,IF(A64&lt;=$B$6,(C64-C63)*0.01*($B$6-A64+1),0)))</f>
        <v>0</v>
      </c>
      <c r="G64" s="22">
        <f>IF(A64&lt;='Inputs and Results'!$C$12,(C64-C63)*0.01*('Inputs and Results'!$C$12-A64+1),0)</f>
        <v>0</v>
      </c>
      <c r="H64" s="8">
        <f>H63+(H66-H61)/($A66-$A61)</f>
        <v>2.84</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B64+(B66-B61)/(A66-A61)</f>
        <v>129.22</v>
      </c>
      <c r="C65" s="8">
        <f>C64+(C66-C61)/(A66-A61)</f>
        <v>93.919999999999987</v>
      </c>
      <c r="D65" s="1">
        <f t="shared" si="4"/>
        <v>2.637142857142857</v>
      </c>
      <c r="E65" s="13">
        <f t="shared" si="5"/>
        <v>3.0133928571428603E-2</v>
      </c>
      <c r="F65" s="21">
        <f>IF('Inputs and Results'!$C$20="Conservation Easement (Perpetual)",(C65-C64),IF(AND('Inputs and Results'!$C$20="Government (Secured)",A65&lt;=$B$6),C65-C64,IF(A65&lt;=$B$6,(C65-C64)*0.01*($B$6-A65+1),0)))</f>
        <v>0</v>
      </c>
      <c r="G65" s="22">
        <f>IF(A65&lt;='Inputs and Results'!$C$12,(C65-C64)*0.01*('Inputs and Results'!$C$12-A65+1),0)</f>
        <v>0</v>
      </c>
      <c r="H65" s="8">
        <f>H64+(H66-H61)/($A66-$A61)</f>
        <v>2.82</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9">
        <f>VLOOKUP(CONCATENATE($A$1,A66),'Smith et al 2006'!$A$2:$S$780,8,FALSE)</f>
        <v>133</v>
      </c>
      <c r="C66" s="9">
        <f>VLOOKUP(CONCATENATE($A$1,A66),'Smith et al 2006'!$A$2:$S$780,9,FALSE)</f>
        <v>95.8</v>
      </c>
      <c r="D66" s="1">
        <f t="shared" si="4"/>
        <v>2.66</v>
      </c>
      <c r="E66" s="13">
        <f t="shared" si="5"/>
        <v>2.9252437703142009E-2</v>
      </c>
      <c r="F66" s="21">
        <f>IF('Inputs and Results'!$C$20="Conservation Easement (Perpetual)",(C66-C65),IF(AND('Inputs and Results'!$C$20="Government (Secured)",A66&lt;=$B$6),C66-C65,IF(A66&lt;=$B$6,(C66-C65)*0.01*($B$6-A66+1),0)))</f>
        <v>0</v>
      </c>
      <c r="G66" s="22">
        <f>IF(A66&lt;='Inputs and Results'!$C$12,(C66-C65)*0.01*('Inputs and Results'!$C$12-A66+1),0)</f>
        <v>0</v>
      </c>
      <c r="H66" s="9">
        <f>VLOOKUP(CONCATENATE($A$1,$A66),'Smith et al 2006'!$A$2:$S$780,11,FALSE)</f>
        <v>2.8</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B66+(B71-B66)/(A71-A66)</f>
        <v>136.68</v>
      </c>
      <c r="C67" s="8">
        <f>C66+(C71-C66)/(A71-A66)</f>
        <v>97.6</v>
      </c>
      <c r="D67" s="1">
        <f t="shared" si="4"/>
        <v>2.68</v>
      </c>
      <c r="E67" s="13">
        <f t="shared" si="5"/>
        <v>2.7669172932330843E-2</v>
      </c>
      <c r="F67" s="21">
        <f>IF('Inputs and Results'!$C$20="Conservation Easement (Perpetual)",(C67-C66),IF(AND('Inputs and Results'!$C$20="Government (Secured)",A67&lt;=$B$6),C67-C66,IF(A67&lt;=$B$6,(C67-C66)*0.01*($B$6-A67+1),0)))</f>
        <v>0</v>
      </c>
      <c r="G67" s="22">
        <f>IF(A67&lt;='Inputs and Results'!$C$12,(C67-C66)*0.01*('Inputs and Results'!$C$12-A67+1),0)</f>
        <v>0</v>
      </c>
      <c r="H67" s="8">
        <f>H66+(H71-H66)/($A71-$A66)</f>
        <v>2.8</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B67+(B71-B66)/(A71-A66)</f>
        <v>140.36000000000001</v>
      </c>
      <c r="C68" s="8">
        <f>C67+(C71-C66)/(A71-A66)</f>
        <v>99.399999999999991</v>
      </c>
      <c r="D68" s="1">
        <f t="shared" si="4"/>
        <v>2.6992307692307693</v>
      </c>
      <c r="E68" s="13">
        <f t="shared" si="5"/>
        <v>2.69242025168277E-2</v>
      </c>
      <c r="F68" s="21">
        <f>IF('Inputs and Results'!$C$20="Conservation Easement (Perpetual)",(C68-C67),IF(AND('Inputs and Results'!$C$20="Government (Secured)",A68&lt;=$B$6),C68-C67,IF(A68&lt;=$B$6,(C68-C67)*0.01*($B$6-A68+1),0)))</f>
        <v>0</v>
      </c>
      <c r="G68" s="22">
        <f>IF(A68&lt;='Inputs and Results'!$C$12,(C68-C67)*0.01*('Inputs and Results'!$C$12-A68+1),0)</f>
        <v>0</v>
      </c>
      <c r="H68" s="8">
        <f>H67+(H71-H66)/($A71-$A66)</f>
        <v>2.8</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B68+(B71-B66)/(A71-A66)</f>
        <v>144.04000000000002</v>
      </c>
      <c r="C69" s="8">
        <f>C68+(C71-C66)/(A71-A66)</f>
        <v>101.19999999999999</v>
      </c>
      <c r="D69" s="1">
        <f t="shared" si="4"/>
        <v>2.7177358490566044</v>
      </c>
      <c r="E69" s="13">
        <f t="shared" si="5"/>
        <v>2.6218295810772396E-2</v>
      </c>
      <c r="F69" s="21">
        <f>IF('Inputs and Results'!$C$20="Conservation Easement (Perpetual)",(C69-C68),IF(AND('Inputs and Results'!$C$20="Government (Secured)",A69&lt;=$B$6),C69-C68,IF(A69&lt;=$B$6,(C69-C68)*0.01*($B$6-A69+1),0)))</f>
        <v>0</v>
      </c>
      <c r="G69" s="22">
        <f>IF(A69&lt;='Inputs and Results'!$C$12,(C69-C68)*0.01*('Inputs and Results'!$C$12-A69+1),0)</f>
        <v>0</v>
      </c>
      <c r="H69" s="8">
        <f>H68+(H71-H66)/($A71-$A66)</f>
        <v>2.8</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B69+(B71-B66)/(A71-A66)</f>
        <v>147.72000000000003</v>
      </c>
      <c r="C70" s="8">
        <f>C69+(C71-C66)/(A71-A66)</f>
        <v>102.99999999999999</v>
      </c>
      <c r="D70" s="1">
        <f t="shared" si="4"/>
        <v>2.735555555555556</v>
      </c>
      <c r="E70" s="13">
        <f t="shared" si="5"/>
        <v>2.5548458761455173E-2</v>
      </c>
      <c r="F70" s="21">
        <f>IF('Inputs and Results'!$C$20="Conservation Easement (Perpetual)",(C70-C69),IF(AND('Inputs and Results'!$C$20="Government (Secured)",A70&lt;=$B$6),C70-C69,IF(A70&lt;=$B$6,(C70-C69)*0.01*($B$6-A70+1),0)))</f>
        <v>0</v>
      </c>
      <c r="G70" s="22">
        <f>IF(A70&lt;='Inputs and Results'!$C$12,(C70-C69)*0.01*('Inputs and Results'!$C$12-A70+1),0)</f>
        <v>0</v>
      </c>
      <c r="H70" s="8">
        <f>H69+(H71-H66)/($A71-$A66)</f>
        <v>2.8</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151.4</v>
      </c>
      <c r="C71" s="9">
        <f>VLOOKUP(CONCATENATE($A$1,A71),'Smith et al 2006'!$A$2:$S$780,9,FALSE)</f>
        <v>104.8</v>
      </c>
      <c r="D71" s="1">
        <f t="shared" si="4"/>
        <v>2.7527272727272729</v>
      </c>
      <c r="E71" s="13">
        <f t="shared" si="5"/>
        <v>2.4911995667478815E-2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2.8</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B71+(B76-B71)/(A76-A71)</f>
        <v>154.9</v>
      </c>
      <c r="C72" s="8">
        <f>C71+(C76-C71)/(A76-A71)</f>
        <v>106.44</v>
      </c>
      <c r="D72" s="1">
        <f t="shared" si="4"/>
        <v>2.7660714285714287</v>
      </c>
      <c r="E72" s="13">
        <f t="shared" si="5"/>
        <v>2.3117569352708145E-2</v>
      </c>
      <c r="F72" s="21">
        <f>IF('Inputs and Results'!$C$20="Conservation Easement (Perpetual)",(C72-C71),IF(AND('Inputs and Results'!$C$20="Government (Secured)",A72&lt;=$B$6),C72-C71,IF(A72&lt;=$B$6,(C72-C71)*0.01*($B$6-A72+1),0)))</f>
        <v>0</v>
      </c>
      <c r="G72" s="22">
        <f>IF(A72&lt;='Inputs and Results'!$C$12,(C72-C71)*0.01*('Inputs and Results'!$C$12-A72+1),0)</f>
        <v>0</v>
      </c>
      <c r="H72" s="8">
        <f>H71+(H76-H71)/($A76-$A71)</f>
        <v>2.78</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B72+(B76-B71)/(A76-A71)</f>
        <v>158.4</v>
      </c>
      <c r="C73" s="8">
        <f>C72+(C76-C71)/(A76-A71)</f>
        <v>108.08</v>
      </c>
      <c r="D73" s="1">
        <f t="shared" si="4"/>
        <v>2.7789473684210528</v>
      </c>
      <c r="E73" s="13">
        <f t="shared" si="5"/>
        <v>2.2595222724338226E-2</v>
      </c>
      <c r="F73" s="21">
        <f>IF('Inputs and Results'!$C$20="Conservation Easement (Perpetual)",(C73-C72),IF(AND('Inputs and Results'!$C$20="Government (Secured)",A73&lt;=$B$6),C73-C72,IF(A73&lt;=$B$6,(C73-C72)*0.01*($B$6-A73+1),0)))</f>
        <v>0</v>
      </c>
      <c r="G73" s="22">
        <f>IF(A73&lt;='Inputs and Results'!$C$12,(C73-C72)*0.01*('Inputs and Results'!$C$12-A73+1),0)</f>
        <v>0</v>
      </c>
      <c r="H73" s="8">
        <f>H72+(H76-H71)/($A76-$A71)</f>
        <v>2.76</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B73+(B76-B71)/(A76-A71)</f>
        <v>161.9</v>
      </c>
      <c r="C74" s="8">
        <f>C73+(C76-C71)/(A76-A71)</f>
        <v>109.72</v>
      </c>
      <c r="D74" s="1">
        <f t="shared" si="4"/>
        <v>2.7913793103448277</v>
      </c>
      <c r="E74" s="13">
        <f t="shared" si="5"/>
        <v>2.2095959595959558E-2</v>
      </c>
      <c r="F74" s="21">
        <f>IF('Inputs and Results'!$C$20="Conservation Easement (Perpetual)",(C74-C73),IF(AND('Inputs and Results'!$C$20="Government (Secured)",A74&lt;=$B$6),C74-C73,IF(A74&lt;=$B$6,(C74-C73)*0.01*($B$6-A74+1),0)))</f>
        <v>0</v>
      </c>
      <c r="G74" s="22">
        <f>IF(A74&lt;='Inputs and Results'!$C$12,(C74-C73)*0.01*('Inputs and Results'!$C$12-A74+1),0)</f>
        <v>0</v>
      </c>
      <c r="H74" s="8">
        <f>H73+(H76-H71)/($A76-$A71)</f>
        <v>2.7399999999999998</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B74+(B76-B71)/(A76-A71)</f>
        <v>165.4</v>
      </c>
      <c r="C75" s="8">
        <f>C74+(C76-C71)/(A76-A71)</f>
        <v>111.36</v>
      </c>
      <c r="D75" s="1">
        <f t="shared" si="4"/>
        <v>2.8033898305084746</v>
      </c>
      <c r="E75" s="13">
        <f t="shared" si="5"/>
        <v>2.1618282890673246E-2</v>
      </c>
      <c r="F75" s="21">
        <f>IF('Inputs and Results'!$C$20="Conservation Easement (Perpetual)",(C75-C74),IF(AND('Inputs and Results'!$C$20="Government (Secured)",A75&lt;=$B$6),C75-C74,IF(A75&lt;=$B$6,(C75-C74)*0.01*($B$6-A75+1),0)))</f>
        <v>0</v>
      </c>
      <c r="G75" s="22">
        <f>IF(A75&lt;='Inputs and Results'!$C$12,(C75-C74)*0.01*('Inputs and Results'!$C$12-A75+1),0)</f>
        <v>0</v>
      </c>
      <c r="H75" s="8">
        <f>H74+(H76-H71)/($A76-$A71)</f>
        <v>2.7199999999999998</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9">
        <f>VLOOKUP(CONCATENATE($A$1,A76),'Smith et al 2006'!$A$2:$S$780,8,FALSE)</f>
        <v>168.9</v>
      </c>
      <c r="C76" s="9">
        <f>VLOOKUP(CONCATENATE($A$1,A76),'Smith et al 2006'!$A$2:$S$780,9,FALSE)</f>
        <v>113</v>
      </c>
      <c r="D76" s="1">
        <f t="shared" si="4"/>
        <v>2.8149999999999999</v>
      </c>
      <c r="E76" s="13">
        <f t="shared" si="5"/>
        <v>2.1160822249093103E-2</v>
      </c>
      <c r="F76" s="21">
        <f>IF('Inputs and Results'!$C$20="Conservation Easement (Perpetual)",(C76-C75),IF(AND('Inputs and Results'!$C$20="Government (Secured)",A76&lt;=$B$6),C76-C75,IF(A76&lt;=$B$6,(C76-C75)*0.01*($B$6-A76+1),0)))</f>
        <v>0</v>
      </c>
      <c r="G76" s="22">
        <f>IF(A76&lt;='Inputs and Results'!$C$12,(C76-C75)*0.01*('Inputs and Results'!$C$12-A76+1),0)</f>
        <v>0</v>
      </c>
      <c r="H76" s="9">
        <f>VLOOKUP(CONCATENATE($A$1,$A76),'Smith et al 2006'!$A$2:$S$780,11,FALSE)</f>
        <v>2.7</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B76+(B81-B76)/(A81-A76)</f>
        <v>172.24</v>
      </c>
      <c r="C77" s="8">
        <f>C76+(C81-C76)/(A81-A76)</f>
        <v>114.56</v>
      </c>
      <c r="D77" s="1">
        <f t="shared" si="4"/>
        <v>2.8236065573770492</v>
      </c>
      <c r="E77" s="13">
        <f t="shared" si="5"/>
        <v>1.9775014801657775E-2</v>
      </c>
      <c r="F77" s="21">
        <f>IF('Inputs and Results'!$C$20="Conservation Easement (Perpetual)",(C77-C76),IF(AND('Inputs and Results'!$C$20="Government (Secured)",A77&lt;=$B$6),C77-C76,IF(A77&lt;=$B$6,(C77-C76)*0.01*($B$6-A77+1),0)))</f>
        <v>0</v>
      </c>
      <c r="G77" s="22">
        <f>IF(A77&lt;='Inputs and Results'!$C$12,(C77-C76)*0.01*('Inputs and Results'!$C$12-A77+1),0)</f>
        <v>0</v>
      </c>
      <c r="H77" s="8">
        <f>H76+(H81-H76)/($A81-$A76)</f>
        <v>2.7</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B77+(B81-B76)/(A81-A76)</f>
        <v>175.58</v>
      </c>
      <c r="C78" s="8">
        <f>C77+(C81-C76)/(A81-A76)</f>
        <v>116.12</v>
      </c>
      <c r="D78" s="1">
        <f t="shared" si="4"/>
        <v>2.8319354838709678</v>
      </c>
      <c r="E78" s="13">
        <f t="shared" si="5"/>
        <v>1.9391546679052407E-2</v>
      </c>
      <c r="F78" s="21">
        <f>IF('Inputs and Results'!$C$20="Conservation Easement (Perpetual)",(C78-C77),IF(AND('Inputs and Results'!$C$20="Government (Secured)",A78&lt;=$B$6),C78-C77,IF(A78&lt;=$B$6,(C78-C77)*0.01*($B$6-A78+1),0)))</f>
        <v>0</v>
      </c>
      <c r="G78" s="22">
        <f>IF(A78&lt;='Inputs and Results'!$C$12,(C78-C77)*0.01*('Inputs and Results'!$C$12-A78+1),0)</f>
        <v>0</v>
      </c>
      <c r="H78" s="8">
        <f>H77+(H81-H76)/($A81-$A76)</f>
        <v>2.7</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B78+(B81-B76)/(A81-A76)</f>
        <v>178.92000000000002</v>
      </c>
      <c r="C79" s="8">
        <f>C78+(C81-C76)/(A81-A76)</f>
        <v>117.68</v>
      </c>
      <c r="D79" s="1">
        <f t="shared" si="4"/>
        <v>2.8400000000000003</v>
      </c>
      <c r="E79" s="13">
        <f t="shared" si="5"/>
        <v>1.9022667729809761E-2</v>
      </c>
      <c r="F79" s="21">
        <f>IF('Inputs and Results'!$C$20="Conservation Easement (Perpetual)",(C79-C78),IF(AND('Inputs and Results'!$C$20="Government (Secured)",A79&lt;=$B$6),C79-C78,IF(A79&lt;=$B$6,(C79-C78)*0.01*($B$6-A79+1),0)))</f>
        <v>0</v>
      </c>
      <c r="G79" s="22">
        <f>IF(A79&lt;='Inputs and Results'!$C$12,(C79-C78)*0.01*('Inputs and Results'!$C$12-A79+1),0)</f>
        <v>0</v>
      </c>
      <c r="H79" s="8">
        <f>H78+(H81-H76)/($A81-$A76)</f>
        <v>2.7</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B79+(B81-B76)/(A81-A76)</f>
        <v>182.26000000000002</v>
      </c>
      <c r="C80" s="8">
        <f>C79+(C81-C76)/(A81-A76)</f>
        <v>119.24000000000001</v>
      </c>
      <c r="D80" s="1">
        <f t="shared" si="4"/>
        <v>2.8478125000000003</v>
      </c>
      <c r="E80" s="13">
        <f t="shared" si="5"/>
        <v>1.8667560921082016E-2</v>
      </c>
      <c r="F80" s="21">
        <f>IF('Inputs and Results'!$C$20="Conservation Easement (Perpetual)",(C80-C79),IF(AND('Inputs and Results'!$C$20="Government (Secured)",A80&lt;=$B$6),C80-C79,IF(A80&lt;=$B$6,(C80-C79)*0.01*($B$6-A80+1),0)))</f>
        <v>0</v>
      </c>
      <c r="G80" s="22">
        <f>IF(A80&lt;='Inputs and Results'!$C$12,(C80-C79)*0.01*('Inputs and Results'!$C$12-A80+1),0)</f>
        <v>0</v>
      </c>
      <c r="H80" s="8">
        <f>H79+(H81-H76)/($A81-$A76)</f>
        <v>2.7</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185.6</v>
      </c>
      <c r="C81" s="9">
        <f>VLOOKUP(CONCATENATE($A$1,A81),'Smith et al 2006'!$A$2:$S$780,9,FALSE)</f>
        <v>120.8</v>
      </c>
      <c r="D81" s="1">
        <f t="shared" si="4"/>
        <v>2.8553846153846152</v>
      </c>
      <c r="E81" s="13">
        <f t="shared" si="5"/>
        <v>1.8325469110062498E-2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2.7</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B81+(B86-B81)/(A86-A81)</f>
        <v>188.78</v>
      </c>
      <c r="C82" s="8">
        <f>C81+(C86-C81)/(A86-A81)</f>
        <v>122.24</v>
      </c>
      <c r="D82" s="1">
        <f t="shared" si="4"/>
        <v>2.8603030303030303</v>
      </c>
      <c r="E82" s="13">
        <f t="shared" si="5"/>
        <v>1.7133620689655293E-2</v>
      </c>
      <c r="F82" s="21">
        <f>IF('Inputs and Results'!$C$20="Conservation Easement (Perpetual)",(C82-C81),IF(AND('Inputs and Results'!$C$20="Government (Secured)",A82&lt;=$B$6),C82-C81,IF(A82&lt;=$B$6,(C82-C81)*0.01*($B$6-A82+1),0)))</f>
        <v>0</v>
      </c>
      <c r="G82" s="22">
        <f>IF(A82&lt;='Inputs and Results'!$C$12,(C82-C81)*0.01*('Inputs and Results'!$C$12-A82+1),0)</f>
        <v>0</v>
      </c>
      <c r="H82" s="8">
        <f>H81+(H86-H81)/($A86-$A81)</f>
        <v>2.7</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B82+(B86-B81)/(A86-A81)</f>
        <v>191.96</v>
      </c>
      <c r="C83" s="8">
        <f>C82+(C86-C81)/(A86-A81)</f>
        <v>123.67999999999999</v>
      </c>
      <c r="D83" s="1">
        <f t="shared" si="4"/>
        <v>2.8650746268656717</v>
      </c>
      <c r="E83" s="13">
        <f t="shared" si="5"/>
        <v>1.6845004767454208E-2</v>
      </c>
      <c r="F83" s="21">
        <f>IF('Inputs and Results'!$C$20="Conservation Easement (Perpetual)",(C83-C82),IF(AND('Inputs and Results'!$C$20="Government (Secured)",A83&lt;=$B$6),C83-C82,IF(A83&lt;=$B$6,(C83-C82)*0.01*($B$6-A83+1),0)))</f>
        <v>0</v>
      </c>
      <c r="G83" s="22">
        <f>IF(A83&lt;='Inputs and Results'!$C$12,(C83-C82)*0.01*('Inputs and Results'!$C$12-A83+1),0)</f>
        <v>0</v>
      </c>
      <c r="H83" s="8">
        <f>H82+(H86-H81)/($A86-$A81)</f>
        <v>2.7</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B83+(B86-B81)/(A86-A81)</f>
        <v>195.14000000000001</v>
      </c>
      <c r="C84" s="8">
        <f>C83+(C86-C81)/(A86-A81)</f>
        <v>125.11999999999999</v>
      </c>
      <c r="D84" s="1">
        <f t="shared" si="4"/>
        <v>2.8697058823529416</v>
      </c>
      <c r="E84" s="13">
        <f t="shared" si="5"/>
        <v>1.6565951239841725E-2</v>
      </c>
      <c r="F84" s="21">
        <f>IF('Inputs and Results'!$C$20="Conservation Easement (Perpetual)",(C84-C83),IF(AND('Inputs and Results'!$C$20="Government (Secured)",A84&lt;=$B$6),C84-C83,IF(A84&lt;=$B$6,(C84-C83)*0.01*($B$6-A84+1),0)))</f>
        <v>0</v>
      </c>
      <c r="G84" s="22">
        <f>IF(A84&lt;='Inputs and Results'!$C$12,(C84-C83)*0.01*('Inputs and Results'!$C$12-A84+1),0)</f>
        <v>0</v>
      </c>
      <c r="H84" s="8">
        <f>H83+(H86-H81)/($A86-$A81)</f>
        <v>2.7</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B84+(B86-B81)/(A86-A81)</f>
        <v>198.32000000000002</v>
      </c>
      <c r="C85" s="8">
        <f>C84+(C86-C81)/(A86-A81)</f>
        <v>126.55999999999999</v>
      </c>
      <c r="D85" s="1">
        <f t="shared" si="4"/>
        <v>2.8742028985507249</v>
      </c>
      <c r="E85" s="13">
        <f t="shared" si="5"/>
        <v>1.6295992620682709E-2</v>
      </c>
      <c r="F85" s="21">
        <f>IF('Inputs and Results'!$C$20="Conservation Easement (Perpetual)",(C85-C84),IF(AND('Inputs and Results'!$C$20="Government (Secured)",A85&lt;=$B$6),C85-C84,IF(A85&lt;=$B$6,(C85-C84)*0.01*($B$6-A85+1),0)))</f>
        <v>0</v>
      </c>
      <c r="G85" s="22">
        <f>IF(A85&lt;='Inputs and Results'!$C$12,(C85-C84)*0.01*('Inputs and Results'!$C$12-A85+1),0)</f>
        <v>0</v>
      </c>
      <c r="H85" s="8">
        <f>H84+(H86-H81)/($A86-$A81)</f>
        <v>2.7</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9">
        <f>VLOOKUP(CONCATENATE($A$1,A86),'Smith et al 2006'!$A$2:$S$780,8,FALSE)</f>
        <v>201.5</v>
      </c>
      <c r="C86" s="9">
        <f>VLOOKUP(CONCATENATE($A$1,A86),'Smith et al 2006'!$A$2:$S$780,9,FALSE)</f>
        <v>128</v>
      </c>
      <c r="D86" s="1">
        <f t="shared" si="4"/>
        <v>2.8785714285714286</v>
      </c>
      <c r="E86" s="13">
        <f t="shared" si="5"/>
        <v>1.6034691407825541E-2</v>
      </c>
      <c r="F86" s="21">
        <f>IF('Inputs and Results'!$C$20="Conservation Easement (Perpetual)",(C86-C85),IF(AND('Inputs and Results'!$C$20="Government (Secured)",A86&lt;=$B$6),C86-C85,IF(A86&lt;=$B$6,(C86-C85)*0.01*($B$6-A86+1),0)))</f>
        <v>0</v>
      </c>
      <c r="G86" s="22">
        <f>IF(A86&lt;='Inputs and Results'!$C$12,(C86-C85)*0.01*('Inputs and Results'!$C$12-A86+1),0)</f>
        <v>0</v>
      </c>
      <c r="H86" s="9">
        <f>VLOOKUP(CONCATENATE($A$1,$A86),'Smith et al 2006'!$A$2:$S$780,11,FALSE)</f>
        <v>2.7</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B86+(B91-B86)/(A91-A86)</f>
        <v>204.34</v>
      </c>
      <c r="C87" s="8">
        <f>C86+(C91-C86)/(A91-A86)</f>
        <v>129.28</v>
      </c>
      <c r="D87" s="1">
        <f t="shared" si="4"/>
        <v>2.8780281690140845</v>
      </c>
      <c r="E87" s="13">
        <f t="shared" si="5"/>
        <v>1.4094292803970232E-2</v>
      </c>
      <c r="F87" s="21">
        <f>IF('Inputs and Results'!$C$20="Conservation Easement (Perpetual)",(C87-C86),IF(AND('Inputs and Results'!$C$20="Government (Secured)",A87&lt;=$B$6),C87-C86,IF(A87&lt;=$B$6,(C87-C86)*0.01*($B$6-A87+1),0)))</f>
        <v>0</v>
      </c>
      <c r="G87" s="22">
        <f>IF(A87&lt;='Inputs and Results'!$C$12,(C87-C86)*0.01*('Inputs and Results'!$C$12-A87+1),0)</f>
        <v>0</v>
      </c>
      <c r="H87" s="8">
        <f>H86+(H91-H86)/($A91-$A86)</f>
        <v>2.68</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B87+(B91-B86)/(A91-A86)</f>
        <v>207.18</v>
      </c>
      <c r="C88" s="8">
        <f>C87+(C91-C86)/(A91-A86)</f>
        <v>130.56</v>
      </c>
      <c r="D88" s="1">
        <f t="shared" si="4"/>
        <v>2.8774999999999999</v>
      </c>
      <c r="E88" s="13">
        <f t="shared" si="5"/>
        <v>1.3898404619751448E-2</v>
      </c>
      <c r="F88" s="21">
        <f>IF('Inputs and Results'!$C$20="Conservation Easement (Perpetual)",(C88-C87),IF(AND('Inputs and Results'!$C$20="Government (Secured)",A88&lt;=$B$6),C88-C87,IF(A88&lt;=$B$6,(C88-C87)*0.01*($B$6-A88+1),0)))</f>
        <v>0</v>
      </c>
      <c r="G88" s="22">
        <f>IF(A88&lt;='Inputs and Results'!$C$12,(C88-C87)*0.01*('Inputs and Results'!$C$12-A88+1),0)</f>
        <v>0</v>
      </c>
      <c r="H88" s="8">
        <f>H87+(H91-H86)/($A91-$A86)</f>
        <v>2.66</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B88+(B91-B86)/(A91-A86)</f>
        <v>210.02</v>
      </c>
      <c r="C89" s="8">
        <f>C88+(C91-C86)/(A91-A86)</f>
        <v>131.84</v>
      </c>
      <c r="D89" s="1">
        <f t="shared" si="4"/>
        <v>2.8769863013698633</v>
      </c>
      <c r="E89" s="13">
        <f t="shared" si="5"/>
        <v>1.3707886861666241E-2</v>
      </c>
      <c r="F89" s="21">
        <f>IF('Inputs and Results'!$C$20="Conservation Easement (Perpetual)",(C89-C88),IF(AND('Inputs and Results'!$C$20="Government (Secured)",A89&lt;=$B$6),C89-C88,IF(A89&lt;=$B$6,(C89-C88)*0.01*($B$6-A89+1),0)))</f>
        <v>0</v>
      </c>
      <c r="G89" s="22">
        <f>IF(A89&lt;='Inputs and Results'!$C$12,(C89-C88)*0.01*('Inputs and Results'!$C$12-A89+1),0)</f>
        <v>0</v>
      </c>
      <c r="H89" s="8">
        <f>H88+(H91-H86)/($A91-$A86)</f>
        <v>2.64</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B89+(B91-B86)/(A91-A86)</f>
        <v>212.86</v>
      </c>
      <c r="C90" s="8">
        <f>C89+(C91-C86)/(A91-A86)</f>
        <v>133.12</v>
      </c>
      <c r="D90" s="1">
        <f t="shared" si="4"/>
        <v>2.8764864864864865</v>
      </c>
      <c r="E90" s="13">
        <f t="shared" si="5"/>
        <v>1.3522521664603326E-2</v>
      </c>
      <c r="F90" s="21">
        <f>IF('Inputs and Results'!$C$20="Conservation Easement (Perpetual)",(C90-C89),IF(AND('Inputs and Results'!$C$20="Government (Secured)",A90&lt;=$B$6),C90-C89,IF(A90&lt;=$B$6,(C90-C89)*0.01*($B$6-A90+1),0)))</f>
        <v>0</v>
      </c>
      <c r="G90" s="22">
        <f>IF(A90&lt;='Inputs and Results'!$C$12,(C90-C89)*0.01*('Inputs and Results'!$C$12-A90+1),0)</f>
        <v>0</v>
      </c>
      <c r="H90" s="8">
        <f>H89+(H91-H86)/($A91-$A86)</f>
        <v>2.62</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215.7</v>
      </c>
      <c r="C91" s="9">
        <f>VLOOKUP(CONCATENATE($A$1,A91),'Smith et al 2006'!$A$2:$S$780,9,FALSE)</f>
        <v>134.4</v>
      </c>
      <c r="D91" s="1">
        <f t="shared" si="4"/>
        <v>2.8759999999999999</v>
      </c>
      <c r="E91" s="13">
        <f t="shared" si="5"/>
        <v>1.3342102790566468E-2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2.6</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B91+(B96-B91)/(A96-A91)</f>
        <v>218.44</v>
      </c>
      <c r="C92" s="8">
        <f>C91+(C96-C91)/(A96-A91)</f>
        <v>135.62</v>
      </c>
      <c r="D92" s="1">
        <f t="shared" si="4"/>
        <v>2.8742105263157893</v>
      </c>
      <c r="E92" s="13">
        <f t="shared" si="5"/>
        <v>1.2702828001854405E-2</v>
      </c>
      <c r="F92" s="21">
        <f>IF('Inputs and Results'!$C$20="Conservation Easement (Perpetual)",(C92-C91),IF(AND('Inputs and Results'!$C$20="Government (Secured)",A92&lt;=$B$6),C92-C91,IF(A92&lt;=$B$6,(C92-C91)*0.01*($B$6-A92+1),0)))</f>
        <v>0</v>
      </c>
      <c r="G92" s="22">
        <f>IF(A92&lt;='Inputs and Results'!$C$12,(C92-C91)*0.01*('Inputs and Results'!$C$12-A92+1),0)</f>
        <v>0</v>
      </c>
      <c r="H92" s="8">
        <f>H91+(H96-H91)/($A96-$A91)</f>
        <v>2.6</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B92+(B96-B91)/(A96-A91)</f>
        <v>221.18</v>
      </c>
      <c r="C93" s="8">
        <f>C92+(C96-C91)/(A96-A91)</f>
        <v>136.84</v>
      </c>
      <c r="D93" s="1">
        <f t="shared" si="4"/>
        <v>2.8724675324675326</v>
      </c>
      <c r="E93" s="13">
        <f t="shared" si="5"/>
        <v>1.2543490203259511E-2</v>
      </c>
      <c r="F93" s="21">
        <f>IF('Inputs and Results'!$C$20="Conservation Easement (Perpetual)",(C93-C92),IF(AND('Inputs and Results'!$C$20="Government (Secured)",A93&lt;=$B$6),C93-C92,IF(A93&lt;=$B$6,(C93-C92)*0.01*($B$6-A93+1),0)))</f>
        <v>0</v>
      </c>
      <c r="G93" s="22">
        <f>IF(A93&lt;='Inputs and Results'!$C$12,(C93-C92)*0.01*('Inputs and Results'!$C$12-A93+1),0)</f>
        <v>0</v>
      </c>
      <c r="H93" s="8">
        <f>H92+(H96-H91)/($A96-$A91)</f>
        <v>2.6</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B93+(B96-B91)/(A96-A91)</f>
        <v>223.92000000000002</v>
      </c>
      <c r="C94" s="8">
        <f>C93+(C96-C91)/(A96-A91)</f>
        <v>138.06</v>
      </c>
      <c r="D94" s="1">
        <f t="shared" si="4"/>
        <v>2.870769230769231</v>
      </c>
      <c r="E94" s="13">
        <f t="shared" si="5"/>
        <v>1.2388100189890672E-2</v>
      </c>
      <c r="F94" s="21">
        <f>IF('Inputs and Results'!$C$20="Conservation Easement (Perpetual)",(C94-C93),IF(AND('Inputs and Results'!$C$20="Government (Secured)",A94&lt;=$B$6),C94-C93,IF(A94&lt;=$B$6,(C94-C93)*0.01*($B$6-A94+1),0)))</f>
        <v>0</v>
      </c>
      <c r="G94" s="22">
        <f>IF(A94&lt;='Inputs and Results'!$C$12,(C94-C93)*0.01*('Inputs and Results'!$C$12-A94+1),0)</f>
        <v>0</v>
      </c>
      <c r="H94" s="8">
        <f>H93+(H96-H91)/($A96-$A91)</f>
        <v>2.6</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B94+(B96-B91)/(A96-A91)</f>
        <v>226.66000000000003</v>
      </c>
      <c r="C95" s="8">
        <f>C94+(C96-C91)/(A96-A91)</f>
        <v>139.28</v>
      </c>
      <c r="D95" s="1">
        <f t="shared" si="4"/>
        <v>2.8691139240506334</v>
      </c>
      <c r="E95" s="13">
        <f t="shared" si="5"/>
        <v>1.2236513040371655E-2</v>
      </c>
      <c r="F95" s="21">
        <f>IF('Inputs and Results'!$C$20="Conservation Easement (Perpetual)",(C95-C94),IF(AND('Inputs and Results'!$C$20="Government (Secured)",A95&lt;=$B$6),C95-C94,IF(A95&lt;=$B$6,(C95-C94)*0.01*($B$6-A95+1),0)))</f>
        <v>0</v>
      </c>
      <c r="G95" s="22">
        <f>IF(A95&lt;='Inputs and Results'!$C$12,(C95-C94)*0.01*('Inputs and Results'!$C$12-A95+1),0)</f>
        <v>0</v>
      </c>
      <c r="H95" s="8">
        <f>H94+(H96-H91)/($A96-$A91)</f>
        <v>2.6</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9">
        <f>VLOOKUP(CONCATENATE($A$1,A96),'Smith et al 2006'!$A$2:$S$780,8,FALSE)</f>
        <v>229.4</v>
      </c>
      <c r="C96" s="9">
        <f>VLOOKUP(CONCATENATE($A$1,A96),'Smith et al 2006'!$A$2:$S$780,9,FALSE)</f>
        <v>140.5</v>
      </c>
      <c r="D96" s="1">
        <f t="shared" si="4"/>
        <v>2.8675000000000002</v>
      </c>
      <c r="E96" s="13">
        <f t="shared" si="5"/>
        <v>1.2088590840906965E-2</v>
      </c>
      <c r="F96" s="21">
        <f>IF('Inputs and Results'!$C$20="Conservation Easement (Perpetual)",(C96-C95),IF(AND('Inputs and Results'!$C$20="Government (Secured)",A96&lt;=$B$6),C96-C95,IF(A96&lt;=$B$6,(C96-C95)*0.01*($B$6-A96+1),0)))</f>
        <v>0</v>
      </c>
      <c r="G96" s="22">
        <f>IF(A96&lt;='Inputs and Results'!$C$12,(C96-C95)*0.01*('Inputs and Results'!$C$12-A96+1),0)</f>
        <v>0</v>
      </c>
      <c r="H96" s="9">
        <f>VLOOKUP(CONCATENATE($A$1,$A96),'Smith et al 2006'!$A$2:$S$780,11,FALSE)</f>
        <v>2.6</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B96+(B101-B96)/(A101-A96)</f>
        <v>232.02</v>
      </c>
      <c r="C97" s="8">
        <f>C96+(C101-C96)/(A101-A96)</f>
        <v>141.63999999999999</v>
      </c>
      <c r="D97" s="1">
        <f t="shared" si="4"/>
        <v>2.8644444444444446</v>
      </c>
      <c r="E97" s="13">
        <f t="shared" si="5"/>
        <v>1.1421098517872652E-2</v>
      </c>
      <c r="F97" s="21">
        <f>IF('Inputs and Results'!$C$20="Conservation Easement (Perpetual)",(C97-C96),IF(AND('Inputs and Results'!$C$20="Government (Secured)",A97&lt;=$B$6),C97-C96,IF(A97&lt;=$B$6,(C97-C96)*0.01*($B$6-A97+1),0)))</f>
        <v>0</v>
      </c>
      <c r="G97" s="22">
        <f>IF(A97&lt;='Inputs and Results'!$C$12,(C97-C96)*0.01*('Inputs and Results'!$C$12-A97+1),0)</f>
        <v>0</v>
      </c>
      <c r="H97" s="8">
        <f>H96+(H101-H96)/($A101-$A96)</f>
        <v>2.6</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B97+(B101-B96)/(A101-A96)</f>
        <v>234.64000000000001</v>
      </c>
      <c r="C98" s="8">
        <f>C97+(C101-C96)/(A101-A96)</f>
        <v>142.77999999999997</v>
      </c>
      <c r="D98" s="1">
        <f t="shared" si="4"/>
        <v>2.8614634146341467</v>
      </c>
      <c r="E98" s="13">
        <f t="shared" si="5"/>
        <v>1.1292129988794031E-2</v>
      </c>
      <c r="F98" s="21">
        <f>IF('Inputs and Results'!$C$20="Conservation Easement (Perpetual)",(C98-C97),IF(AND('Inputs and Results'!$C$20="Government (Secured)",A98&lt;=$B$6),C98-C97,IF(A98&lt;=$B$6,(C98-C97)*0.01*($B$6-A98+1),0)))</f>
        <v>0</v>
      </c>
      <c r="G98" s="22">
        <f>IF(A98&lt;='Inputs and Results'!$C$12,(C98-C97)*0.01*('Inputs and Results'!$C$12-A98+1),0)</f>
        <v>0</v>
      </c>
      <c r="H98" s="8">
        <f>H97+(H101-H96)/($A101-$A96)</f>
        <v>2.6</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B98+(B101-B96)/(A101-A96)</f>
        <v>237.26000000000002</v>
      </c>
      <c r="C99" s="8">
        <f>C98+(C101-C96)/(A101-A96)</f>
        <v>143.91999999999996</v>
      </c>
      <c r="D99" s="1">
        <f t="shared" si="4"/>
        <v>2.85855421686747</v>
      </c>
      <c r="E99" s="13">
        <f t="shared" si="5"/>
        <v>1.1166041595635834E-2</v>
      </c>
      <c r="F99" s="21">
        <f>IF('Inputs and Results'!$C$20="Conservation Easement (Perpetual)",(C99-C98),IF(AND('Inputs and Results'!$C$20="Government (Secured)",A99&lt;=$B$6),C99-C98,IF(A99&lt;=$B$6,(C99-C98)*0.01*($B$6-A99+1),0)))</f>
        <v>0</v>
      </c>
      <c r="G99" s="22">
        <f>IF(A99&lt;='Inputs and Results'!$C$12,(C99-C98)*0.01*('Inputs and Results'!$C$12-A99+1),0)</f>
        <v>0</v>
      </c>
      <c r="H99" s="8">
        <f>H98+(H101-H96)/($A101-$A96)</f>
        <v>2.6</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B99+(B101-B96)/(A101-A96)</f>
        <v>239.88000000000002</v>
      </c>
      <c r="C100" s="8">
        <f>C99+(C101-C96)/(A101-A96)</f>
        <v>145.05999999999995</v>
      </c>
      <c r="D100" s="1">
        <f t="shared" si="4"/>
        <v>2.8557142857142859</v>
      </c>
      <c r="E100" s="13">
        <f t="shared" si="5"/>
        <v>1.1042737924639612E-2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H99+(H101-H96)/($A101-$A96)</f>
        <v>2.6</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242.5</v>
      </c>
      <c r="C101" s="9">
        <f>VLOOKUP(CONCATENATE($A$1,A101),'Smith et al 2006'!$A$2:$S$780,9,FALSE)</f>
        <v>146.19999999999999</v>
      </c>
      <c r="D101" s="1">
        <f t="shared" si="4"/>
        <v>2.8529411764705883</v>
      </c>
      <c r="E101" s="13">
        <f t="shared" si="5"/>
        <v>1.0922127730531805E-2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2.6</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A101+1</f>
        <v>86</v>
      </c>
      <c r="B102" s="8">
        <f>B101+(B106-B101)/(A106-A101)</f>
        <v>244.82</v>
      </c>
      <c r="C102" s="8">
        <f>C101+(C106-C101)/(A106-A101)</f>
        <v>147.22</v>
      </c>
      <c r="D102" s="1">
        <f t="shared" si="4"/>
        <v>2.8467441860465117</v>
      </c>
      <c r="E102" s="13">
        <f t="shared" si="5"/>
        <v>9.5670103092784231E-3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H101+(H106-H101)/($A106-$A101)</f>
        <v>2.6</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A102+1</f>
        <v>87</v>
      </c>
      <c r="B103" s="8">
        <f>B102+(B106-B101)/(A106-A101)</f>
        <v>247.14</v>
      </c>
      <c r="C103" s="8">
        <f>C102+(C106-C101)/(A106-A101)</f>
        <v>148.24</v>
      </c>
      <c r="D103" s="1">
        <f t="shared" si="4"/>
        <v>2.8406896551724135</v>
      </c>
      <c r="E103" s="13">
        <f t="shared" si="5"/>
        <v>9.4763499714074495E-3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H102+(H106-H101)/($A106-$A101)</f>
        <v>2.6</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A103+1</f>
        <v>88</v>
      </c>
      <c r="B104" s="8">
        <f>B103+(B106-B101)/(A106-A101)</f>
        <v>249.45999999999998</v>
      </c>
      <c r="C104" s="8">
        <f>C103+(C106-C101)/(A106-A101)</f>
        <v>149.26000000000002</v>
      </c>
      <c r="D104" s="1">
        <f t="shared" si="4"/>
        <v>2.834772727272727</v>
      </c>
      <c r="E104" s="13">
        <f t="shared" si="5"/>
        <v>9.3873917617544045E-3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H103+(H106-H101)/($A106-$A101)</f>
        <v>2.6</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A104+1</f>
        <v>89</v>
      </c>
      <c r="B105" s="8">
        <f>B104+(B106-B101)/(A106-A101)</f>
        <v>251.77999999999997</v>
      </c>
      <c r="C105" s="8">
        <f>C104+(C106-C101)/(A106-A101)</f>
        <v>150.28000000000003</v>
      </c>
      <c r="D105" s="1">
        <f>B105/A105</f>
        <v>2.8289887640449436</v>
      </c>
      <c r="E105" s="13">
        <f>(B105/B104)-1</f>
        <v>9.3000881904914401E-3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H104+(H106-H101)/($A106-$A101)</f>
        <v>2.6</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A105+1</f>
        <v>90</v>
      </c>
      <c r="B106" s="9">
        <f>VLOOKUP(CONCATENATE($A$1,A106),'Smith et al 2006'!$A$2:$S$780,8,FALSE)</f>
        <v>254.1</v>
      </c>
      <c r="C106" s="9">
        <f>VLOOKUP(CONCATENATE($A$1,A106),'Smith et al 2006'!$A$2:$S$780,9,FALSE)</f>
        <v>151.30000000000001</v>
      </c>
      <c r="D106" s="1">
        <f>B106/A106</f>
        <v>2.8233333333333333</v>
      </c>
      <c r="E106" s="13">
        <f>(B106/B105)-1</f>
        <v>9.2143935181507874E-3</v>
      </c>
      <c r="F106" s="21">
        <f>IF('Inputs and Results'!$C$20="Conservation Easement (Perpetual)",(C106-C105),IF(AND('Inputs and Results'!$C$20="Government (Secured)",A106&lt;=$B$6),C106-C105,IF(A106&lt;=$B$6,(C106-C105)*0.01*($B$6-A106+1),0)))</f>
        <v>0</v>
      </c>
      <c r="G106" s="22">
        <f>IF(A106&lt;='Inputs and Results'!$C$12,(C106-C105)*0.01*('Inputs and Results'!$C$12-A106+1),0)</f>
        <v>0</v>
      </c>
      <c r="H106" s="9">
        <f>VLOOKUP(CONCATENATE($A$1,$A106),'Smith et al 2006'!$A$2:$S$780,11,FALSE)</f>
        <v>2.6</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ref="A107:A116" si="13">A106+1</f>
        <v>91</v>
      </c>
      <c r="B107" s="66">
        <f>B106+($B$106-$B$101)/($A$106-$A$101)</f>
        <v>256.42</v>
      </c>
      <c r="C107" s="66">
        <f>C106+(C106-C101)/(A106-A101)</f>
        <v>152.32000000000002</v>
      </c>
      <c r="D107" s="1">
        <f t="shared" ref="D107:D116" si="14">B107/A107</f>
        <v>2.8178021978021981</v>
      </c>
      <c r="E107" s="13">
        <f t="shared" ref="E107:E116" si="15">(B107/B106)-1</f>
        <v>9.1302636757182309E-3</v>
      </c>
      <c r="F107" s="21">
        <f>IF('Inputs and Results'!$C$20="Conservation Easement (Perpetual)",(C107-C106),IF(AND('Inputs and Results'!$C$20="Government (Secured)",A107&lt;=$B$6),C107-C106,IF(A107&lt;=$B$6,(C107-C106)*0.01*($B$6-A107+1),0)))</f>
        <v>0</v>
      </c>
      <c r="G107" s="22">
        <f>IF(A107&lt;='Inputs and Results'!$C$12,(C107-C106)*0.01*('Inputs and Results'!$C$12-A107+1),0)</f>
        <v>0</v>
      </c>
      <c r="H107" s="66">
        <f>H106+(H$106-H$101)/($A$106-$A$101)</f>
        <v>2.6</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row>
    <row r="108" spans="1:108" x14ac:dyDescent="0.2">
      <c r="A108" s="8">
        <f t="shared" si="13"/>
        <v>92</v>
      </c>
      <c r="B108" s="66">
        <f t="shared" ref="B108:B116" si="16">B107+($B$106-$B$101)/($A$106-$A$101)</f>
        <v>258.74</v>
      </c>
      <c r="C108" s="66">
        <f t="shared" ref="C108:C116" si="17">C107+(C107-C102)/(A107-A102)</f>
        <v>153.34000000000003</v>
      </c>
      <c r="D108" s="1">
        <f t="shared" si="14"/>
        <v>2.8123913043478264</v>
      </c>
      <c r="E108" s="13">
        <f t="shared" si="15"/>
        <v>9.0476561890648899E-3</v>
      </c>
      <c r="F108" s="21">
        <f>IF('Inputs and Results'!$C$20="Conservation Easement (Perpetual)",(C108-C107),IF(AND('Inputs and Results'!$C$20="Government (Secured)",A108&lt;=$B$6),C108-C107,IF(A108&lt;=$B$6,(C108-C107)*0.01*($B$6-A108+1),0)))</f>
        <v>0</v>
      </c>
      <c r="G108" s="22">
        <f>IF(A108&lt;='Inputs and Results'!$C$12,(C108-C107)*0.01*('Inputs and Results'!$C$12-A108+1),0)</f>
        <v>0</v>
      </c>
      <c r="H108" s="66">
        <f t="shared" ref="H108:H116" si="18">H107+(H$106-H$101)/($A$106-$A$101)</f>
        <v>2.6</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row>
    <row r="109" spans="1:108" x14ac:dyDescent="0.2">
      <c r="A109" s="8">
        <f t="shared" si="13"/>
        <v>93</v>
      </c>
      <c r="B109" s="66">
        <f t="shared" si="16"/>
        <v>261.06</v>
      </c>
      <c r="C109" s="66">
        <f t="shared" si="17"/>
        <v>154.36000000000004</v>
      </c>
      <c r="D109" s="1">
        <f t="shared" si="14"/>
        <v>2.8070967741935484</v>
      </c>
      <c r="E109" s="13">
        <f t="shared" si="15"/>
        <v>8.9665301074437487E-3</v>
      </c>
      <c r="F109" s="21">
        <f>IF('Inputs and Results'!$C$20="Conservation Easement (Perpetual)",(C109-C108),IF(AND('Inputs and Results'!$C$20="Government (Secured)",A109&lt;=$B$6),C109-C108,IF(A109&lt;=$B$6,(C109-C108)*0.01*($B$6-A109+1),0)))</f>
        <v>0</v>
      </c>
      <c r="G109" s="22">
        <f>IF(A109&lt;='Inputs and Results'!$C$12,(C109-C108)*0.01*('Inputs and Results'!$C$12-A109+1),0)</f>
        <v>0</v>
      </c>
      <c r="H109" s="66">
        <f t="shared" si="18"/>
        <v>2.6</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row>
    <row r="110" spans="1:108" x14ac:dyDescent="0.2">
      <c r="A110" s="8">
        <f t="shared" si="13"/>
        <v>94</v>
      </c>
      <c r="B110" s="66">
        <f t="shared" si="16"/>
        <v>263.38</v>
      </c>
      <c r="C110" s="66">
        <f t="shared" si="17"/>
        <v>155.38000000000005</v>
      </c>
      <c r="D110" s="1">
        <f t="shared" si="14"/>
        <v>2.8019148936170213</v>
      </c>
      <c r="E110" s="13">
        <f t="shared" si="15"/>
        <v>8.8868459358002472E-3</v>
      </c>
      <c r="F110" s="21">
        <f>IF('Inputs and Results'!$C$20="Conservation Easement (Perpetual)",(C110-C109),IF(AND('Inputs and Results'!$C$20="Government (Secured)",A110&lt;=$B$6),C110-C109,IF(A110&lt;=$B$6,(C110-C109)*0.01*($B$6-A110+1),0)))</f>
        <v>0</v>
      </c>
      <c r="G110" s="22">
        <f>IF(A110&lt;='Inputs and Results'!$C$12,(C110-C109)*0.01*('Inputs and Results'!$C$12-A110+1),0)</f>
        <v>0</v>
      </c>
      <c r="H110" s="66">
        <f t="shared" si="18"/>
        <v>2.6</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row>
    <row r="111" spans="1:108" x14ac:dyDescent="0.2">
      <c r="A111" s="8">
        <f t="shared" si="13"/>
        <v>95</v>
      </c>
      <c r="B111" s="66">
        <f t="shared" si="16"/>
        <v>265.7</v>
      </c>
      <c r="C111" s="66">
        <f t="shared" si="17"/>
        <v>156.40000000000006</v>
      </c>
      <c r="D111" s="1">
        <f t="shared" si="14"/>
        <v>2.7968421052631576</v>
      </c>
      <c r="E111" s="13">
        <f t="shared" si="15"/>
        <v>8.8085655706582333E-3</v>
      </c>
      <c r="F111" s="21">
        <f>IF('Inputs and Results'!$C$20="Conservation Easement (Perpetual)",(C111-C110),IF(AND('Inputs and Results'!$C$20="Government (Secured)",A111&lt;=$B$6),C111-C110,IF(A111&lt;=$B$6,(C111-C110)*0.01*($B$6-A111+1),0)))</f>
        <v>0</v>
      </c>
      <c r="G111" s="22">
        <f>IF(A111&lt;='Inputs and Results'!$C$12,(C111-C110)*0.01*('Inputs and Results'!$C$12-A111+1),0)</f>
        <v>0</v>
      </c>
      <c r="H111" s="66">
        <f t="shared" si="18"/>
        <v>2.6</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row>
    <row r="112" spans="1:108" x14ac:dyDescent="0.2">
      <c r="A112" s="8">
        <f t="shared" si="13"/>
        <v>96</v>
      </c>
      <c r="B112" s="66">
        <f t="shared" si="16"/>
        <v>268.02</v>
      </c>
      <c r="C112" s="66">
        <f t="shared" si="17"/>
        <v>157.42000000000007</v>
      </c>
      <c r="D112" s="1">
        <f t="shared" si="14"/>
        <v>2.7918749999999997</v>
      </c>
      <c r="E112" s="13">
        <f t="shared" si="15"/>
        <v>8.731652239367671E-3</v>
      </c>
      <c r="F112" s="21">
        <f>IF('Inputs and Results'!$C$20="Conservation Easement (Perpetual)",(C112-C111),IF(AND('Inputs and Results'!$C$20="Government (Secured)",A112&lt;=$B$6),C112-C111,IF(A112&lt;=$B$6,(C112-C111)*0.01*($B$6-A112+1),0)))</f>
        <v>0</v>
      </c>
      <c r="G112" s="22">
        <f>IF(A112&lt;='Inputs and Results'!$C$12,(C112-C111)*0.01*('Inputs and Results'!$C$12-A112+1),0)</f>
        <v>0</v>
      </c>
      <c r="H112" s="66">
        <f t="shared" si="18"/>
        <v>2.6</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row>
    <row r="113" spans="1:11" x14ac:dyDescent="0.2">
      <c r="A113" s="8">
        <f t="shared" si="13"/>
        <v>97</v>
      </c>
      <c r="B113" s="66">
        <f t="shared" si="16"/>
        <v>270.33999999999997</v>
      </c>
      <c r="C113" s="66">
        <f t="shared" si="17"/>
        <v>158.44000000000008</v>
      </c>
      <c r="D113" s="1">
        <f t="shared" si="14"/>
        <v>2.7870103092783505</v>
      </c>
      <c r="E113" s="13">
        <f t="shared" si="15"/>
        <v>8.6560704425042712E-3</v>
      </c>
      <c r="F113" s="21">
        <f>IF('Inputs and Results'!$C$20="Conservation Easement (Perpetual)",(C113-C112),IF(AND('Inputs and Results'!$C$20="Government (Secured)",A113&lt;=$B$6),C113-C112,IF(A113&lt;=$B$6,(C113-C112)*0.01*($B$6-A113+1),0)))</f>
        <v>0</v>
      </c>
      <c r="G113" s="22">
        <f>IF(A113&lt;='Inputs and Results'!$C$12,(C113-C112)*0.01*('Inputs and Results'!$C$12-A113+1),0)</f>
        <v>0</v>
      </c>
      <c r="H113" s="66">
        <f t="shared" si="18"/>
        <v>2.6</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row>
    <row r="114" spans="1:11" x14ac:dyDescent="0.2">
      <c r="A114" s="8">
        <f t="shared" si="13"/>
        <v>98</v>
      </c>
      <c r="B114" s="66">
        <f t="shared" si="16"/>
        <v>272.65999999999997</v>
      </c>
      <c r="C114" s="66">
        <f t="shared" si="17"/>
        <v>159.46000000000009</v>
      </c>
      <c r="D114" s="1">
        <f t="shared" si="14"/>
        <v>2.7822448979591834</v>
      </c>
      <c r="E114" s="13">
        <f t="shared" si="15"/>
        <v>8.5817858992380813E-3</v>
      </c>
      <c r="F114" s="21">
        <f>IF('Inputs and Results'!$C$20="Conservation Easement (Perpetual)",(C114-C113),IF(AND('Inputs and Results'!$C$20="Government (Secured)",A114&lt;=$B$6),C114-C113,IF(A114&lt;=$B$6,(C114-C113)*0.01*($B$6-A114+1),0)))</f>
        <v>0</v>
      </c>
      <c r="G114" s="22">
        <f>IF(A114&lt;='Inputs and Results'!$C$12,(C114-C113)*0.01*('Inputs and Results'!$C$12-A114+1),0)</f>
        <v>0</v>
      </c>
      <c r="H114" s="66">
        <f t="shared" si="18"/>
        <v>2.6</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row>
    <row r="115" spans="1:11" x14ac:dyDescent="0.2">
      <c r="A115" s="8">
        <f t="shared" si="13"/>
        <v>99</v>
      </c>
      <c r="B115" s="66">
        <f t="shared" si="16"/>
        <v>274.97999999999996</v>
      </c>
      <c r="C115" s="66">
        <f t="shared" si="17"/>
        <v>160.4800000000001</v>
      </c>
      <c r="D115" s="1">
        <f t="shared" si="14"/>
        <v>2.7775757575757574</v>
      </c>
      <c r="E115" s="13">
        <f t="shared" si="15"/>
        <v>8.5087654954889569E-3</v>
      </c>
      <c r="F115" s="21">
        <f>IF('Inputs and Results'!$C$20="Conservation Easement (Perpetual)",(C115-C114),IF(AND('Inputs and Results'!$C$20="Government (Secured)",A115&lt;=$B$6),C115-C114,IF(A115&lt;=$B$6,(C115-C114)*0.01*($B$6-A115+1),0)))</f>
        <v>0</v>
      </c>
      <c r="G115" s="22">
        <f>IF(A115&lt;='Inputs and Results'!$C$12,(C115-C114)*0.01*('Inputs and Results'!$C$12-A115+1),0)</f>
        <v>0</v>
      </c>
      <c r="H115" s="66">
        <f t="shared" si="18"/>
        <v>2.6</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row>
    <row r="116" spans="1:11" x14ac:dyDescent="0.2">
      <c r="A116" s="8">
        <f t="shared" si="13"/>
        <v>100</v>
      </c>
      <c r="B116" s="66">
        <f t="shared" si="16"/>
        <v>277.29999999999995</v>
      </c>
      <c r="C116" s="66">
        <f t="shared" si="17"/>
        <v>161.50000000000011</v>
      </c>
      <c r="D116" s="1">
        <f t="shared" si="14"/>
        <v>2.7729999999999997</v>
      </c>
      <c r="E116" s="13">
        <f t="shared" si="15"/>
        <v>8.4369772347079319E-3</v>
      </c>
      <c r="F116" s="21">
        <f>IF('Inputs and Results'!$C$20="Conservation Easement (Perpetual)",(C116-C115),IF(AND('Inputs and Results'!$C$20="Government (Secured)",A116&lt;=$B$6),C116-C115,IF(A116&lt;=$B$6,(C116-C115)*0.01*($B$6-A116+1),0)))</f>
        <v>0</v>
      </c>
      <c r="G116" s="22">
        <f>IF(A116&lt;='Inputs and Results'!$C$12,(C116-C115)*0.01*('Inputs and Results'!$C$12-A116+1),0)</f>
        <v>0</v>
      </c>
      <c r="H116" s="66">
        <f t="shared" si="18"/>
        <v>2.6</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row>
    <row r="117" spans="1:11" x14ac:dyDescent="0.2">
      <c r="A117" s="5"/>
      <c r="F117" s="20"/>
      <c r="G117" s="20"/>
    </row>
    <row r="118" spans="1:11" x14ac:dyDescent="0.2">
      <c r="A118" s="5"/>
      <c r="F118" s="20"/>
      <c r="G118" s="20"/>
    </row>
    <row r="119" spans="1:11" x14ac:dyDescent="0.2">
      <c r="A119" s="5"/>
      <c r="F119" s="20"/>
      <c r="G119" s="20"/>
    </row>
    <row r="120" spans="1:11" x14ac:dyDescent="0.2">
      <c r="A120" s="5"/>
      <c r="F120" s="20"/>
      <c r="G120" s="20"/>
    </row>
    <row r="121" spans="1:11" x14ac:dyDescent="0.2">
      <c r="A121" s="5"/>
      <c r="F121" s="20"/>
      <c r="G121" s="20"/>
    </row>
    <row r="122" spans="1:11" x14ac:dyDescent="0.2">
      <c r="A122" s="5"/>
      <c r="F122" s="20"/>
      <c r="G122" s="20"/>
    </row>
    <row r="123" spans="1:11" x14ac:dyDescent="0.2">
      <c r="A123" s="5"/>
      <c r="F123" s="20"/>
      <c r="G123" s="20"/>
    </row>
    <row r="124" spans="1:11" x14ac:dyDescent="0.2">
      <c r="A124" s="5"/>
      <c r="F124" s="20"/>
      <c r="G124" s="20"/>
    </row>
    <row r="125" spans="1:11" x14ac:dyDescent="0.2">
      <c r="A125" s="5"/>
      <c r="F125" s="20"/>
      <c r="G125" s="20"/>
    </row>
    <row r="126" spans="1:11" x14ac:dyDescent="0.2">
      <c r="A126" s="5"/>
      <c r="F126" s="20"/>
      <c r="G126" s="20"/>
    </row>
    <row r="127" spans="1:11" x14ac:dyDescent="0.2">
      <c r="A127" s="5"/>
      <c r="F127" s="20"/>
      <c r="G127" s="20"/>
    </row>
    <row r="128" spans="1:11" x14ac:dyDescent="0.2">
      <c r="A128" s="5"/>
      <c r="F128" s="20"/>
      <c r="G128" s="20"/>
    </row>
    <row r="129" spans="1:7" x14ac:dyDescent="0.2">
      <c r="A129" s="5"/>
      <c r="F129" s="20"/>
      <c r="G129" s="20"/>
    </row>
    <row r="130" spans="1:7" x14ac:dyDescent="0.2">
      <c r="A130" s="5"/>
      <c r="F130" s="20"/>
      <c r="G130" s="20"/>
    </row>
    <row r="131" spans="1:7" x14ac:dyDescent="0.2">
      <c r="A131" s="5"/>
      <c r="F131" s="20"/>
      <c r="G131" s="20"/>
    </row>
    <row r="132" spans="1:7" x14ac:dyDescent="0.2">
      <c r="A132" s="5"/>
      <c r="F132" s="20"/>
      <c r="G132" s="20"/>
    </row>
    <row r="133" spans="1:7" x14ac:dyDescent="0.2">
      <c r="A133" s="5"/>
      <c r="F133" s="20"/>
      <c r="G133" s="20"/>
    </row>
    <row r="134" spans="1:7" x14ac:dyDescent="0.2">
      <c r="A134" s="5"/>
      <c r="F134" s="20"/>
      <c r="G134" s="20"/>
    </row>
    <row r="135" spans="1:7" x14ac:dyDescent="0.2">
      <c r="A135" s="5"/>
      <c r="F135" s="20"/>
      <c r="G135" s="20"/>
    </row>
    <row r="136" spans="1:7" x14ac:dyDescent="0.2">
      <c r="A136" s="5"/>
      <c r="F136" s="20"/>
      <c r="G136" s="20"/>
    </row>
    <row r="137" spans="1:7" x14ac:dyDescent="0.2">
      <c r="A137" s="5"/>
      <c r="F137" s="20"/>
      <c r="G137" s="20"/>
    </row>
    <row r="138" spans="1:7" x14ac:dyDescent="0.2">
      <c r="A138" s="5"/>
      <c r="F138" s="20"/>
      <c r="G138" s="20"/>
    </row>
    <row r="139" spans="1:7" x14ac:dyDescent="0.2">
      <c r="A139" s="5"/>
      <c r="F139" s="20"/>
      <c r="G139" s="20"/>
    </row>
    <row r="140" spans="1:7" x14ac:dyDescent="0.2">
      <c r="A140" s="5"/>
      <c r="F140" s="20"/>
      <c r="G140" s="20"/>
    </row>
    <row r="141" spans="1:7" x14ac:dyDescent="0.2">
      <c r="A141" s="6"/>
      <c r="F141" s="20"/>
      <c r="G141" s="20"/>
    </row>
  </sheetData>
  <sheetProtection algorithmName="SHA-512" hashValue="DV5iU13sHuqJToHJAlUcLyvAuzG9b9f+Q8Jn9o/yvyQg+Yd3n7JRcOMPoHpmXPlvE+vvGhKPIfB5xHriK5SrEg==" saltValue="zVybDFKVKgCvN4K7b2ZO7Q==" spinCount="100000" sheet="1" objects="1" scenarios="1"/>
  <mergeCells count="3">
    <mergeCell ref="D14:E14"/>
    <mergeCell ref="F13:K13"/>
    <mergeCell ref="I14:K14"/>
  </mergeCells>
  <conditionalFormatting sqref="D17:D116">
    <cfRule type="top10" dxfId="12" priority="2" stopIfTrue="1" rank="1"/>
  </conditionalFormatting>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163</v>
      </c>
    </row>
    <row r="2" spans="1:108" x14ac:dyDescent="0.2">
      <c r="A2" s="1" t="s">
        <v>206</v>
      </c>
      <c r="B2" s="1" t="s">
        <v>207</v>
      </c>
    </row>
    <row r="3" spans="1:108" x14ac:dyDescent="0.2">
      <c r="A3" s="1" t="s">
        <v>114</v>
      </c>
      <c r="B3" s="1">
        <f>_xlfn.MAXIFS(A16:A141,D16:D141,B4)</f>
        <v>45</v>
      </c>
    </row>
    <row r="4" spans="1:108" x14ac:dyDescent="0.2">
      <c r="A4" s="1" t="s">
        <v>208</v>
      </c>
      <c r="B4" s="1">
        <f>MAX(D17:D141)</f>
        <v>2.9577777777777778</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1.24</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0.84000000000000008</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2.48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1.6800000000000002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3.7199999999999998</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2.5200000000000005</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4.96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3.3600000000000003</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6.2</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4.2</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3.65</v>
      </c>
      <c r="C22" s="8">
        <f>C21+(C31-C21)/(A31-A21)</f>
        <v>8.2800000000000011</v>
      </c>
      <c r="D22" s="1">
        <f t="shared" si="0"/>
        <v>0.60833333333333328</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4.1100000000000003</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7.3</v>
      </c>
      <c r="C23" s="8">
        <f>C22+(C31-C21)/(A31-A21)</f>
        <v>10.360000000000001</v>
      </c>
      <c r="D23" s="1">
        <f t="shared" si="0"/>
        <v>1.0428571428571429</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4.0200000000000005</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10.95</v>
      </c>
      <c r="C24" s="8">
        <f>C23+(C31-C21)/(A31-A21)</f>
        <v>12.440000000000001</v>
      </c>
      <c r="D24" s="1">
        <f t="shared" si="0"/>
        <v>1.3687499999999999</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3.9300000000000006</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14.6</v>
      </c>
      <c r="C25" s="8">
        <f>C24+(C31-C21)/(A31-A21)</f>
        <v>14.520000000000001</v>
      </c>
      <c r="D25" s="1">
        <f t="shared" si="0"/>
        <v>1.6222222222222222</v>
      </c>
      <c r="E25" s="13">
        <f t="shared" si="1"/>
        <v>0.33333333333333348</v>
      </c>
      <c r="F25" s="21">
        <f>IF('Inputs and Results'!$C$20="Conservation Easement (Perpetual)",(C25-C24),IF(AND('Inputs and Results'!$C$20="Government (Secured)",A25&lt;=$B$6),C25-C24,IF(A25&lt;=$B$6,(C25-C24)*0.01*($B$6-A25+1),0)))</f>
        <v>0</v>
      </c>
      <c r="G25" s="22">
        <f>IF(A25&lt;='Inputs and Results'!$C$12,(C25-C24)*0.01*('Inputs and Results'!$C$12-A25+1),0)</f>
        <v>0</v>
      </c>
      <c r="H25" s="8">
        <f>H24+(H31-H21)/($A31-$A21)</f>
        <v>3.8400000000000007</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18.25</v>
      </c>
      <c r="C26" s="8">
        <f>C25+(C31-C21)/(A31-A21)</f>
        <v>16.600000000000001</v>
      </c>
      <c r="D26" s="1">
        <f t="shared" si="0"/>
        <v>1.825</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3.7500000000000009</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21.9</v>
      </c>
      <c r="C27" s="8">
        <f>C26+(C31-C21)/(A31-A21)</f>
        <v>18.68</v>
      </c>
      <c r="D27" s="1">
        <f t="shared" si="0"/>
        <v>1.9909090909090907</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3.660000000000001</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25.549999999999997</v>
      </c>
      <c r="C28" s="8">
        <f>C27+(C31-C21)/(A31-A21)</f>
        <v>20.759999999999998</v>
      </c>
      <c r="D28" s="1">
        <f t="shared" si="0"/>
        <v>2.1291666666666664</v>
      </c>
      <c r="E28" s="13">
        <f t="shared" si="1"/>
        <v>0.16666666666666652</v>
      </c>
      <c r="F28" s="21">
        <f>IF('Inputs and Results'!$C$20="Conservation Easement (Perpetual)",(C28-C27),IF(AND('Inputs and Results'!$C$20="Government (Secured)",A28&lt;=$B$6),C28-C27,IF(A28&lt;=$B$6,(C28-C27)*0.01*($B$6-A28+1),0)))</f>
        <v>0</v>
      </c>
      <c r="G28" s="22">
        <f>IF(A28&lt;='Inputs and Results'!$C$12,(C28-C27)*0.01*('Inputs and Results'!$C$12-A28+1),0)</f>
        <v>0</v>
      </c>
      <c r="H28" s="8">
        <f>H27+(H31-H21)/($A31-$A21)</f>
        <v>3.5700000000000012</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29.199999999999996</v>
      </c>
      <c r="C29" s="8">
        <f>C28+(C31-C21)/(A31-A21)</f>
        <v>22.839999999999996</v>
      </c>
      <c r="D29" s="1">
        <f t="shared" si="0"/>
        <v>2.2461538461538457</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3.4800000000000013</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32.849999999999994</v>
      </c>
      <c r="C30" s="8">
        <f>C29+(C31-C21)/(A31-A21)</f>
        <v>24.919999999999995</v>
      </c>
      <c r="D30" s="1">
        <f t="shared" si="0"/>
        <v>2.3464285714285711</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3.3900000000000015</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36.5</v>
      </c>
      <c r="C31" s="9">
        <f>VLOOKUP(CONCATENATE($A$1,A31),'Smith et al 2006'!$A$2:$S$780,9,FALSE)</f>
        <v>27</v>
      </c>
      <c r="D31" s="1">
        <f t="shared" si="0"/>
        <v>2.4333333333333331</v>
      </c>
      <c r="E31" s="13">
        <f t="shared" si="1"/>
        <v>0.11111111111111138</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3.3</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39.94</v>
      </c>
      <c r="C32" s="8">
        <f>C31+(C41-C31)/(A41-A31)</f>
        <v>29.16</v>
      </c>
      <c r="D32" s="1">
        <f t="shared" si="0"/>
        <v>2.4962499999999999</v>
      </c>
      <c r="E32" s="13">
        <f t="shared" si="1"/>
        <v>9.4246575342465722E-2</v>
      </c>
      <c r="F32" s="21">
        <f>IF('Inputs and Results'!$C$20="Conservation Easement (Perpetual)",(C32-C31),IF(AND('Inputs and Results'!$C$20="Government (Secured)",A32&lt;=$B$6),C32-C31,IF(A32&lt;=$B$6,(C32-C31)*0.01*($B$6-A32+1),0)))</f>
        <v>0</v>
      </c>
      <c r="G32" s="22">
        <f>IF(A32&lt;='Inputs and Results'!$C$12,(C32-C31)*0.01*('Inputs and Results'!$C$12-A32+1),0)</f>
        <v>0</v>
      </c>
      <c r="H32" s="8">
        <f>H31+(H41-H31)/($A41-$A31)</f>
        <v>3.26</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43.379999999999995</v>
      </c>
      <c r="C33" s="8">
        <f>C32+(C41-C31)/(A41-A31)</f>
        <v>31.32</v>
      </c>
      <c r="D33" s="1">
        <f t="shared" si="0"/>
        <v>2.5517647058823525</v>
      </c>
      <c r="E33" s="13">
        <f t="shared" si="1"/>
        <v>8.6129193790686065E-2</v>
      </c>
      <c r="F33" s="21">
        <f>IF('Inputs and Results'!$C$20="Conservation Easement (Perpetual)",(C33-C32),IF(AND('Inputs and Results'!$C$20="Government (Secured)",A33&lt;=$B$6),C33-C32,IF(A33&lt;=$B$6,(C33-C32)*0.01*($B$6-A33+1),0)))</f>
        <v>0</v>
      </c>
      <c r="G33" s="22">
        <f>IF(A33&lt;='Inputs and Results'!$C$12,(C33-C32)*0.01*('Inputs and Results'!$C$12-A33+1),0)</f>
        <v>0</v>
      </c>
      <c r="H33" s="8">
        <f>H32+(H41-H31)/($A41-$A31)</f>
        <v>3.2199999999999998</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46.819999999999993</v>
      </c>
      <c r="C34" s="8">
        <f>C33+(C41-C31)/(A41-A31)</f>
        <v>33.480000000000004</v>
      </c>
      <c r="D34" s="1">
        <f t="shared" si="0"/>
        <v>2.6011111111111109</v>
      </c>
      <c r="E34" s="13">
        <f t="shared" si="1"/>
        <v>7.929921622867675E-2</v>
      </c>
      <c r="F34" s="21">
        <f>IF('Inputs and Results'!$C$20="Conservation Easement (Perpetual)",(C34-C33),IF(AND('Inputs and Results'!$C$20="Government (Secured)",A34&lt;=$B$6),C34-C33,IF(A34&lt;=$B$6,(C34-C33)*0.01*($B$6-A34+1),0)))</f>
        <v>0</v>
      </c>
      <c r="G34" s="22">
        <f>IF(A34&lt;='Inputs and Results'!$C$12,(C34-C33)*0.01*('Inputs and Results'!$C$12-A34+1),0)</f>
        <v>0</v>
      </c>
      <c r="H34" s="8">
        <f>H33+(H41-H31)/($A41-$A31)</f>
        <v>3.1799999999999997</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50.259999999999991</v>
      </c>
      <c r="C35" s="8">
        <f>C34+(C41-C31)/(A41-A31)</f>
        <v>35.64</v>
      </c>
      <c r="D35" s="1">
        <f t="shared" si="0"/>
        <v>2.6452631578947363</v>
      </c>
      <c r="E35" s="13">
        <f t="shared" si="1"/>
        <v>7.3472874839811908E-2</v>
      </c>
      <c r="F35" s="21">
        <f>IF('Inputs and Results'!$C$20="Conservation Easement (Perpetual)",(C35-C34),IF(AND('Inputs and Results'!$C$20="Government (Secured)",A35&lt;=$B$6),C35-C34,IF(A35&lt;=$B$6,(C35-C34)*0.01*($B$6-A35+1),0)))</f>
        <v>0</v>
      </c>
      <c r="G35" s="22">
        <f>IF(A35&lt;='Inputs and Results'!$C$12,(C35-C34)*0.01*('Inputs and Results'!$C$12-A35+1),0)</f>
        <v>0</v>
      </c>
      <c r="H35" s="8">
        <f>H34+(H41-H31)/($A41-$A31)</f>
        <v>3.1399999999999997</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53.699999999999989</v>
      </c>
      <c r="C36" s="8">
        <f>C35+(C41-C31)/(A41-A31)</f>
        <v>37.799999999999997</v>
      </c>
      <c r="D36" s="1">
        <f t="shared" si="0"/>
        <v>2.6849999999999996</v>
      </c>
      <c r="E36" s="13">
        <f t="shared" si="1"/>
        <v>6.8444090728213336E-2</v>
      </c>
      <c r="F36" s="21">
        <f>IF('Inputs and Results'!$C$20="Conservation Easement (Perpetual)",(C36-C35),IF(AND('Inputs and Results'!$C$20="Government (Secured)",A36&lt;=$B$6),C36-C35,IF(A36&lt;=$B$6,(C36-C35)*0.01*($B$6-A36+1),0)))</f>
        <v>0</v>
      </c>
      <c r="G36" s="22">
        <f>IF(A36&lt;='Inputs and Results'!$C$12,(C36-C35)*0.01*('Inputs and Results'!$C$12-A36+1),0)</f>
        <v>0</v>
      </c>
      <c r="H36" s="8">
        <f>H35+(H41-H31)/($A41-$A31)</f>
        <v>3.0999999999999996</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57.139999999999986</v>
      </c>
      <c r="C37" s="8">
        <f>C36+(C41-C31)/(A41-A31)</f>
        <v>39.959999999999994</v>
      </c>
      <c r="D37" s="1">
        <f t="shared" si="0"/>
        <v>2.7209523809523803</v>
      </c>
      <c r="E37" s="13">
        <f t="shared" si="1"/>
        <v>6.4059590316573489E-2</v>
      </c>
      <c r="F37" s="21">
        <f>IF('Inputs and Results'!$C$20="Conservation Easement (Perpetual)",(C37-C36),IF(AND('Inputs and Results'!$C$20="Government (Secured)",A37&lt;=$B$6),C37-C36,IF(A37&lt;=$B$6,(C37-C36)*0.01*($B$6-A37+1),0)))</f>
        <v>0</v>
      </c>
      <c r="G37" s="22">
        <f>IF(A37&lt;='Inputs and Results'!$C$12,(C37-C36)*0.01*('Inputs and Results'!$C$12-A37+1),0)</f>
        <v>0</v>
      </c>
      <c r="H37" s="8">
        <f>H36+(H41-H31)/($A41-$A31)</f>
        <v>3.0599999999999996</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60.579999999999984</v>
      </c>
      <c r="C38" s="8">
        <f>C37+(C41-C31)/(A41-A31)</f>
        <v>42.11999999999999</v>
      </c>
      <c r="D38" s="1">
        <f t="shared" si="0"/>
        <v>2.753636363636363</v>
      </c>
      <c r="E38" s="13">
        <f t="shared" si="1"/>
        <v>6.0203010150507552E-2</v>
      </c>
      <c r="F38" s="21">
        <f>IF('Inputs and Results'!$C$20="Conservation Easement (Perpetual)",(C38-C37),IF(AND('Inputs and Results'!$C$20="Government (Secured)",A38&lt;=$B$6),C38-C37,IF(A38&lt;=$B$6,(C38-C37)*0.01*($B$6-A38+1),0)))</f>
        <v>0</v>
      </c>
      <c r="G38" s="22">
        <f>IF(A38&lt;='Inputs and Results'!$C$12,(C38-C37)*0.01*('Inputs and Results'!$C$12-A38+1),0)</f>
        <v>0</v>
      </c>
      <c r="H38" s="8">
        <f>H37+(H41-H31)/($A41-$A31)</f>
        <v>3.0199999999999996</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64.019999999999982</v>
      </c>
      <c r="C39" s="8">
        <f>C38+(C41-C31)/(A41-A31)</f>
        <v>44.279999999999987</v>
      </c>
      <c r="D39" s="1">
        <f t="shared" si="0"/>
        <v>2.7834782608695643</v>
      </c>
      <c r="E39" s="13">
        <f t="shared" si="1"/>
        <v>5.6784417299438728E-2</v>
      </c>
      <c r="F39" s="21">
        <f>IF('Inputs and Results'!$C$20="Conservation Easement (Perpetual)",(C39-C38),IF(AND('Inputs and Results'!$C$20="Government (Secured)",A39&lt;=$B$6),C39-C38,IF(A39&lt;=$B$6,(C39-C38)*0.01*($B$6-A39+1),0)))</f>
        <v>0</v>
      </c>
      <c r="G39" s="22">
        <f>IF(A39&lt;='Inputs and Results'!$C$12,(C39-C38)*0.01*('Inputs and Results'!$C$12-A39+1),0)</f>
        <v>0</v>
      </c>
      <c r="H39" s="8">
        <f>H38+(H41-H31)/($A41-$A31)</f>
        <v>2.9799999999999995</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67.45999999999998</v>
      </c>
      <c r="C40" s="8">
        <f>C39+(C41-C31)/(A41-A31)</f>
        <v>46.439999999999984</v>
      </c>
      <c r="D40" s="1">
        <f>B40/A40</f>
        <v>2.8108333333333326</v>
      </c>
      <c r="E40" s="13">
        <f>(B40/B39)-1</f>
        <v>5.3733208372383601E-2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2.9399999999999995</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70.900000000000006</v>
      </c>
      <c r="C41" s="9">
        <f>VLOOKUP(CONCATENATE($A$1,A41),'Smith et al 2006'!$A$2:$S$780,9,FALSE)</f>
        <v>48.6</v>
      </c>
      <c r="D41" s="1">
        <f t="shared" ref="D41:D104" si="4">B41/A41</f>
        <v>2.8360000000000003</v>
      </c>
      <c r="E41" s="13">
        <f t="shared" ref="E41:E104" si="5">(B41/B40)-1</f>
        <v>5.0993181144382227E-2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2.9</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74.12</v>
      </c>
      <c r="C42" s="8">
        <f>C41+(C51-C41)/(A51-A41)</f>
        <v>50.53</v>
      </c>
      <c r="D42" s="1">
        <f t="shared" si="4"/>
        <v>2.8507692307692309</v>
      </c>
      <c r="E42" s="13">
        <f t="shared" si="5"/>
        <v>4.5416078984485075E-2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2.87</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77.34</v>
      </c>
      <c r="C43" s="8">
        <f>C42+(C51-C41)/(A51-A41)</f>
        <v>52.46</v>
      </c>
      <c r="D43" s="1">
        <f t="shared" si="4"/>
        <v>2.8644444444444446</v>
      </c>
      <c r="E43" s="13">
        <f t="shared" si="5"/>
        <v>4.3443065299514361E-2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2.8400000000000003</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80.56</v>
      </c>
      <c r="C44" s="8">
        <f>C43+(C51-C41)/(A51-A41)</f>
        <v>54.39</v>
      </c>
      <c r="D44" s="1">
        <f t="shared" si="4"/>
        <v>2.8771428571428572</v>
      </c>
      <c r="E44" s="13">
        <f t="shared" si="5"/>
        <v>4.1634341867080371E-2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2.8100000000000005</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83.78</v>
      </c>
      <c r="C45" s="8">
        <f>C44+(C51-C41)/(A51-A41)</f>
        <v>56.32</v>
      </c>
      <c r="D45" s="1">
        <f t="shared" si="4"/>
        <v>2.8889655172413793</v>
      </c>
      <c r="E45" s="13">
        <f t="shared" si="5"/>
        <v>3.9970208540218488E-2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2.7800000000000007</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87</v>
      </c>
      <c r="C46" s="8">
        <f>C45+(C51-C41)/(A51-A41)</f>
        <v>58.25</v>
      </c>
      <c r="D46" s="1">
        <f t="shared" si="4"/>
        <v>2.9</v>
      </c>
      <c r="E46" s="13">
        <f t="shared" si="5"/>
        <v>3.8433993793268062E-2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2.7500000000000009</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90.22</v>
      </c>
      <c r="C47" s="8">
        <f>C46+(C51-C41)/(A51-A41)</f>
        <v>60.18</v>
      </c>
      <c r="D47" s="1">
        <f t="shared" si="4"/>
        <v>2.9103225806451611</v>
      </c>
      <c r="E47" s="13">
        <f t="shared" si="5"/>
        <v>3.7011494252873645E-2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2.7200000000000011</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93.44</v>
      </c>
      <c r="C48" s="8">
        <f>C47+(C51-C41)/(A51-A41)</f>
        <v>62.11</v>
      </c>
      <c r="D48" s="1">
        <f t="shared" si="4"/>
        <v>2.92</v>
      </c>
      <c r="E48" s="13">
        <f t="shared" si="5"/>
        <v>3.5690534249612105E-2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2.6900000000000013</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96.66</v>
      </c>
      <c r="C49" s="8">
        <f>C48+(C51-C41)/(A51-A41)</f>
        <v>64.040000000000006</v>
      </c>
      <c r="D49" s="1">
        <f t="shared" si="4"/>
        <v>2.9290909090909092</v>
      </c>
      <c r="E49" s="13">
        <f t="shared" si="5"/>
        <v>3.4460616438356073E-2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2.6600000000000015</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99.88</v>
      </c>
      <c r="C50" s="8">
        <f>C49+(C51-C41)/(A51-A41)</f>
        <v>65.970000000000013</v>
      </c>
      <c r="D50" s="1">
        <f t="shared" si="4"/>
        <v>2.9376470588235293</v>
      </c>
      <c r="E50" s="13">
        <f t="shared" si="5"/>
        <v>3.3312642251189795E-2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2.6300000000000017</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103.1</v>
      </c>
      <c r="C51" s="9">
        <f>VLOOKUP(CONCATENATE($A$1,A51),'Smith et al 2006'!$A$2:$S$780,9,FALSE)</f>
        <v>67.900000000000006</v>
      </c>
      <c r="D51" s="1">
        <f t="shared" si="4"/>
        <v>2.9457142857142857</v>
      </c>
      <c r="E51" s="13">
        <f t="shared" si="5"/>
        <v>3.2238686423708529E-2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2.6</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106.1</v>
      </c>
      <c r="C52" s="8">
        <f>C51+(C61-C51)/(A61-A51)</f>
        <v>69.580000000000013</v>
      </c>
      <c r="D52" s="1">
        <f t="shared" si="4"/>
        <v>2.947222222222222</v>
      </c>
      <c r="E52" s="13">
        <f t="shared" si="5"/>
        <v>2.9097963142580063E-2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2.59</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109.1</v>
      </c>
      <c r="C53" s="8">
        <f>C52+(C61-C51)/(A61-A51)</f>
        <v>71.260000000000019</v>
      </c>
      <c r="D53" s="1">
        <f t="shared" si="4"/>
        <v>2.9486486486486485</v>
      </c>
      <c r="E53" s="13">
        <f t="shared" si="5"/>
        <v>2.827521206409056E-2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2.58</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112.1</v>
      </c>
      <c r="C54" s="8">
        <f>C53+(C61-C51)/(A61-A51)</f>
        <v>72.940000000000026</v>
      </c>
      <c r="D54" s="1">
        <f t="shared" si="4"/>
        <v>2.9499999999999997</v>
      </c>
      <c r="E54" s="13">
        <f t="shared" si="5"/>
        <v>2.7497708524289566E-2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2.5700000000000003</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115.1</v>
      </c>
      <c r="C55" s="8">
        <f>C54+(C61-C51)/(A61-A51)</f>
        <v>74.620000000000033</v>
      </c>
      <c r="D55" s="1">
        <f t="shared" si="4"/>
        <v>2.951282051282051</v>
      </c>
      <c r="E55" s="13">
        <f t="shared" si="5"/>
        <v>2.67618198037467E-2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2.5600000000000005</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118.1</v>
      </c>
      <c r="C56" s="8">
        <f>C55+(C61-C51)/(A61-A51)</f>
        <v>76.30000000000004</v>
      </c>
      <c r="D56" s="1">
        <f t="shared" si="4"/>
        <v>2.9524999999999997</v>
      </c>
      <c r="E56" s="13">
        <f t="shared" si="5"/>
        <v>2.6064291920069538E-2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2.5500000000000007</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121.1</v>
      </c>
      <c r="C57" s="8">
        <f>C56+(C61-C51)/(A61-A51)</f>
        <v>77.980000000000047</v>
      </c>
      <c r="D57" s="1">
        <f t="shared" si="4"/>
        <v>2.9536585365853658</v>
      </c>
      <c r="E57" s="13">
        <f t="shared" si="5"/>
        <v>2.5402201524132195E-2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2.5400000000000009</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124.1</v>
      </c>
      <c r="C58" s="8">
        <f>C57+(C61-C51)/(A61-A51)</f>
        <v>79.660000000000053</v>
      </c>
      <c r="D58" s="1">
        <f t="shared" si="4"/>
        <v>2.9547619047619045</v>
      </c>
      <c r="E58" s="13">
        <f t="shared" si="5"/>
        <v>2.4772914946325386E-2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2.5300000000000011</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127.1</v>
      </c>
      <c r="C59" s="8">
        <f>C58+(C61-C51)/(A61-A51)</f>
        <v>81.34000000000006</v>
      </c>
      <c r="D59" s="1">
        <f t="shared" si="4"/>
        <v>2.9558139534883718</v>
      </c>
      <c r="E59" s="13">
        <f t="shared" si="5"/>
        <v>2.4174053182917099E-2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2.5200000000000014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130.1</v>
      </c>
      <c r="C60" s="8">
        <f>C59+(C61-C51)/(A61-A51)</f>
        <v>83.020000000000067</v>
      </c>
      <c r="D60" s="1">
        <f t="shared" si="4"/>
        <v>2.9568181818181816</v>
      </c>
      <c r="E60" s="13">
        <f t="shared" si="5"/>
        <v>2.3603461841070095E-2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2.5100000000000016</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133.1</v>
      </c>
      <c r="C61" s="9">
        <f>VLOOKUP(CONCATENATE($A$1,A61),'Smith et al 2006'!$A$2:$S$780,9,FALSE)</f>
        <v>84.7</v>
      </c>
      <c r="D61" s="1">
        <f t="shared" si="4"/>
        <v>2.9577777777777778</v>
      </c>
      <c r="E61" s="13">
        <f t="shared" si="5"/>
        <v>2.3059185242121361E-2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2.5</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135.88</v>
      </c>
      <c r="C62" s="8">
        <f>C61+(C71-C61)/(A71-A61)</f>
        <v>86.14</v>
      </c>
      <c r="D62" s="1">
        <f t="shared" si="4"/>
        <v>2.9539130434782606</v>
      </c>
      <c r="E62" s="13">
        <f t="shared" si="5"/>
        <v>2.0886551465063796E-2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2.4900000000000002</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138.66</v>
      </c>
      <c r="C63" s="8">
        <f>C62+(C71-C61)/(A71-A61)</f>
        <v>87.58</v>
      </c>
      <c r="D63" s="1">
        <f t="shared" si="4"/>
        <v>2.9502127659574469</v>
      </c>
      <c r="E63" s="13">
        <f t="shared" si="5"/>
        <v>2.0459228731233514E-2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2.4800000000000004</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141.44</v>
      </c>
      <c r="C64" s="8">
        <f>C63+(C71-C61)/(A71-A61)</f>
        <v>89.02</v>
      </c>
      <c r="D64" s="1">
        <f t="shared" si="4"/>
        <v>2.9466666666666668</v>
      </c>
      <c r="E64" s="13">
        <f t="shared" si="5"/>
        <v>2.004904081927017E-2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2.4700000000000006</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144.22</v>
      </c>
      <c r="C65" s="8">
        <f>C64+(C71-C61)/(A71-A61)</f>
        <v>90.46</v>
      </c>
      <c r="D65" s="1">
        <f t="shared" si="4"/>
        <v>2.943265306122449</v>
      </c>
      <c r="E65" s="13">
        <f t="shared" si="5"/>
        <v>1.9654977375565652E-2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2.4600000000000009</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147</v>
      </c>
      <c r="C66" s="8">
        <f>C65+(C71-C61)/(A71-A61)</f>
        <v>91.899999999999991</v>
      </c>
      <c r="D66" s="1">
        <f t="shared" si="4"/>
        <v>2.94</v>
      </c>
      <c r="E66" s="13">
        <f t="shared" si="5"/>
        <v>1.9276105949244116E-2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2.4500000000000011</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149.78</v>
      </c>
      <c r="C67" s="8">
        <f>C66+(C71-C61)/(A71-A61)</f>
        <v>93.339999999999989</v>
      </c>
      <c r="D67" s="1">
        <f t="shared" si="4"/>
        <v>2.9368627450980394</v>
      </c>
      <c r="E67" s="13">
        <f t="shared" si="5"/>
        <v>1.8911564625850419E-2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2.4400000000000013</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152.56</v>
      </c>
      <c r="C68" s="8">
        <f>C67+(C71-C61)/(A71-A61)</f>
        <v>94.779999999999987</v>
      </c>
      <c r="D68" s="1">
        <f t="shared" si="4"/>
        <v>2.933846153846154</v>
      </c>
      <c r="E68" s="13">
        <f t="shared" si="5"/>
        <v>1.8560555481372587E-2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2.4300000000000015</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155.34</v>
      </c>
      <c r="C69" s="8">
        <f>C68+(C71-C61)/(A71-A61)</f>
        <v>96.219999999999985</v>
      </c>
      <c r="D69" s="1">
        <f t="shared" si="4"/>
        <v>2.9309433962264153</v>
      </c>
      <c r="E69" s="13">
        <f t="shared" si="5"/>
        <v>1.8222338751966438E-2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2.4200000000000017</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158.12</v>
      </c>
      <c r="C70" s="8">
        <f>C69+(C71-C61)/(A71-A61)</f>
        <v>97.659999999999982</v>
      </c>
      <c r="D70" s="1">
        <f t="shared" si="4"/>
        <v>2.9281481481481482</v>
      </c>
      <c r="E70" s="13">
        <f t="shared" si="5"/>
        <v>1.7896227629715433E-2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2.4100000000000019</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160.9</v>
      </c>
      <c r="C71" s="9">
        <f>VLOOKUP(CONCATENATE($A$1,A71),'Smith et al 2006'!$A$2:$S$780,9,FALSE)</f>
        <v>99.1</v>
      </c>
      <c r="D71" s="1">
        <f t="shared" si="4"/>
        <v>2.9254545454545458</v>
      </c>
      <c r="E71" s="13">
        <f t="shared" si="5"/>
        <v>1.7581583607386708E-2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2.4</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163.48000000000002</v>
      </c>
      <c r="C72" s="8">
        <f>C71+(C81-C71)/(A81-A71)</f>
        <v>100.49</v>
      </c>
      <c r="D72" s="1">
        <f t="shared" si="4"/>
        <v>2.9192857142857145</v>
      </c>
      <c r="E72" s="13">
        <f t="shared" si="5"/>
        <v>1.6034804226227495E-2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2.3899999999999997</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166.06</v>
      </c>
      <c r="C73" s="8">
        <f>C72+(C81-C71)/(A81-A71)</f>
        <v>101.88</v>
      </c>
      <c r="D73" s="1">
        <f t="shared" si="4"/>
        <v>2.9133333333333336</v>
      </c>
      <c r="E73" s="13">
        <f t="shared" si="5"/>
        <v>1.5781747002691304E-2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2.38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168.64</v>
      </c>
      <c r="C74" s="8">
        <f>C73+(C81-C71)/(A81-A71)</f>
        <v>103.27</v>
      </c>
      <c r="D74" s="1">
        <f t="shared" si="4"/>
        <v>2.9075862068965517</v>
      </c>
      <c r="E74" s="13">
        <f t="shared" si="5"/>
        <v>1.55365530531133E-2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2.37</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171.21999999999997</v>
      </c>
      <c r="C75" s="8">
        <f>C74+(C81-C71)/(A81-A71)</f>
        <v>104.66</v>
      </c>
      <c r="D75" s="1">
        <f t="shared" si="4"/>
        <v>2.9020338983050844</v>
      </c>
      <c r="E75" s="13">
        <f t="shared" si="5"/>
        <v>1.5298861480075754E-2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2.3600000000000003</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173.79999999999995</v>
      </c>
      <c r="C76" s="8">
        <f>C75+(C81-C71)/(A81-A71)</f>
        <v>106.05</v>
      </c>
      <c r="D76" s="1">
        <f t="shared" si="4"/>
        <v>2.8966666666666661</v>
      </c>
      <c r="E76" s="13">
        <f t="shared" si="5"/>
        <v>1.5068333138651857E-2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2.3500000000000005</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176.37999999999994</v>
      </c>
      <c r="C77" s="8">
        <f>C76+(C81-C71)/(A81-A71)</f>
        <v>107.44</v>
      </c>
      <c r="D77" s="1">
        <f t="shared" si="4"/>
        <v>2.8914754098360644</v>
      </c>
      <c r="E77" s="13">
        <f t="shared" si="5"/>
        <v>1.4844649021864109E-2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2.3400000000000007</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178.95999999999992</v>
      </c>
      <c r="C78" s="8">
        <f>C77+(C81-C71)/(A81-A71)</f>
        <v>108.83</v>
      </c>
      <c r="D78" s="1">
        <f t="shared" si="4"/>
        <v>2.8864516129032247</v>
      </c>
      <c r="E78" s="13">
        <f t="shared" si="5"/>
        <v>1.4627508787844246E-2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2.330000000000001</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181.53999999999991</v>
      </c>
      <c r="C79" s="8">
        <f>C78+(C81-C71)/(A81-A71)</f>
        <v>110.22</v>
      </c>
      <c r="D79" s="1">
        <f t="shared" si="4"/>
        <v>2.8815873015873001</v>
      </c>
      <c r="E79" s="13">
        <f t="shared" si="5"/>
        <v>1.4416629414394144E-2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2.3200000000000012</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184.11999999999989</v>
      </c>
      <c r="C80" s="8">
        <f>C79+(C81-C71)/(A81-A71)</f>
        <v>111.61</v>
      </c>
      <c r="D80" s="1">
        <f t="shared" si="4"/>
        <v>2.8768749999999983</v>
      </c>
      <c r="E80" s="13">
        <f t="shared" si="5"/>
        <v>1.4211743968271406E-2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2.3100000000000014</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186.7</v>
      </c>
      <c r="C81" s="9">
        <f>VLOOKUP(CONCATENATE($A$1,A81),'Smith et al 2006'!$A$2:$S$780,9,FALSE)</f>
        <v>113</v>
      </c>
      <c r="D81" s="1">
        <f t="shared" si="4"/>
        <v>2.8723076923076922</v>
      </c>
      <c r="E81" s="13">
        <f t="shared" si="5"/>
        <v>1.4012600477949722E-2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2.2999999999999998</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189.04999999999998</v>
      </c>
      <c r="C82" s="8">
        <f>C81+(C91-C81)/(A91-A81)</f>
        <v>114.06</v>
      </c>
      <c r="D82" s="1">
        <f t="shared" si="4"/>
        <v>2.8643939393939393</v>
      </c>
      <c r="E82" s="13">
        <f t="shared" si="5"/>
        <v>1.258703802892347E-2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2.2999999999999998</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191.39999999999998</v>
      </c>
      <c r="C83" s="8">
        <f>C82+(C91-C81)/(A91-A81)</f>
        <v>115.12</v>
      </c>
      <c r="D83" s="1">
        <f t="shared" si="4"/>
        <v>2.8567164179104476</v>
      </c>
      <c r="E83" s="13">
        <f t="shared" si="5"/>
        <v>1.2430573922242782E-2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2.2999999999999998</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193.74999999999997</v>
      </c>
      <c r="C84" s="8">
        <f>C83+(C91-C81)/(A91-A81)</f>
        <v>116.18</v>
      </c>
      <c r="D84" s="1">
        <f t="shared" si="4"/>
        <v>2.8492647058823524</v>
      </c>
      <c r="E84" s="13">
        <f t="shared" si="5"/>
        <v>1.227795193312442E-2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2.2999999999999998</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196.09999999999997</v>
      </c>
      <c r="C85" s="8">
        <f>C84+(C91-C81)/(A91-A81)</f>
        <v>117.24000000000001</v>
      </c>
      <c r="D85" s="1">
        <f t="shared" si="4"/>
        <v>2.842028985507246</v>
      </c>
      <c r="E85" s="13">
        <f t="shared" si="5"/>
        <v>1.2129032258064498E-2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2.2999999999999998</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198.44999999999996</v>
      </c>
      <c r="C86" s="8">
        <f>C85+(C91-C81)/(A91-A81)</f>
        <v>118.30000000000001</v>
      </c>
      <c r="D86" s="1">
        <f t="shared" si="4"/>
        <v>2.8349999999999995</v>
      </c>
      <c r="E86" s="13">
        <f t="shared" si="5"/>
        <v>1.1983681795002532E-2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2.2999999999999998</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200.79999999999995</v>
      </c>
      <c r="C87" s="8">
        <f>C86+(C91-C81)/(A91-A81)</f>
        <v>119.36000000000001</v>
      </c>
      <c r="D87" s="1">
        <f t="shared" si="4"/>
        <v>2.8281690140845064</v>
      </c>
      <c r="E87" s="13">
        <f t="shared" si="5"/>
        <v>1.1841773746535722E-2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2.2999999999999998</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203.14999999999995</v>
      </c>
      <c r="C88" s="8">
        <f>C87+(C91-C81)/(A91-A81)</f>
        <v>120.42000000000002</v>
      </c>
      <c r="D88" s="1">
        <f t="shared" si="4"/>
        <v>2.821527777777777</v>
      </c>
      <c r="E88" s="13">
        <f t="shared" si="5"/>
        <v>1.1703187250996061E-2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2.2999999999999998</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205.49999999999994</v>
      </c>
      <c r="C89" s="8">
        <f>C88+(C91-C81)/(A91-A81)</f>
        <v>121.48000000000002</v>
      </c>
      <c r="D89" s="1">
        <f t="shared" si="4"/>
        <v>2.815068493150684</v>
      </c>
      <c r="E89" s="13">
        <f t="shared" si="5"/>
        <v>1.1567807039133626E-2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2.2999999999999998</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207.84999999999994</v>
      </c>
      <c r="C90" s="8">
        <f>C89+(C91-C81)/(A91-A81)</f>
        <v>122.54000000000002</v>
      </c>
      <c r="D90" s="1">
        <f t="shared" si="4"/>
        <v>2.8087837837837828</v>
      </c>
      <c r="E90" s="13">
        <f t="shared" si="5"/>
        <v>1.143552311435525E-2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2.2999999999999998</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210.2</v>
      </c>
      <c r="C91" s="9">
        <f>VLOOKUP(CONCATENATE($A$1,A91),'Smith et al 2006'!$A$2:$S$780,9,FALSE)</f>
        <v>123.6</v>
      </c>
      <c r="D91" s="1">
        <f t="shared" si="4"/>
        <v>2.8026666666666666</v>
      </c>
      <c r="E91" s="13">
        <f t="shared" si="5"/>
        <v>1.1306230454654953E-2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2.2999999999999998</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212.32999999999998</v>
      </c>
      <c r="C92" s="8">
        <f>C91+(C101-C91)/(A101-A91)</f>
        <v>124.55</v>
      </c>
      <c r="D92" s="1">
        <f t="shared" si="4"/>
        <v>2.7938157894736841</v>
      </c>
      <c r="E92" s="13">
        <f t="shared" si="5"/>
        <v>1.0133206470028577E-2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2.2999999999999998</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214.45999999999998</v>
      </c>
      <c r="C93" s="8">
        <f>C92+(C101-C91)/(A101-A91)</f>
        <v>125.5</v>
      </c>
      <c r="D93" s="1">
        <f t="shared" si="4"/>
        <v>2.7851948051948048</v>
      </c>
      <c r="E93" s="13">
        <f t="shared" si="5"/>
        <v>1.0031554655488994E-2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2.2999999999999998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216.58999999999997</v>
      </c>
      <c r="C94" s="8">
        <f>C93+(C101-C91)/(A101-A91)</f>
        <v>126.45</v>
      </c>
      <c r="D94" s="1">
        <f t="shared" si="4"/>
        <v>2.7767948717948716</v>
      </c>
      <c r="E94" s="13">
        <f t="shared" si="5"/>
        <v>9.9319220367435346E-3</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2.2999999999999998</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218.71999999999997</v>
      </c>
      <c r="C95" s="8">
        <f>C94+(C101-C91)/(A101-A91)</f>
        <v>127.4</v>
      </c>
      <c r="D95" s="1">
        <f t="shared" si="4"/>
        <v>2.7686075949367086</v>
      </c>
      <c r="E95" s="13">
        <f t="shared" si="5"/>
        <v>9.8342490419687234E-3</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2.2999999999999998</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220.84999999999997</v>
      </c>
      <c r="C96" s="8">
        <f>C95+(C101-C91)/(A101-A91)</f>
        <v>128.35</v>
      </c>
      <c r="D96" s="1">
        <f t="shared" si="4"/>
        <v>2.7606249999999997</v>
      </c>
      <c r="E96" s="13">
        <f t="shared" si="5"/>
        <v>9.7384784198975005E-3</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2.2999999999999998</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222.97999999999996</v>
      </c>
      <c r="C97" s="8">
        <f>C96+(C101-C91)/(A101-A91)</f>
        <v>129.29999999999998</v>
      </c>
      <c r="D97" s="1">
        <f t="shared" si="4"/>
        <v>2.752839506172839</v>
      </c>
      <c r="E97" s="13">
        <f t="shared" si="5"/>
        <v>9.6445551279149555E-3</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2.2999999999999998</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225.10999999999996</v>
      </c>
      <c r="C98" s="8">
        <f>C97+(C101-C91)/(A101-A91)</f>
        <v>130.24999999999997</v>
      </c>
      <c r="D98" s="1">
        <f t="shared" si="4"/>
        <v>2.7452439024390238</v>
      </c>
      <c r="E98" s="13">
        <f t="shared" si="5"/>
        <v>9.5524262265673787E-3</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2.2999999999999998</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227.23999999999995</v>
      </c>
      <c r="C99" s="8">
        <f>C98+(C101-C91)/(A101-A91)</f>
        <v>131.19999999999996</v>
      </c>
      <c r="D99" s="1">
        <f t="shared" si="4"/>
        <v>2.7378313253012041</v>
      </c>
      <c r="E99" s="13">
        <f t="shared" si="5"/>
        <v>9.4620407800629636E-3</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2.2999999999999998</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229.36999999999995</v>
      </c>
      <c r="C100" s="8">
        <f>C99+(C101-C91)/(A101-A91)</f>
        <v>132.14999999999995</v>
      </c>
      <c r="D100" s="1">
        <f t="shared" si="4"/>
        <v>2.7305952380952374</v>
      </c>
      <c r="E100" s="13">
        <f t="shared" si="5"/>
        <v>9.3733497623658124E-3</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2.2999999999999998</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231.5</v>
      </c>
      <c r="C101" s="9">
        <f>VLOOKUP(CONCATENATE($A$1,A101),'Smith et al 2006'!$A$2:$S$780,9,FALSE)</f>
        <v>133.1</v>
      </c>
      <c r="D101" s="1">
        <f t="shared" si="4"/>
        <v>2.723529411764706</v>
      </c>
      <c r="E101" s="13">
        <f t="shared" si="5"/>
        <v>9.2863059685226457E-3</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2.2999999999999998</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233.43</v>
      </c>
      <c r="C102" s="8">
        <f>C101+(C111-C101)/(A111-A101)</f>
        <v>133.95999999999998</v>
      </c>
      <c r="D102" s="1">
        <f t="shared" si="4"/>
        <v>2.7143023255813956</v>
      </c>
      <c r="E102" s="13">
        <f t="shared" si="5"/>
        <v>8.3369330453564316E-3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2.29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235.36</v>
      </c>
      <c r="C103" s="8">
        <f>C102+(C111-C101)/(A111-A101)</f>
        <v>134.82</v>
      </c>
      <c r="D103" s="1">
        <f t="shared" si="4"/>
        <v>2.7052873563218394</v>
      </c>
      <c r="E103" s="13">
        <f t="shared" si="5"/>
        <v>8.2680032557940208E-3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2.2800000000000002</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237.29000000000002</v>
      </c>
      <c r="C104" s="8">
        <f>C103+(C111-C101)/(A111-A101)</f>
        <v>135.68</v>
      </c>
      <c r="D104" s="1">
        <f t="shared" si="4"/>
        <v>2.696477272727273</v>
      </c>
      <c r="E104" s="13">
        <f t="shared" si="5"/>
        <v>8.2002039428961115E-3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2.2700000000000005</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239.22000000000003</v>
      </c>
      <c r="C105" s="8">
        <f>C104+(C111-C101)/(A111-A101)</f>
        <v>136.54000000000002</v>
      </c>
      <c r="D105" s="1">
        <f t="shared" ref="D105:D141" si="14">B105/A105</f>
        <v>2.687865168539326</v>
      </c>
      <c r="E105" s="13">
        <f t="shared" ref="E105:E141" si="15">(B105/B104)-1</f>
        <v>8.1335075224409081E-3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2.2600000000000007</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241.15000000000003</v>
      </c>
      <c r="C106" s="8">
        <f>C105+(C111-C101)/(A111-A101)</f>
        <v>137.40000000000003</v>
      </c>
      <c r="D106" s="1">
        <f t="shared" si="14"/>
        <v>2.679444444444445</v>
      </c>
      <c r="E106" s="13">
        <f t="shared" si="15"/>
        <v>8.0678873003929841E-3</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2.2500000000000009</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243.08000000000004</v>
      </c>
      <c r="C107" s="8">
        <f>C106+(C111-C101)/(A111-A101)</f>
        <v>138.26000000000005</v>
      </c>
      <c r="D107" s="1">
        <f t="shared" si="14"/>
        <v>2.6712087912087918</v>
      </c>
      <c r="E107" s="13">
        <f t="shared" si="15"/>
        <v>8.0033174372797777E-3</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2.2400000000000011</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245.01000000000005</v>
      </c>
      <c r="C108" s="8">
        <f>C107+(C111-C101)/(A111-A101)</f>
        <v>139.12000000000006</v>
      </c>
      <c r="D108" s="1">
        <f t="shared" si="14"/>
        <v>2.6631521739130442</v>
      </c>
      <c r="E108" s="13">
        <f t="shared" si="15"/>
        <v>7.9397729142669515E-3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2.2300000000000013</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246.94000000000005</v>
      </c>
      <c r="C109" s="8">
        <f>C108+(C111-C101)/(A111-A101)</f>
        <v>139.98000000000008</v>
      </c>
      <c r="D109" s="1">
        <f t="shared" si="14"/>
        <v>2.6552688172043015</v>
      </c>
      <c r="E109" s="13">
        <f t="shared" si="15"/>
        <v>7.877229500836691E-3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2.2200000000000015</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248.87000000000006</v>
      </c>
      <c r="C110" s="8">
        <f>C109+(C111-C101)/(A111-A101)</f>
        <v>140.84000000000009</v>
      </c>
      <c r="D110" s="1">
        <f t="shared" si="14"/>
        <v>2.6475531914893624</v>
      </c>
      <c r="E110" s="13">
        <f t="shared" si="15"/>
        <v>7.8156637239814586E-3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2.2100000000000017</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250.8</v>
      </c>
      <c r="C111" s="9">
        <f>VLOOKUP(CONCATENATE($A$1,A111),'Smith et al 2006'!$A$2:$S$780,9,FALSE)</f>
        <v>141.69999999999999</v>
      </c>
      <c r="D111" s="1">
        <f t="shared" si="14"/>
        <v>2.64</v>
      </c>
      <c r="E111" s="13">
        <f t="shared" si="15"/>
        <v>7.7550528388312667E-3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2.2000000000000002</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252.51000000000002</v>
      </c>
      <c r="C112" s="8">
        <f>C111+(C121-C111)/(A121-A111)</f>
        <v>142.44999999999999</v>
      </c>
      <c r="D112" s="1">
        <f t="shared" si="14"/>
        <v>2.6303125000000001</v>
      </c>
      <c r="E112" s="13">
        <f t="shared" si="15"/>
        <v>6.8181818181818343E-3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2.2000000000000002</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254.22000000000003</v>
      </c>
      <c r="C113" s="8">
        <f>C112+(C121-C111)/(A121-A111)</f>
        <v>143.19999999999999</v>
      </c>
      <c r="D113" s="1">
        <f t="shared" si="14"/>
        <v>2.6208247422680415</v>
      </c>
      <c r="E113" s="13">
        <f t="shared" si="15"/>
        <v>6.7720090293454938E-3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2.2000000000000002</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255.93000000000004</v>
      </c>
      <c r="C114" s="8">
        <f>C113+(C121-C111)/(A121-A111)</f>
        <v>143.94999999999999</v>
      </c>
      <c r="D114" s="1">
        <f t="shared" si="14"/>
        <v>2.6115306122448985</v>
      </c>
      <c r="E114" s="13">
        <f t="shared" si="15"/>
        <v>6.7264573991032695E-3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2.2000000000000002</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257.64000000000004</v>
      </c>
      <c r="C115" s="8">
        <f>C114+(C121-C111)/(A121-A111)</f>
        <v>144.69999999999999</v>
      </c>
      <c r="D115" s="1">
        <f t="shared" si="14"/>
        <v>2.602424242424243</v>
      </c>
      <c r="E115" s="13">
        <f t="shared" si="15"/>
        <v>6.6815144766148027E-3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2.2000000000000002</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259.35000000000002</v>
      </c>
      <c r="C116" s="8">
        <f>C115+(C121-C111)/(A121-A111)</f>
        <v>145.44999999999999</v>
      </c>
      <c r="D116" s="1">
        <f t="shared" si="14"/>
        <v>2.5935000000000001</v>
      </c>
      <c r="E116" s="13">
        <f t="shared" si="15"/>
        <v>6.6371681415928752E-3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2.2000000000000002</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261.06</v>
      </c>
      <c r="C117" s="8">
        <f>C116+(C121-C111)/(A121-A111)</f>
        <v>146.19999999999999</v>
      </c>
      <c r="D117" s="1">
        <f t="shared" si="14"/>
        <v>2.5847524752475248</v>
      </c>
      <c r="E117" s="13">
        <f t="shared" si="15"/>
        <v>6.59340659340657E-3</v>
      </c>
      <c r="F117" s="20"/>
      <c r="G117" s="20"/>
      <c r="H117" s="8">
        <f>H116+(H121-H111)/($A121-$A111)</f>
        <v>2.2000000000000002</v>
      </c>
    </row>
    <row r="118" spans="1:108" x14ac:dyDescent="0.2">
      <c r="A118" s="8">
        <f t="shared" si="16"/>
        <v>102</v>
      </c>
      <c r="B118" s="8">
        <f>B117+(B121-B111)/(A121-A111)</f>
        <v>262.77</v>
      </c>
      <c r="C118" s="8">
        <f>C117+(C121-C111)/(A121-A111)</f>
        <v>146.94999999999999</v>
      </c>
      <c r="D118" s="1">
        <f t="shared" si="14"/>
        <v>2.5761764705882353</v>
      </c>
      <c r="E118" s="13">
        <f t="shared" si="15"/>
        <v>6.5502183406112024E-3</v>
      </c>
      <c r="F118" s="20"/>
      <c r="G118" s="20"/>
      <c r="H118" s="8">
        <f>H117+(H121-H111)/($A121-$A111)</f>
        <v>2.2000000000000002</v>
      </c>
    </row>
    <row r="119" spans="1:108" x14ac:dyDescent="0.2">
      <c r="A119" s="8">
        <f t="shared" si="16"/>
        <v>103</v>
      </c>
      <c r="B119" s="8">
        <f>B118+(B121-B111)/(A121-A111)</f>
        <v>264.47999999999996</v>
      </c>
      <c r="C119" s="8">
        <f>C118+(C121-C111)/(A121-A111)</f>
        <v>147.69999999999999</v>
      </c>
      <c r="D119" s="1">
        <f t="shared" si="14"/>
        <v>2.5677669902912617</v>
      </c>
      <c r="E119" s="13">
        <f t="shared" si="15"/>
        <v>6.5075921908892553E-3</v>
      </c>
      <c r="F119" s="20"/>
      <c r="G119" s="20"/>
      <c r="H119" s="8">
        <f>H118+(H121-H111)/($A121-$A111)</f>
        <v>2.2000000000000002</v>
      </c>
    </row>
    <row r="120" spans="1:108" x14ac:dyDescent="0.2">
      <c r="A120" s="8">
        <f t="shared" si="16"/>
        <v>104</v>
      </c>
      <c r="B120" s="8">
        <f>B119+(B121-B111)/(A121-A111)</f>
        <v>266.18999999999994</v>
      </c>
      <c r="C120" s="8">
        <f>C119+(C121-C111)/(A121-A111)</f>
        <v>148.44999999999999</v>
      </c>
      <c r="D120" s="1">
        <f t="shared" si="14"/>
        <v>2.5595192307692303</v>
      </c>
      <c r="E120" s="13">
        <f t="shared" si="15"/>
        <v>6.4655172413792261E-3</v>
      </c>
      <c r="F120" s="20"/>
      <c r="G120" s="20"/>
      <c r="H120" s="8">
        <f>H119+(H121-H111)/($A121-$A111)</f>
        <v>2.2000000000000002</v>
      </c>
    </row>
    <row r="121" spans="1:108" x14ac:dyDescent="0.2">
      <c r="A121" s="9">
        <v>105</v>
      </c>
      <c r="B121" s="9">
        <f>VLOOKUP(CONCATENATE($A$1,A121),'Smith et al 2006'!$A$2:$S$780,8,FALSE)</f>
        <v>267.89999999999998</v>
      </c>
      <c r="C121" s="9">
        <f>VLOOKUP(CONCATENATE($A$1,A121),'Smith et al 2006'!$A$2:$S$780,9,FALSE)</f>
        <v>149.19999999999999</v>
      </c>
      <c r="D121" s="1">
        <f t="shared" si="14"/>
        <v>2.5514285714285712</v>
      </c>
      <c r="E121" s="13">
        <f t="shared" si="15"/>
        <v>6.4239828693790635E-3</v>
      </c>
      <c r="F121" s="20"/>
      <c r="G121" s="20"/>
      <c r="H121" s="9">
        <f>VLOOKUP(CONCATENATE($A$1,$A121),'Smith et al 2006'!$A$2:$S$780,11,FALSE)</f>
        <v>2.2000000000000002</v>
      </c>
    </row>
    <row r="122" spans="1:108" x14ac:dyDescent="0.2">
      <c r="A122" s="8">
        <f t="shared" ref="A122:A130" si="17">A121+1</f>
        <v>106</v>
      </c>
      <c r="B122" s="8">
        <f>B121+(B131-B121)/(A131-A121)</f>
        <v>269.38</v>
      </c>
      <c r="C122" s="8">
        <f>C121+(C131-C121)/(A131-A121)</f>
        <v>149.85</v>
      </c>
      <c r="D122" s="1">
        <f t="shared" si="14"/>
        <v>2.5413207547169812</v>
      </c>
      <c r="E122" s="13">
        <f t="shared" si="15"/>
        <v>5.5244494214259365E-3</v>
      </c>
      <c r="F122" s="20"/>
      <c r="G122" s="20"/>
      <c r="H122" s="8">
        <f>H121+(H131-H121)/($A131-$A121)</f>
        <v>2.2000000000000002</v>
      </c>
    </row>
    <row r="123" spans="1:108" x14ac:dyDescent="0.2">
      <c r="A123" s="8">
        <f t="shared" si="17"/>
        <v>107</v>
      </c>
      <c r="B123" s="8">
        <f>B122+(B131-B121)/(A131-A121)</f>
        <v>270.86</v>
      </c>
      <c r="C123" s="8">
        <f>C122+(C131-C121)/(A131-A121)</f>
        <v>150.5</v>
      </c>
      <c r="D123" s="1">
        <f t="shared" si="14"/>
        <v>2.5314018691588784</v>
      </c>
      <c r="E123" s="13">
        <f t="shared" si="15"/>
        <v>5.4940975573540829E-3</v>
      </c>
      <c r="F123" s="20"/>
      <c r="G123" s="20"/>
      <c r="H123" s="8">
        <f>H122+(H131-H121)/($A131-$A121)</f>
        <v>2.2000000000000002</v>
      </c>
    </row>
    <row r="124" spans="1:108" x14ac:dyDescent="0.2">
      <c r="A124" s="8">
        <f t="shared" si="17"/>
        <v>108</v>
      </c>
      <c r="B124" s="8">
        <f>B123+(B131-B121)/(A131-A121)</f>
        <v>272.34000000000003</v>
      </c>
      <c r="C124" s="8">
        <f>C123+(C131-C121)/(A131-A121)</f>
        <v>151.15</v>
      </c>
      <c r="D124" s="1">
        <f t="shared" si="14"/>
        <v>2.5216666666666669</v>
      </c>
      <c r="E124" s="13">
        <f t="shared" si="15"/>
        <v>5.4640773831500233E-3</v>
      </c>
      <c r="F124" s="20"/>
      <c r="G124" s="20"/>
      <c r="H124" s="8">
        <f>H123+(H131-H121)/($A131-$A121)</f>
        <v>2.2000000000000002</v>
      </c>
    </row>
    <row r="125" spans="1:108" x14ac:dyDescent="0.2">
      <c r="A125" s="8">
        <f t="shared" si="17"/>
        <v>109</v>
      </c>
      <c r="B125" s="8">
        <f>B124+(B131-B121)/(A131-A121)</f>
        <v>273.82000000000005</v>
      </c>
      <c r="C125" s="8">
        <f>C124+(C131-C121)/(A131-A121)</f>
        <v>151.80000000000001</v>
      </c>
      <c r="D125" s="1">
        <f t="shared" si="14"/>
        <v>2.5121100917431196</v>
      </c>
      <c r="E125" s="13">
        <f t="shared" si="15"/>
        <v>5.4343834912242706E-3</v>
      </c>
      <c r="F125" s="20"/>
      <c r="G125" s="20"/>
      <c r="H125" s="8">
        <f>H124+(H131-H121)/($A131-$A121)</f>
        <v>2.2000000000000002</v>
      </c>
    </row>
    <row r="126" spans="1:108" x14ac:dyDescent="0.2">
      <c r="A126" s="8">
        <f t="shared" si="17"/>
        <v>110</v>
      </c>
      <c r="B126" s="8">
        <f>B125+(B131-B121)/(A131-A121)</f>
        <v>275.30000000000007</v>
      </c>
      <c r="C126" s="8">
        <f>C125+(C131-C121)/(A131-A121)</f>
        <v>152.45000000000002</v>
      </c>
      <c r="D126" s="1">
        <f t="shared" si="14"/>
        <v>2.5027272727272734</v>
      </c>
      <c r="E126" s="13">
        <f t="shared" si="15"/>
        <v>5.4050105908991508E-3</v>
      </c>
      <c r="F126" s="20"/>
      <c r="G126" s="20"/>
      <c r="H126" s="8">
        <f>H125+(H131-H121)/($A131-$A121)</f>
        <v>2.2000000000000002</v>
      </c>
    </row>
    <row r="127" spans="1:108" x14ac:dyDescent="0.2">
      <c r="A127" s="8">
        <f t="shared" si="17"/>
        <v>111</v>
      </c>
      <c r="B127" s="8">
        <f>B126+(B131-B121)/(A131-A121)</f>
        <v>276.78000000000009</v>
      </c>
      <c r="C127" s="8">
        <f>C126+(C131-C121)/(A131-A121)</f>
        <v>153.10000000000002</v>
      </c>
      <c r="D127" s="1">
        <f t="shared" si="14"/>
        <v>2.4935135135135145</v>
      </c>
      <c r="E127" s="13">
        <f t="shared" si="15"/>
        <v>5.3759535052670948E-3</v>
      </c>
      <c r="F127" s="20"/>
      <c r="G127" s="20"/>
      <c r="H127" s="8">
        <f>H126+(H131-H121)/($A131-$A121)</f>
        <v>2.2000000000000002</v>
      </c>
    </row>
    <row r="128" spans="1:108" x14ac:dyDescent="0.2">
      <c r="A128" s="8">
        <f t="shared" si="17"/>
        <v>112</v>
      </c>
      <c r="B128" s="8">
        <f>B127+(B131-B121)/(A131-A121)</f>
        <v>278.2600000000001</v>
      </c>
      <c r="C128" s="8">
        <f>C127+(C131-C121)/(A131-A121)</f>
        <v>153.75000000000003</v>
      </c>
      <c r="D128" s="1">
        <f t="shared" si="14"/>
        <v>2.4844642857142865</v>
      </c>
      <c r="E128" s="13">
        <f t="shared" si="15"/>
        <v>5.3472071681479605E-3</v>
      </c>
      <c r="F128" s="20"/>
      <c r="G128" s="20"/>
      <c r="H128" s="8">
        <f>H127+(H131-H121)/($A131-$A121)</f>
        <v>2.2000000000000002</v>
      </c>
    </row>
    <row r="129" spans="1:8" x14ac:dyDescent="0.2">
      <c r="A129" s="8">
        <f t="shared" si="17"/>
        <v>113</v>
      </c>
      <c r="B129" s="8">
        <f>B128+(B131-B121)/(A131-A121)</f>
        <v>279.74000000000012</v>
      </c>
      <c r="C129" s="8">
        <f>C128+(C131-C121)/(A131-A121)</f>
        <v>154.40000000000003</v>
      </c>
      <c r="D129" s="1">
        <f t="shared" si="14"/>
        <v>2.4755752212389392</v>
      </c>
      <c r="E129" s="13">
        <f t="shared" si="15"/>
        <v>5.3187666211458318E-3</v>
      </c>
      <c r="F129" s="20"/>
      <c r="G129" s="20"/>
      <c r="H129" s="8">
        <f>H128+(H131-H121)/($A131-$A121)</f>
        <v>2.2000000000000002</v>
      </c>
    </row>
    <row r="130" spans="1:8" x14ac:dyDescent="0.2">
      <c r="A130" s="8">
        <f t="shared" si="17"/>
        <v>114</v>
      </c>
      <c r="B130" s="8">
        <f>B129+(B131-B121)/(A131-A121)</f>
        <v>281.22000000000014</v>
      </c>
      <c r="C130" s="8">
        <f>C129+(C131-C121)/(A131-A121)</f>
        <v>155.05000000000004</v>
      </c>
      <c r="D130" s="1">
        <f t="shared" si="14"/>
        <v>2.4668421052631593</v>
      </c>
      <c r="E130" s="13">
        <f t="shared" si="15"/>
        <v>5.2906270107957454E-3</v>
      </c>
      <c r="F130" s="20"/>
      <c r="G130" s="20"/>
      <c r="H130" s="8">
        <f>H129+(H131-H121)/($A131-$A121)</f>
        <v>2.2000000000000002</v>
      </c>
    </row>
    <row r="131" spans="1:8" x14ac:dyDescent="0.2">
      <c r="A131" s="9">
        <v>115</v>
      </c>
      <c r="B131" s="9">
        <f>VLOOKUP(CONCATENATE($A$1,A131),'Smith et al 2006'!$A$2:$S$780,8,FALSE)</f>
        <v>282.7</v>
      </c>
      <c r="C131" s="9">
        <f>VLOOKUP(CONCATENATE($A$1,A131),'Smith et al 2006'!$A$2:$S$780,9,FALSE)</f>
        <v>155.69999999999999</v>
      </c>
      <c r="D131" s="1">
        <f t="shared" si="14"/>
        <v>2.4582608695652173</v>
      </c>
      <c r="E131" s="13">
        <f t="shared" si="15"/>
        <v>5.2627835858041205E-3</v>
      </c>
      <c r="F131" s="20"/>
      <c r="G131" s="20"/>
      <c r="H131" s="9">
        <f>VLOOKUP(CONCATENATE($A$1,$A131),'Smith et al 2006'!$A$2:$S$780,11,FALSE)</f>
        <v>2.2000000000000002</v>
      </c>
    </row>
    <row r="132" spans="1:8" x14ac:dyDescent="0.2">
      <c r="A132" s="8">
        <f t="shared" ref="A132:A140" si="18">A131+1</f>
        <v>116</v>
      </c>
      <c r="B132" s="8">
        <f>B131+(B141-B131)/(A141-A131)</f>
        <v>283.96999999999997</v>
      </c>
      <c r="C132" s="8">
        <f>C131+(C141-C131)/(A141-A131)</f>
        <v>156.26</v>
      </c>
      <c r="D132" s="1">
        <f t="shared" si="14"/>
        <v>2.44801724137931</v>
      </c>
      <c r="E132" s="13">
        <f t="shared" si="15"/>
        <v>4.4923947647681484E-3</v>
      </c>
      <c r="F132" s="20"/>
      <c r="G132" s="20"/>
      <c r="H132" s="8">
        <f>H131+(H141-H131)/($A141-$A131)</f>
        <v>2.2000000000000002</v>
      </c>
    </row>
    <row r="133" spans="1:8" x14ac:dyDescent="0.2">
      <c r="A133" s="8">
        <f t="shared" si="18"/>
        <v>117</v>
      </c>
      <c r="B133" s="8">
        <f>B132+(B141-B131)/(A141-A131)</f>
        <v>285.23999999999995</v>
      </c>
      <c r="C133" s="8">
        <f>C132+(C141-C131)/(A141-A131)</f>
        <v>156.82</v>
      </c>
      <c r="D133" s="1">
        <f t="shared" si="14"/>
        <v>2.4379487179487174</v>
      </c>
      <c r="E133" s="13">
        <f t="shared" si="15"/>
        <v>4.4723034123321792E-3</v>
      </c>
      <c r="F133" s="20"/>
      <c r="G133" s="20"/>
      <c r="H133" s="8">
        <f>H132+(H141-H131)/($A141-$A131)</f>
        <v>2.2000000000000002</v>
      </c>
    </row>
    <row r="134" spans="1:8" x14ac:dyDescent="0.2">
      <c r="A134" s="8">
        <f t="shared" si="18"/>
        <v>118</v>
      </c>
      <c r="B134" s="8">
        <f>B133+(B141-B131)/(A141-A131)</f>
        <v>286.50999999999993</v>
      </c>
      <c r="C134" s="8">
        <f>C133+(C141-C131)/(A141-A131)</f>
        <v>157.38</v>
      </c>
      <c r="D134" s="1">
        <f t="shared" si="14"/>
        <v>2.4280508474576266</v>
      </c>
      <c r="E134" s="13">
        <f t="shared" si="15"/>
        <v>4.4523909690084018E-3</v>
      </c>
      <c r="F134" s="20"/>
      <c r="G134" s="20"/>
      <c r="H134" s="8">
        <f>H133+(H141-H131)/($A141-$A131)</f>
        <v>2.2000000000000002</v>
      </c>
    </row>
    <row r="135" spans="1:8" x14ac:dyDescent="0.2">
      <c r="A135" s="8">
        <f t="shared" si="18"/>
        <v>119</v>
      </c>
      <c r="B135" s="8">
        <f>B134+(B141-B131)/(A141-A131)</f>
        <v>287.77999999999992</v>
      </c>
      <c r="C135" s="8">
        <f>C134+(C141-C131)/(A141-A131)</f>
        <v>157.94</v>
      </c>
      <c r="D135" s="1">
        <f t="shared" si="14"/>
        <v>2.4183193277310919</v>
      </c>
      <c r="E135" s="13">
        <f t="shared" si="15"/>
        <v>4.4326550556699207E-3</v>
      </c>
      <c r="F135" s="20"/>
      <c r="G135" s="20"/>
      <c r="H135" s="8">
        <f>H134+(H141-H131)/($A141-$A131)</f>
        <v>2.2000000000000002</v>
      </c>
    </row>
    <row r="136" spans="1:8" x14ac:dyDescent="0.2">
      <c r="A136" s="8">
        <f t="shared" si="18"/>
        <v>120</v>
      </c>
      <c r="B136" s="8">
        <f>B135+(B141-B131)/(A141-A131)</f>
        <v>289.0499999999999</v>
      </c>
      <c r="C136" s="8">
        <f>C135+(C141-C131)/(A141-A131)</f>
        <v>158.5</v>
      </c>
      <c r="D136" s="1">
        <f t="shared" si="14"/>
        <v>2.4087499999999991</v>
      </c>
      <c r="E136" s="13">
        <f t="shared" si="15"/>
        <v>4.4130933351864687E-3</v>
      </c>
      <c r="F136" s="20"/>
      <c r="G136" s="20"/>
      <c r="H136" s="8">
        <f>H135+(H141-H131)/($A141-$A131)</f>
        <v>2.2000000000000002</v>
      </c>
    </row>
    <row r="137" spans="1:8" x14ac:dyDescent="0.2">
      <c r="A137" s="8">
        <f t="shared" si="18"/>
        <v>121</v>
      </c>
      <c r="B137" s="8">
        <f>B136+(B141-B131)/(A141-A131)</f>
        <v>290.31999999999988</v>
      </c>
      <c r="C137" s="8">
        <f>C136+(C141-C131)/(A141-A131)</f>
        <v>159.06</v>
      </c>
      <c r="D137" s="1">
        <f t="shared" si="14"/>
        <v>2.3993388429752058</v>
      </c>
      <c r="E137" s="13">
        <f t="shared" si="15"/>
        <v>4.3937035115031442E-3</v>
      </c>
      <c r="F137" s="20"/>
      <c r="G137" s="20"/>
      <c r="H137" s="8">
        <f>H136+(H141-H131)/($A141-$A131)</f>
        <v>2.2000000000000002</v>
      </c>
    </row>
    <row r="138" spans="1:8" x14ac:dyDescent="0.2">
      <c r="A138" s="8">
        <f t="shared" si="18"/>
        <v>122</v>
      </c>
      <c r="B138" s="8">
        <f>B137+(B141-B131)/(A141-A131)</f>
        <v>291.58999999999986</v>
      </c>
      <c r="C138" s="8">
        <f>C137+(C141-C131)/(A141-A131)</f>
        <v>159.62</v>
      </c>
      <c r="D138" s="1">
        <f t="shared" si="14"/>
        <v>2.3900819672131135</v>
      </c>
      <c r="E138" s="13">
        <f t="shared" si="15"/>
        <v>4.3744833287406859E-3</v>
      </c>
      <c r="F138" s="20"/>
      <c r="G138" s="20"/>
      <c r="H138" s="8">
        <f>H137+(H141-H131)/($A141-$A131)</f>
        <v>2.2000000000000002</v>
      </c>
    </row>
    <row r="139" spans="1:8" x14ac:dyDescent="0.2">
      <c r="A139" s="8">
        <f t="shared" si="18"/>
        <v>123</v>
      </c>
      <c r="B139" s="8">
        <f>B138+(B141-B131)/(A141-A131)</f>
        <v>292.85999999999984</v>
      </c>
      <c r="C139" s="8">
        <f>C138+(C141-C131)/(A141-A131)</f>
        <v>160.18</v>
      </c>
      <c r="D139" s="1">
        <f t="shared" si="14"/>
        <v>2.3809756097560961</v>
      </c>
      <c r="E139" s="13">
        <f t="shared" si="15"/>
        <v>4.3554305703212837E-3</v>
      </c>
      <c r="F139" s="20"/>
      <c r="G139" s="20"/>
      <c r="H139" s="8">
        <f>H138+(H141-H131)/($A141-$A131)</f>
        <v>2.2000000000000002</v>
      </c>
    </row>
    <row r="140" spans="1:8" x14ac:dyDescent="0.2">
      <c r="A140" s="8">
        <f t="shared" si="18"/>
        <v>124</v>
      </c>
      <c r="B140" s="8">
        <f>B139+(B141-B131)/(A141-A131)</f>
        <v>294.12999999999982</v>
      </c>
      <c r="C140" s="8">
        <f>C139+(C141-C131)/(A141-A131)</f>
        <v>160.74</v>
      </c>
      <c r="D140" s="1">
        <f t="shared" si="14"/>
        <v>2.3720161290322568</v>
      </c>
      <c r="E140" s="13">
        <f t="shared" si="15"/>
        <v>4.3365430581163711E-3</v>
      </c>
      <c r="F140" s="20"/>
      <c r="G140" s="20"/>
      <c r="H140" s="8">
        <f>H139+(H141-H131)/($A141-$A131)</f>
        <v>2.2000000000000002</v>
      </c>
    </row>
    <row r="141" spans="1:8" x14ac:dyDescent="0.2">
      <c r="A141" s="9">
        <v>125</v>
      </c>
      <c r="B141" s="9">
        <f>VLOOKUP(CONCATENATE($A$1,A141),'Smith et al 2006'!$A$2:$S$780,8,FALSE)</f>
        <v>295.39999999999998</v>
      </c>
      <c r="C141" s="9">
        <f>VLOOKUP(CONCATENATE($A$1,A141),'Smith et al 2006'!$A$2:$S$780,9,FALSE)</f>
        <v>161.30000000000001</v>
      </c>
      <c r="D141" s="1">
        <f t="shared" si="14"/>
        <v>2.3632</v>
      </c>
      <c r="E141" s="13">
        <f t="shared" si="15"/>
        <v>4.3178186516170669E-3</v>
      </c>
      <c r="F141" s="20"/>
      <c r="G141" s="20"/>
      <c r="H141" s="9">
        <f>VLOOKUP(CONCATENATE($A$1,$A141),'Smith et al 2006'!$A$2:$S$780,11,FALSE)</f>
        <v>2.2000000000000002</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DLt15SQYruh7Hf1kEoXs9Qe6ylLcKi5Oyyhi7znHIxOM+0Ly5XIBewgi+OoK+McLZxa9euCqjk4RSBRzqVEjvA==" saltValue="t3PDZmpFc7t1zC2xcPq58A==" spinCount="100000" sheet="1" objects="1" scenarios="1"/>
  <mergeCells count="3">
    <mergeCell ref="D14:E14"/>
    <mergeCell ref="F13:K13"/>
    <mergeCell ref="I14:K14"/>
  </mergeCells>
  <conditionalFormatting sqref="D17:D141">
    <cfRule type="top10" dxfId="11" priority="1" stopIfTrue="1" rank="1"/>
  </conditionalFormatting>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163</v>
      </c>
    </row>
    <row r="2" spans="1:108" x14ac:dyDescent="0.2">
      <c r="A2" s="1" t="s">
        <v>206</v>
      </c>
      <c r="B2" s="1" t="s">
        <v>207</v>
      </c>
    </row>
    <row r="3" spans="1:108" x14ac:dyDescent="0.2">
      <c r="A3" s="1" t="s">
        <v>114</v>
      </c>
      <c r="B3" s="1">
        <f>_xlfn.MAXIFS(A16:A141,D16:D141,B4)</f>
        <v>45</v>
      </c>
    </row>
    <row r="4" spans="1:108" x14ac:dyDescent="0.2">
      <c r="A4" s="1" t="s">
        <v>208</v>
      </c>
      <c r="B4" s="1">
        <f>MAX(D17:D141)</f>
        <v>2.9577777777777778</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1.24</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0.84000000000000008</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2.48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1.6800000000000002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3.7199999999999998</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2.5200000000000005</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4.96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3.3600000000000003</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6.2</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4.2</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3.65</v>
      </c>
      <c r="C22" s="8">
        <f>C21+(C31-C21)/(A31-A21)</f>
        <v>8.2800000000000011</v>
      </c>
      <c r="D22" s="1">
        <f t="shared" si="0"/>
        <v>0.60833333333333328</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4.1100000000000003</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7.3</v>
      </c>
      <c r="C23" s="8">
        <f>C22+(C31-C21)/(A31-A21)</f>
        <v>10.360000000000001</v>
      </c>
      <c r="D23" s="1">
        <f t="shared" si="0"/>
        <v>1.0428571428571429</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4.0200000000000005</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10.95</v>
      </c>
      <c r="C24" s="8">
        <f>C23+(C31-C21)/(A31-A21)</f>
        <v>12.440000000000001</v>
      </c>
      <c r="D24" s="1">
        <f t="shared" si="0"/>
        <v>1.3687499999999999</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3.9300000000000006</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14.6</v>
      </c>
      <c r="C25" s="8">
        <f>C24+(C31-C21)/(A31-A21)</f>
        <v>14.520000000000001</v>
      </c>
      <c r="D25" s="1">
        <f t="shared" si="0"/>
        <v>1.6222222222222222</v>
      </c>
      <c r="E25" s="13">
        <f t="shared" si="1"/>
        <v>0.33333333333333348</v>
      </c>
      <c r="F25" s="21">
        <f>IF('Inputs and Results'!$C$20="Conservation Easement (Perpetual)",(C25-C24),IF(AND('Inputs and Results'!$C$20="Government (Secured)",A25&lt;=$B$6),C25-C24,IF(A25&lt;=$B$6,(C25-C24)*0.01*($B$6-A25+1),0)))</f>
        <v>0</v>
      </c>
      <c r="G25" s="22">
        <f>IF(A25&lt;='Inputs and Results'!$C$12,(C25-C24)*0.01*('Inputs and Results'!$C$12-A25+1),0)</f>
        <v>0</v>
      </c>
      <c r="H25" s="8">
        <f>H24+(H31-H21)/($A31-$A21)</f>
        <v>3.8400000000000007</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18.25</v>
      </c>
      <c r="C26" s="8">
        <f>C25+(C31-C21)/(A31-A21)</f>
        <v>16.600000000000001</v>
      </c>
      <c r="D26" s="1">
        <f t="shared" si="0"/>
        <v>1.825</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3.7500000000000009</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21.9</v>
      </c>
      <c r="C27" s="8">
        <f>C26+(C31-C21)/(A31-A21)</f>
        <v>18.68</v>
      </c>
      <c r="D27" s="1">
        <f t="shared" si="0"/>
        <v>1.9909090909090907</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3.660000000000001</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25.549999999999997</v>
      </c>
      <c r="C28" s="8">
        <f>C27+(C31-C21)/(A31-A21)</f>
        <v>20.759999999999998</v>
      </c>
      <c r="D28" s="1">
        <f t="shared" si="0"/>
        <v>2.1291666666666664</v>
      </c>
      <c r="E28" s="13">
        <f t="shared" si="1"/>
        <v>0.16666666666666652</v>
      </c>
      <c r="F28" s="21">
        <f>IF('Inputs and Results'!$C$20="Conservation Easement (Perpetual)",(C28-C27),IF(AND('Inputs and Results'!$C$20="Government (Secured)",A28&lt;=$B$6),C28-C27,IF(A28&lt;=$B$6,(C28-C27)*0.01*($B$6-A28+1),0)))</f>
        <v>0</v>
      </c>
      <c r="G28" s="22">
        <f>IF(A28&lt;='Inputs and Results'!$C$12,(C28-C27)*0.01*('Inputs and Results'!$C$12-A28+1),0)</f>
        <v>0</v>
      </c>
      <c r="H28" s="8">
        <f>H27+(H31-H21)/($A31-$A21)</f>
        <v>3.5700000000000012</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29.199999999999996</v>
      </c>
      <c r="C29" s="8">
        <f>C28+(C31-C21)/(A31-A21)</f>
        <v>22.839999999999996</v>
      </c>
      <c r="D29" s="1">
        <f t="shared" si="0"/>
        <v>2.2461538461538457</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3.4800000000000013</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32.849999999999994</v>
      </c>
      <c r="C30" s="8">
        <f>C29+(C31-C21)/(A31-A21)</f>
        <v>24.919999999999995</v>
      </c>
      <c r="D30" s="1">
        <f t="shared" si="0"/>
        <v>2.3464285714285711</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3.3900000000000015</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36.5</v>
      </c>
      <c r="C31" s="9">
        <f>VLOOKUP(CONCATENATE($A$1,A31),'Smith et al 2006'!$A$2:$S$780,9,FALSE)</f>
        <v>27</v>
      </c>
      <c r="D31" s="1">
        <f t="shared" si="0"/>
        <v>2.4333333333333331</v>
      </c>
      <c r="E31" s="13">
        <f t="shared" si="1"/>
        <v>0.11111111111111138</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3.3</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39.94</v>
      </c>
      <c r="C32" s="8">
        <f>C31+(C41-C31)/(A41-A31)</f>
        <v>29.16</v>
      </c>
      <c r="D32" s="1">
        <f t="shared" si="0"/>
        <v>2.4962499999999999</v>
      </c>
      <c r="E32" s="13">
        <f t="shared" si="1"/>
        <v>9.4246575342465722E-2</v>
      </c>
      <c r="F32" s="21">
        <f>IF('Inputs and Results'!$C$20="Conservation Easement (Perpetual)",(C32-C31),IF(AND('Inputs and Results'!$C$20="Government (Secured)",A32&lt;=$B$6),C32-C31,IF(A32&lt;=$B$6,(C32-C31)*0.01*($B$6-A32+1),0)))</f>
        <v>0</v>
      </c>
      <c r="G32" s="22">
        <f>IF(A32&lt;='Inputs and Results'!$C$12,(C32-C31)*0.01*('Inputs and Results'!$C$12-A32+1),0)</f>
        <v>0</v>
      </c>
      <c r="H32" s="8">
        <f>H31+(H41-H31)/($A41-$A31)</f>
        <v>3.26</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43.379999999999995</v>
      </c>
      <c r="C33" s="8">
        <f>C32+(C41-C31)/(A41-A31)</f>
        <v>31.32</v>
      </c>
      <c r="D33" s="1">
        <f t="shared" si="0"/>
        <v>2.5517647058823525</v>
      </c>
      <c r="E33" s="13">
        <f t="shared" si="1"/>
        <v>8.6129193790686065E-2</v>
      </c>
      <c r="F33" s="21">
        <f>IF('Inputs and Results'!$C$20="Conservation Easement (Perpetual)",(C33-C32),IF(AND('Inputs and Results'!$C$20="Government (Secured)",A33&lt;=$B$6),C33-C32,IF(A33&lt;=$B$6,(C33-C32)*0.01*($B$6-A33+1),0)))</f>
        <v>0</v>
      </c>
      <c r="G33" s="22">
        <f>IF(A33&lt;='Inputs and Results'!$C$12,(C33-C32)*0.01*('Inputs and Results'!$C$12-A33+1),0)</f>
        <v>0</v>
      </c>
      <c r="H33" s="8">
        <f>H32+(H41-H31)/($A41-$A31)</f>
        <v>3.2199999999999998</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46.819999999999993</v>
      </c>
      <c r="C34" s="8">
        <f>C33+(C41-C31)/(A41-A31)</f>
        <v>33.480000000000004</v>
      </c>
      <c r="D34" s="1">
        <f t="shared" si="0"/>
        <v>2.6011111111111109</v>
      </c>
      <c r="E34" s="13">
        <f t="shared" si="1"/>
        <v>7.929921622867675E-2</v>
      </c>
      <c r="F34" s="21">
        <f>IF('Inputs and Results'!$C$20="Conservation Easement (Perpetual)",(C34-C33),IF(AND('Inputs and Results'!$C$20="Government (Secured)",A34&lt;=$B$6),C34-C33,IF(A34&lt;=$B$6,(C34-C33)*0.01*($B$6-A34+1),0)))</f>
        <v>0</v>
      </c>
      <c r="G34" s="22">
        <f>IF(A34&lt;='Inputs and Results'!$C$12,(C34-C33)*0.01*('Inputs and Results'!$C$12-A34+1),0)</f>
        <v>0</v>
      </c>
      <c r="H34" s="8">
        <f>H33+(H41-H31)/($A41-$A31)</f>
        <v>3.1799999999999997</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50.259999999999991</v>
      </c>
      <c r="C35" s="8">
        <f>C34+(C41-C31)/(A41-A31)</f>
        <v>35.64</v>
      </c>
      <c r="D35" s="1">
        <f t="shared" si="0"/>
        <v>2.6452631578947363</v>
      </c>
      <c r="E35" s="13">
        <f t="shared" si="1"/>
        <v>7.3472874839811908E-2</v>
      </c>
      <c r="F35" s="21">
        <f>IF('Inputs and Results'!$C$20="Conservation Easement (Perpetual)",(C35-C34),IF(AND('Inputs and Results'!$C$20="Government (Secured)",A35&lt;=$B$6),C35-C34,IF(A35&lt;=$B$6,(C35-C34)*0.01*($B$6-A35+1),0)))</f>
        <v>0</v>
      </c>
      <c r="G35" s="22">
        <f>IF(A35&lt;='Inputs and Results'!$C$12,(C35-C34)*0.01*('Inputs and Results'!$C$12-A35+1),0)</f>
        <v>0</v>
      </c>
      <c r="H35" s="8">
        <f>H34+(H41-H31)/($A41-$A31)</f>
        <v>3.1399999999999997</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53.699999999999989</v>
      </c>
      <c r="C36" s="8">
        <f>C35+(C41-C31)/(A41-A31)</f>
        <v>37.799999999999997</v>
      </c>
      <c r="D36" s="1">
        <f t="shared" si="0"/>
        <v>2.6849999999999996</v>
      </c>
      <c r="E36" s="13">
        <f t="shared" si="1"/>
        <v>6.8444090728213336E-2</v>
      </c>
      <c r="F36" s="21">
        <f>IF('Inputs and Results'!$C$20="Conservation Easement (Perpetual)",(C36-C35),IF(AND('Inputs and Results'!$C$20="Government (Secured)",A36&lt;=$B$6),C36-C35,IF(A36&lt;=$B$6,(C36-C35)*0.01*($B$6-A36+1),0)))</f>
        <v>0</v>
      </c>
      <c r="G36" s="22">
        <f>IF(A36&lt;='Inputs and Results'!$C$12,(C36-C35)*0.01*('Inputs and Results'!$C$12-A36+1),0)</f>
        <v>0</v>
      </c>
      <c r="H36" s="8">
        <f>H35+(H41-H31)/($A41-$A31)</f>
        <v>3.0999999999999996</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57.139999999999986</v>
      </c>
      <c r="C37" s="8">
        <f>C36+(C41-C31)/(A41-A31)</f>
        <v>39.959999999999994</v>
      </c>
      <c r="D37" s="1">
        <f t="shared" si="0"/>
        <v>2.7209523809523803</v>
      </c>
      <c r="E37" s="13">
        <f t="shared" si="1"/>
        <v>6.4059590316573489E-2</v>
      </c>
      <c r="F37" s="21">
        <f>IF('Inputs and Results'!$C$20="Conservation Easement (Perpetual)",(C37-C36),IF(AND('Inputs and Results'!$C$20="Government (Secured)",A37&lt;=$B$6),C37-C36,IF(A37&lt;=$B$6,(C37-C36)*0.01*($B$6-A37+1),0)))</f>
        <v>0</v>
      </c>
      <c r="G37" s="22">
        <f>IF(A37&lt;='Inputs and Results'!$C$12,(C37-C36)*0.01*('Inputs and Results'!$C$12-A37+1),0)</f>
        <v>0</v>
      </c>
      <c r="H37" s="8">
        <f>H36+(H41-H31)/($A41-$A31)</f>
        <v>3.0599999999999996</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60.579999999999984</v>
      </c>
      <c r="C38" s="8">
        <f>C37+(C41-C31)/(A41-A31)</f>
        <v>42.11999999999999</v>
      </c>
      <c r="D38" s="1">
        <f t="shared" si="0"/>
        <v>2.753636363636363</v>
      </c>
      <c r="E38" s="13">
        <f t="shared" si="1"/>
        <v>6.0203010150507552E-2</v>
      </c>
      <c r="F38" s="21">
        <f>IF('Inputs and Results'!$C$20="Conservation Easement (Perpetual)",(C38-C37),IF(AND('Inputs and Results'!$C$20="Government (Secured)",A38&lt;=$B$6),C38-C37,IF(A38&lt;=$B$6,(C38-C37)*0.01*($B$6-A38+1),0)))</f>
        <v>0</v>
      </c>
      <c r="G38" s="22">
        <f>IF(A38&lt;='Inputs and Results'!$C$12,(C38-C37)*0.01*('Inputs and Results'!$C$12-A38+1),0)</f>
        <v>0</v>
      </c>
      <c r="H38" s="8">
        <f>H37+(H41-H31)/($A41-$A31)</f>
        <v>3.0199999999999996</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64.019999999999982</v>
      </c>
      <c r="C39" s="8">
        <f>C38+(C41-C31)/(A41-A31)</f>
        <v>44.279999999999987</v>
      </c>
      <c r="D39" s="1">
        <f t="shared" si="0"/>
        <v>2.7834782608695643</v>
      </c>
      <c r="E39" s="13">
        <f t="shared" si="1"/>
        <v>5.6784417299438728E-2</v>
      </c>
      <c r="F39" s="21">
        <f>IF('Inputs and Results'!$C$20="Conservation Easement (Perpetual)",(C39-C38),IF(AND('Inputs and Results'!$C$20="Government (Secured)",A39&lt;=$B$6),C39-C38,IF(A39&lt;=$B$6,(C39-C38)*0.01*($B$6-A39+1),0)))</f>
        <v>0</v>
      </c>
      <c r="G39" s="22">
        <f>IF(A39&lt;='Inputs and Results'!$C$12,(C39-C38)*0.01*('Inputs and Results'!$C$12-A39+1),0)</f>
        <v>0</v>
      </c>
      <c r="H39" s="8">
        <f>H38+(H41-H31)/($A41-$A31)</f>
        <v>2.9799999999999995</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67.45999999999998</v>
      </c>
      <c r="C40" s="8">
        <f>C39+(C41-C31)/(A41-A31)</f>
        <v>46.439999999999984</v>
      </c>
      <c r="D40" s="1">
        <f>B40/A40</f>
        <v>2.8108333333333326</v>
      </c>
      <c r="E40" s="13">
        <f>(B40/B39)-1</f>
        <v>5.3733208372383601E-2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2.9399999999999995</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70.900000000000006</v>
      </c>
      <c r="C41" s="9">
        <f>VLOOKUP(CONCATENATE($A$1,A41),'Smith et al 2006'!$A$2:$S$780,9,FALSE)</f>
        <v>48.6</v>
      </c>
      <c r="D41" s="1">
        <f t="shared" ref="D41:D104" si="4">B41/A41</f>
        <v>2.8360000000000003</v>
      </c>
      <c r="E41" s="13">
        <f t="shared" ref="E41:E104" si="5">(B41/B40)-1</f>
        <v>5.0993181144382227E-2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2.9</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74.12</v>
      </c>
      <c r="C42" s="8">
        <f>C41+(C51-C41)/(A51-A41)</f>
        <v>50.53</v>
      </c>
      <c r="D42" s="1">
        <f t="shared" si="4"/>
        <v>2.8507692307692309</v>
      </c>
      <c r="E42" s="13">
        <f t="shared" si="5"/>
        <v>4.5416078984485075E-2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2.87</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77.34</v>
      </c>
      <c r="C43" s="8">
        <f>C42+(C51-C41)/(A51-A41)</f>
        <v>52.46</v>
      </c>
      <c r="D43" s="1">
        <f t="shared" si="4"/>
        <v>2.8644444444444446</v>
      </c>
      <c r="E43" s="13">
        <f t="shared" si="5"/>
        <v>4.3443065299514361E-2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2.8400000000000003</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80.56</v>
      </c>
      <c r="C44" s="8">
        <f>C43+(C51-C41)/(A51-A41)</f>
        <v>54.39</v>
      </c>
      <c r="D44" s="1">
        <f t="shared" si="4"/>
        <v>2.8771428571428572</v>
      </c>
      <c r="E44" s="13">
        <f t="shared" si="5"/>
        <v>4.1634341867080371E-2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2.8100000000000005</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83.78</v>
      </c>
      <c r="C45" s="8">
        <f>C44+(C51-C41)/(A51-A41)</f>
        <v>56.32</v>
      </c>
      <c r="D45" s="1">
        <f t="shared" si="4"/>
        <v>2.8889655172413793</v>
      </c>
      <c r="E45" s="13">
        <f t="shared" si="5"/>
        <v>3.9970208540218488E-2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2.7800000000000007</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87</v>
      </c>
      <c r="C46" s="8">
        <f>C45+(C51-C41)/(A51-A41)</f>
        <v>58.25</v>
      </c>
      <c r="D46" s="1">
        <f t="shared" si="4"/>
        <v>2.9</v>
      </c>
      <c r="E46" s="13">
        <f t="shared" si="5"/>
        <v>3.8433993793268062E-2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2.7500000000000009</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90.22</v>
      </c>
      <c r="C47" s="8">
        <f>C46+(C51-C41)/(A51-A41)</f>
        <v>60.18</v>
      </c>
      <c r="D47" s="1">
        <f t="shared" si="4"/>
        <v>2.9103225806451611</v>
      </c>
      <c r="E47" s="13">
        <f t="shared" si="5"/>
        <v>3.7011494252873645E-2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2.7200000000000011</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93.44</v>
      </c>
      <c r="C48" s="8">
        <f>C47+(C51-C41)/(A51-A41)</f>
        <v>62.11</v>
      </c>
      <c r="D48" s="1">
        <f t="shared" si="4"/>
        <v>2.92</v>
      </c>
      <c r="E48" s="13">
        <f t="shared" si="5"/>
        <v>3.5690534249612105E-2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2.6900000000000013</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96.66</v>
      </c>
      <c r="C49" s="8">
        <f>C48+(C51-C41)/(A51-A41)</f>
        <v>64.040000000000006</v>
      </c>
      <c r="D49" s="1">
        <f t="shared" si="4"/>
        <v>2.9290909090909092</v>
      </c>
      <c r="E49" s="13">
        <f t="shared" si="5"/>
        <v>3.4460616438356073E-2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2.6600000000000015</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99.88</v>
      </c>
      <c r="C50" s="8">
        <f>C49+(C51-C41)/(A51-A41)</f>
        <v>65.970000000000013</v>
      </c>
      <c r="D50" s="1">
        <f t="shared" si="4"/>
        <v>2.9376470588235293</v>
      </c>
      <c r="E50" s="13">
        <f t="shared" si="5"/>
        <v>3.3312642251189795E-2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2.6300000000000017</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103.1</v>
      </c>
      <c r="C51" s="9">
        <f>VLOOKUP(CONCATENATE($A$1,A51),'Smith et al 2006'!$A$2:$S$780,9,FALSE)</f>
        <v>67.900000000000006</v>
      </c>
      <c r="D51" s="1">
        <f t="shared" si="4"/>
        <v>2.9457142857142857</v>
      </c>
      <c r="E51" s="13">
        <f t="shared" si="5"/>
        <v>3.2238686423708529E-2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2.6</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106.1</v>
      </c>
      <c r="C52" s="8">
        <f>C51+(C61-C51)/(A61-A51)</f>
        <v>69.580000000000013</v>
      </c>
      <c r="D52" s="1">
        <f t="shared" si="4"/>
        <v>2.947222222222222</v>
      </c>
      <c r="E52" s="13">
        <f t="shared" si="5"/>
        <v>2.9097963142580063E-2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2.59</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109.1</v>
      </c>
      <c r="C53" s="8">
        <f>C52+(C61-C51)/(A61-A51)</f>
        <v>71.260000000000019</v>
      </c>
      <c r="D53" s="1">
        <f t="shared" si="4"/>
        <v>2.9486486486486485</v>
      </c>
      <c r="E53" s="13">
        <f t="shared" si="5"/>
        <v>2.827521206409056E-2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2.58</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112.1</v>
      </c>
      <c r="C54" s="8">
        <f>C53+(C61-C51)/(A61-A51)</f>
        <v>72.940000000000026</v>
      </c>
      <c r="D54" s="1">
        <f t="shared" si="4"/>
        <v>2.9499999999999997</v>
      </c>
      <c r="E54" s="13">
        <f t="shared" si="5"/>
        <v>2.7497708524289566E-2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2.5700000000000003</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115.1</v>
      </c>
      <c r="C55" s="8">
        <f>C54+(C61-C51)/(A61-A51)</f>
        <v>74.620000000000033</v>
      </c>
      <c r="D55" s="1">
        <f t="shared" si="4"/>
        <v>2.951282051282051</v>
      </c>
      <c r="E55" s="13">
        <f t="shared" si="5"/>
        <v>2.67618198037467E-2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2.5600000000000005</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118.1</v>
      </c>
      <c r="C56" s="8">
        <f>C55+(C61-C51)/(A61-A51)</f>
        <v>76.30000000000004</v>
      </c>
      <c r="D56" s="1">
        <f t="shared" si="4"/>
        <v>2.9524999999999997</v>
      </c>
      <c r="E56" s="13">
        <f t="shared" si="5"/>
        <v>2.6064291920069538E-2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2.5500000000000007</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121.1</v>
      </c>
      <c r="C57" s="8">
        <f>C56+(C61-C51)/(A61-A51)</f>
        <v>77.980000000000047</v>
      </c>
      <c r="D57" s="1">
        <f t="shared" si="4"/>
        <v>2.9536585365853658</v>
      </c>
      <c r="E57" s="13">
        <f t="shared" si="5"/>
        <v>2.5402201524132195E-2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2.5400000000000009</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124.1</v>
      </c>
      <c r="C58" s="8">
        <f>C57+(C61-C51)/(A61-A51)</f>
        <v>79.660000000000053</v>
      </c>
      <c r="D58" s="1">
        <f t="shared" si="4"/>
        <v>2.9547619047619045</v>
      </c>
      <c r="E58" s="13">
        <f t="shared" si="5"/>
        <v>2.4772914946325386E-2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2.5300000000000011</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127.1</v>
      </c>
      <c r="C59" s="8">
        <f>C58+(C61-C51)/(A61-A51)</f>
        <v>81.34000000000006</v>
      </c>
      <c r="D59" s="1">
        <f t="shared" si="4"/>
        <v>2.9558139534883718</v>
      </c>
      <c r="E59" s="13">
        <f t="shared" si="5"/>
        <v>2.4174053182917099E-2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2.5200000000000014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130.1</v>
      </c>
      <c r="C60" s="8">
        <f>C59+(C61-C51)/(A61-A51)</f>
        <v>83.020000000000067</v>
      </c>
      <c r="D60" s="1">
        <f t="shared" si="4"/>
        <v>2.9568181818181816</v>
      </c>
      <c r="E60" s="13">
        <f t="shared" si="5"/>
        <v>2.3603461841070095E-2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2.5100000000000016</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133.1</v>
      </c>
      <c r="C61" s="9">
        <f>VLOOKUP(CONCATENATE($A$1,A61),'Smith et al 2006'!$A$2:$S$780,9,FALSE)</f>
        <v>84.7</v>
      </c>
      <c r="D61" s="1">
        <f t="shared" si="4"/>
        <v>2.9577777777777778</v>
      </c>
      <c r="E61" s="13">
        <f t="shared" si="5"/>
        <v>2.3059185242121361E-2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2.5</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135.88</v>
      </c>
      <c r="C62" s="8">
        <f>C61+(C71-C61)/(A71-A61)</f>
        <v>86.14</v>
      </c>
      <c r="D62" s="1">
        <f t="shared" si="4"/>
        <v>2.9539130434782606</v>
      </c>
      <c r="E62" s="13">
        <f t="shared" si="5"/>
        <v>2.0886551465063796E-2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2.4900000000000002</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138.66</v>
      </c>
      <c r="C63" s="8">
        <f>C62+(C71-C61)/(A71-A61)</f>
        <v>87.58</v>
      </c>
      <c r="D63" s="1">
        <f t="shared" si="4"/>
        <v>2.9502127659574469</v>
      </c>
      <c r="E63" s="13">
        <f t="shared" si="5"/>
        <v>2.0459228731233514E-2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2.4800000000000004</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141.44</v>
      </c>
      <c r="C64" s="8">
        <f>C63+(C71-C61)/(A71-A61)</f>
        <v>89.02</v>
      </c>
      <c r="D64" s="1">
        <f t="shared" si="4"/>
        <v>2.9466666666666668</v>
      </c>
      <c r="E64" s="13">
        <f t="shared" si="5"/>
        <v>2.004904081927017E-2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2.4700000000000006</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144.22</v>
      </c>
      <c r="C65" s="8">
        <f>C64+(C71-C61)/(A71-A61)</f>
        <v>90.46</v>
      </c>
      <c r="D65" s="1">
        <f t="shared" si="4"/>
        <v>2.943265306122449</v>
      </c>
      <c r="E65" s="13">
        <f t="shared" si="5"/>
        <v>1.9654977375565652E-2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2.4600000000000009</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147</v>
      </c>
      <c r="C66" s="8">
        <f>C65+(C71-C61)/(A71-A61)</f>
        <v>91.899999999999991</v>
      </c>
      <c r="D66" s="1">
        <f t="shared" si="4"/>
        <v>2.94</v>
      </c>
      <c r="E66" s="13">
        <f t="shared" si="5"/>
        <v>1.9276105949244116E-2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2.4500000000000011</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149.78</v>
      </c>
      <c r="C67" s="8">
        <f>C66+(C71-C61)/(A71-A61)</f>
        <v>93.339999999999989</v>
      </c>
      <c r="D67" s="1">
        <f t="shared" si="4"/>
        <v>2.9368627450980394</v>
      </c>
      <c r="E67" s="13">
        <f t="shared" si="5"/>
        <v>1.8911564625850419E-2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2.4400000000000013</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152.56</v>
      </c>
      <c r="C68" s="8">
        <f>C67+(C71-C61)/(A71-A61)</f>
        <v>94.779999999999987</v>
      </c>
      <c r="D68" s="1">
        <f t="shared" si="4"/>
        <v>2.933846153846154</v>
      </c>
      <c r="E68" s="13">
        <f t="shared" si="5"/>
        <v>1.8560555481372587E-2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2.4300000000000015</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155.34</v>
      </c>
      <c r="C69" s="8">
        <f>C68+(C71-C61)/(A71-A61)</f>
        <v>96.219999999999985</v>
      </c>
      <c r="D69" s="1">
        <f t="shared" si="4"/>
        <v>2.9309433962264153</v>
      </c>
      <c r="E69" s="13">
        <f t="shared" si="5"/>
        <v>1.8222338751966438E-2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2.4200000000000017</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158.12</v>
      </c>
      <c r="C70" s="8">
        <f>C69+(C71-C61)/(A71-A61)</f>
        <v>97.659999999999982</v>
      </c>
      <c r="D70" s="1">
        <f t="shared" si="4"/>
        <v>2.9281481481481482</v>
      </c>
      <c r="E70" s="13">
        <f t="shared" si="5"/>
        <v>1.7896227629715433E-2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2.4100000000000019</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160.9</v>
      </c>
      <c r="C71" s="9">
        <f>VLOOKUP(CONCATENATE($A$1,A71),'Smith et al 2006'!$A$2:$S$780,9,FALSE)</f>
        <v>99.1</v>
      </c>
      <c r="D71" s="1">
        <f t="shared" si="4"/>
        <v>2.9254545454545458</v>
      </c>
      <c r="E71" s="13">
        <f t="shared" si="5"/>
        <v>1.7581583607386708E-2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2.4</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163.48000000000002</v>
      </c>
      <c r="C72" s="8">
        <f>C71+(C81-C71)/(A81-A71)</f>
        <v>100.49</v>
      </c>
      <c r="D72" s="1">
        <f t="shared" si="4"/>
        <v>2.9192857142857145</v>
      </c>
      <c r="E72" s="13">
        <f t="shared" si="5"/>
        <v>1.6034804226227495E-2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2.3899999999999997</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166.06</v>
      </c>
      <c r="C73" s="8">
        <f>C72+(C81-C71)/(A81-A71)</f>
        <v>101.88</v>
      </c>
      <c r="D73" s="1">
        <f t="shared" si="4"/>
        <v>2.9133333333333336</v>
      </c>
      <c r="E73" s="13">
        <f t="shared" si="5"/>
        <v>1.5781747002691304E-2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2.38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168.64</v>
      </c>
      <c r="C74" s="8">
        <f>C73+(C81-C71)/(A81-A71)</f>
        <v>103.27</v>
      </c>
      <c r="D74" s="1">
        <f t="shared" si="4"/>
        <v>2.9075862068965517</v>
      </c>
      <c r="E74" s="13">
        <f t="shared" si="5"/>
        <v>1.55365530531133E-2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2.37</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171.21999999999997</v>
      </c>
      <c r="C75" s="8">
        <f>C74+(C81-C71)/(A81-A71)</f>
        <v>104.66</v>
      </c>
      <c r="D75" s="1">
        <f t="shared" si="4"/>
        <v>2.9020338983050844</v>
      </c>
      <c r="E75" s="13">
        <f t="shared" si="5"/>
        <v>1.5298861480075754E-2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2.3600000000000003</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173.79999999999995</v>
      </c>
      <c r="C76" s="8">
        <f>C75+(C81-C71)/(A81-A71)</f>
        <v>106.05</v>
      </c>
      <c r="D76" s="1">
        <f t="shared" si="4"/>
        <v>2.8966666666666661</v>
      </c>
      <c r="E76" s="13">
        <f t="shared" si="5"/>
        <v>1.5068333138651857E-2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2.3500000000000005</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176.37999999999994</v>
      </c>
      <c r="C77" s="8">
        <f>C76+(C81-C71)/(A81-A71)</f>
        <v>107.44</v>
      </c>
      <c r="D77" s="1">
        <f t="shared" si="4"/>
        <v>2.8914754098360644</v>
      </c>
      <c r="E77" s="13">
        <f t="shared" si="5"/>
        <v>1.4844649021864109E-2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2.3400000000000007</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178.95999999999992</v>
      </c>
      <c r="C78" s="8">
        <f>C77+(C81-C71)/(A81-A71)</f>
        <v>108.83</v>
      </c>
      <c r="D78" s="1">
        <f t="shared" si="4"/>
        <v>2.8864516129032247</v>
      </c>
      <c r="E78" s="13">
        <f t="shared" si="5"/>
        <v>1.4627508787844246E-2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2.330000000000001</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181.53999999999991</v>
      </c>
      <c r="C79" s="8">
        <f>C78+(C81-C71)/(A81-A71)</f>
        <v>110.22</v>
      </c>
      <c r="D79" s="1">
        <f t="shared" si="4"/>
        <v>2.8815873015873001</v>
      </c>
      <c r="E79" s="13">
        <f t="shared" si="5"/>
        <v>1.4416629414394144E-2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2.3200000000000012</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184.11999999999989</v>
      </c>
      <c r="C80" s="8">
        <f>C79+(C81-C71)/(A81-A71)</f>
        <v>111.61</v>
      </c>
      <c r="D80" s="1">
        <f t="shared" si="4"/>
        <v>2.8768749999999983</v>
      </c>
      <c r="E80" s="13">
        <f t="shared" si="5"/>
        <v>1.4211743968271406E-2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2.3100000000000014</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186.7</v>
      </c>
      <c r="C81" s="9">
        <f>VLOOKUP(CONCATENATE($A$1,A81),'Smith et al 2006'!$A$2:$S$780,9,FALSE)</f>
        <v>113</v>
      </c>
      <c r="D81" s="1">
        <f t="shared" si="4"/>
        <v>2.8723076923076922</v>
      </c>
      <c r="E81" s="13">
        <f t="shared" si="5"/>
        <v>1.4012600477949722E-2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2.2999999999999998</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189.04999999999998</v>
      </c>
      <c r="C82" s="8">
        <f>C81+(C91-C81)/(A91-A81)</f>
        <v>114.06</v>
      </c>
      <c r="D82" s="1">
        <f t="shared" si="4"/>
        <v>2.8643939393939393</v>
      </c>
      <c r="E82" s="13">
        <f t="shared" si="5"/>
        <v>1.258703802892347E-2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2.2999999999999998</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191.39999999999998</v>
      </c>
      <c r="C83" s="8">
        <f>C82+(C91-C81)/(A91-A81)</f>
        <v>115.12</v>
      </c>
      <c r="D83" s="1">
        <f t="shared" si="4"/>
        <v>2.8567164179104476</v>
      </c>
      <c r="E83" s="13">
        <f t="shared" si="5"/>
        <v>1.2430573922242782E-2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2.2999999999999998</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193.74999999999997</v>
      </c>
      <c r="C84" s="8">
        <f>C83+(C91-C81)/(A91-A81)</f>
        <v>116.18</v>
      </c>
      <c r="D84" s="1">
        <f t="shared" si="4"/>
        <v>2.8492647058823524</v>
      </c>
      <c r="E84" s="13">
        <f t="shared" si="5"/>
        <v>1.227795193312442E-2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2.2999999999999998</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196.09999999999997</v>
      </c>
      <c r="C85" s="8">
        <f>C84+(C91-C81)/(A91-A81)</f>
        <v>117.24000000000001</v>
      </c>
      <c r="D85" s="1">
        <f t="shared" si="4"/>
        <v>2.842028985507246</v>
      </c>
      <c r="E85" s="13">
        <f t="shared" si="5"/>
        <v>1.2129032258064498E-2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2.2999999999999998</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198.44999999999996</v>
      </c>
      <c r="C86" s="8">
        <f>C85+(C91-C81)/(A91-A81)</f>
        <v>118.30000000000001</v>
      </c>
      <c r="D86" s="1">
        <f t="shared" si="4"/>
        <v>2.8349999999999995</v>
      </c>
      <c r="E86" s="13">
        <f t="shared" si="5"/>
        <v>1.1983681795002532E-2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2.2999999999999998</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200.79999999999995</v>
      </c>
      <c r="C87" s="8">
        <f>C86+(C91-C81)/(A91-A81)</f>
        <v>119.36000000000001</v>
      </c>
      <c r="D87" s="1">
        <f t="shared" si="4"/>
        <v>2.8281690140845064</v>
      </c>
      <c r="E87" s="13">
        <f t="shared" si="5"/>
        <v>1.1841773746535722E-2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2.2999999999999998</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203.14999999999995</v>
      </c>
      <c r="C88" s="8">
        <f>C87+(C91-C81)/(A91-A81)</f>
        <v>120.42000000000002</v>
      </c>
      <c r="D88" s="1">
        <f t="shared" si="4"/>
        <v>2.821527777777777</v>
      </c>
      <c r="E88" s="13">
        <f t="shared" si="5"/>
        <v>1.1703187250996061E-2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2.2999999999999998</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205.49999999999994</v>
      </c>
      <c r="C89" s="8">
        <f>C88+(C91-C81)/(A91-A81)</f>
        <v>121.48000000000002</v>
      </c>
      <c r="D89" s="1">
        <f t="shared" si="4"/>
        <v>2.815068493150684</v>
      </c>
      <c r="E89" s="13">
        <f t="shared" si="5"/>
        <v>1.1567807039133626E-2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2.2999999999999998</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207.84999999999994</v>
      </c>
      <c r="C90" s="8">
        <f>C89+(C91-C81)/(A91-A81)</f>
        <v>122.54000000000002</v>
      </c>
      <c r="D90" s="1">
        <f t="shared" si="4"/>
        <v>2.8087837837837828</v>
      </c>
      <c r="E90" s="13">
        <f t="shared" si="5"/>
        <v>1.143552311435525E-2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2.2999999999999998</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210.2</v>
      </c>
      <c r="C91" s="9">
        <f>VLOOKUP(CONCATENATE($A$1,A91),'Smith et al 2006'!$A$2:$S$780,9,FALSE)</f>
        <v>123.6</v>
      </c>
      <c r="D91" s="1">
        <f t="shared" si="4"/>
        <v>2.8026666666666666</v>
      </c>
      <c r="E91" s="13">
        <f t="shared" si="5"/>
        <v>1.1306230454654953E-2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2.2999999999999998</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212.32999999999998</v>
      </c>
      <c r="C92" s="8">
        <f>C91+(C101-C91)/(A101-A91)</f>
        <v>124.55</v>
      </c>
      <c r="D92" s="1">
        <f t="shared" si="4"/>
        <v>2.7938157894736841</v>
      </c>
      <c r="E92" s="13">
        <f t="shared" si="5"/>
        <v>1.0133206470028577E-2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2.2999999999999998</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214.45999999999998</v>
      </c>
      <c r="C93" s="8">
        <f>C92+(C101-C91)/(A101-A91)</f>
        <v>125.5</v>
      </c>
      <c r="D93" s="1">
        <f t="shared" si="4"/>
        <v>2.7851948051948048</v>
      </c>
      <c r="E93" s="13">
        <f t="shared" si="5"/>
        <v>1.0031554655488994E-2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2.2999999999999998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216.58999999999997</v>
      </c>
      <c r="C94" s="8">
        <f>C93+(C101-C91)/(A101-A91)</f>
        <v>126.45</v>
      </c>
      <c r="D94" s="1">
        <f t="shared" si="4"/>
        <v>2.7767948717948716</v>
      </c>
      <c r="E94" s="13">
        <f t="shared" si="5"/>
        <v>9.9319220367435346E-3</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2.2999999999999998</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218.71999999999997</v>
      </c>
      <c r="C95" s="8">
        <f>C94+(C101-C91)/(A101-A91)</f>
        <v>127.4</v>
      </c>
      <c r="D95" s="1">
        <f t="shared" si="4"/>
        <v>2.7686075949367086</v>
      </c>
      <c r="E95" s="13">
        <f t="shared" si="5"/>
        <v>9.8342490419687234E-3</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2.2999999999999998</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220.84999999999997</v>
      </c>
      <c r="C96" s="8">
        <f>C95+(C101-C91)/(A101-A91)</f>
        <v>128.35</v>
      </c>
      <c r="D96" s="1">
        <f t="shared" si="4"/>
        <v>2.7606249999999997</v>
      </c>
      <c r="E96" s="13">
        <f t="shared" si="5"/>
        <v>9.7384784198975005E-3</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2.2999999999999998</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222.97999999999996</v>
      </c>
      <c r="C97" s="8">
        <f>C96+(C101-C91)/(A101-A91)</f>
        <v>129.29999999999998</v>
      </c>
      <c r="D97" s="1">
        <f t="shared" si="4"/>
        <v>2.752839506172839</v>
      </c>
      <c r="E97" s="13">
        <f t="shared" si="5"/>
        <v>9.6445551279149555E-3</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2.2999999999999998</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225.10999999999996</v>
      </c>
      <c r="C98" s="8">
        <f>C97+(C101-C91)/(A101-A91)</f>
        <v>130.24999999999997</v>
      </c>
      <c r="D98" s="1">
        <f t="shared" si="4"/>
        <v>2.7452439024390238</v>
      </c>
      <c r="E98" s="13">
        <f t="shared" si="5"/>
        <v>9.5524262265673787E-3</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2.2999999999999998</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227.23999999999995</v>
      </c>
      <c r="C99" s="8">
        <f>C98+(C101-C91)/(A101-A91)</f>
        <v>131.19999999999996</v>
      </c>
      <c r="D99" s="1">
        <f t="shared" si="4"/>
        <v>2.7378313253012041</v>
      </c>
      <c r="E99" s="13">
        <f t="shared" si="5"/>
        <v>9.4620407800629636E-3</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2.2999999999999998</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229.36999999999995</v>
      </c>
      <c r="C100" s="8">
        <f>C99+(C101-C91)/(A101-A91)</f>
        <v>132.14999999999995</v>
      </c>
      <c r="D100" s="1">
        <f t="shared" si="4"/>
        <v>2.7305952380952374</v>
      </c>
      <c r="E100" s="13">
        <f t="shared" si="5"/>
        <v>9.3733497623658124E-3</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2.2999999999999998</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231.5</v>
      </c>
      <c r="C101" s="9">
        <f>VLOOKUP(CONCATENATE($A$1,A101),'Smith et al 2006'!$A$2:$S$780,9,FALSE)</f>
        <v>133.1</v>
      </c>
      <c r="D101" s="1">
        <f t="shared" si="4"/>
        <v>2.723529411764706</v>
      </c>
      <c r="E101" s="13">
        <f t="shared" si="5"/>
        <v>9.2863059685226457E-3</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2.2999999999999998</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233.43</v>
      </c>
      <c r="C102" s="8">
        <f>C101+(C111-C101)/(A111-A101)</f>
        <v>133.95999999999998</v>
      </c>
      <c r="D102" s="1">
        <f t="shared" si="4"/>
        <v>2.7143023255813956</v>
      </c>
      <c r="E102" s="13">
        <f t="shared" si="5"/>
        <v>8.3369330453564316E-3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2.29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235.36</v>
      </c>
      <c r="C103" s="8">
        <f>C102+(C111-C101)/(A111-A101)</f>
        <v>134.82</v>
      </c>
      <c r="D103" s="1">
        <f t="shared" si="4"/>
        <v>2.7052873563218394</v>
      </c>
      <c r="E103" s="13">
        <f t="shared" si="5"/>
        <v>8.2680032557940208E-3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2.2800000000000002</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237.29000000000002</v>
      </c>
      <c r="C104" s="8">
        <f>C103+(C111-C101)/(A111-A101)</f>
        <v>135.68</v>
      </c>
      <c r="D104" s="1">
        <f t="shared" si="4"/>
        <v>2.696477272727273</v>
      </c>
      <c r="E104" s="13">
        <f t="shared" si="5"/>
        <v>8.2002039428961115E-3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2.2700000000000005</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239.22000000000003</v>
      </c>
      <c r="C105" s="8">
        <f>C104+(C111-C101)/(A111-A101)</f>
        <v>136.54000000000002</v>
      </c>
      <c r="D105" s="1">
        <f t="shared" ref="D105:D141" si="14">B105/A105</f>
        <v>2.687865168539326</v>
      </c>
      <c r="E105" s="13">
        <f t="shared" ref="E105:E141" si="15">(B105/B104)-1</f>
        <v>8.1335075224409081E-3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2.2600000000000007</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241.15000000000003</v>
      </c>
      <c r="C106" s="8">
        <f>C105+(C111-C101)/(A111-A101)</f>
        <v>137.40000000000003</v>
      </c>
      <c r="D106" s="1">
        <f t="shared" si="14"/>
        <v>2.679444444444445</v>
      </c>
      <c r="E106" s="13">
        <f t="shared" si="15"/>
        <v>8.0678873003929841E-3</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2.2500000000000009</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243.08000000000004</v>
      </c>
      <c r="C107" s="8">
        <f>C106+(C111-C101)/(A111-A101)</f>
        <v>138.26000000000005</v>
      </c>
      <c r="D107" s="1">
        <f t="shared" si="14"/>
        <v>2.6712087912087918</v>
      </c>
      <c r="E107" s="13">
        <f t="shared" si="15"/>
        <v>8.0033174372797777E-3</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2.2400000000000011</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245.01000000000005</v>
      </c>
      <c r="C108" s="8">
        <f>C107+(C111-C101)/(A111-A101)</f>
        <v>139.12000000000006</v>
      </c>
      <c r="D108" s="1">
        <f t="shared" si="14"/>
        <v>2.6631521739130442</v>
      </c>
      <c r="E108" s="13">
        <f t="shared" si="15"/>
        <v>7.9397729142669515E-3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2.2300000000000013</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246.94000000000005</v>
      </c>
      <c r="C109" s="8">
        <f>C108+(C111-C101)/(A111-A101)</f>
        <v>139.98000000000008</v>
      </c>
      <c r="D109" s="1">
        <f t="shared" si="14"/>
        <v>2.6552688172043015</v>
      </c>
      <c r="E109" s="13">
        <f t="shared" si="15"/>
        <v>7.877229500836691E-3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2.2200000000000015</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248.87000000000006</v>
      </c>
      <c r="C110" s="8">
        <f>C109+(C111-C101)/(A111-A101)</f>
        <v>140.84000000000009</v>
      </c>
      <c r="D110" s="1">
        <f t="shared" si="14"/>
        <v>2.6475531914893624</v>
      </c>
      <c r="E110" s="13">
        <f t="shared" si="15"/>
        <v>7.8156637239814586E-3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2.2100000000000017</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250.8</v>
      </c>
      <c r="C111" s="9">
        <f>VLOOKUP(CONCATENATE($A$1,A111),'Smith et al 2006'!$A$2:$S$780,9,FALSE)</f>
        <v>141.69999999999999</v>
      </c>
      <c r="D111" s="1">
        <f t="shared" si="14"/>
        <v>2.64</v>
      </c>
      <c r="E111" s="13">
        <f t="shared" si="15"/>
        <v>7.7550528388312667E-3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2.2000000000000002</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252.51000000000002</v>
      </c>
      <c r="C112" s="8">
        <f>C111+(C121-C111)/(A121-A111)</f>
        <v>142.44999999999999</v>
      </c>
      <c r="D112" s="1">
        <f t="shared" si="14"/>
        <v>2.6303125000000001</v>
      </c>
      <c r="E112" s="13">
        <f t="shared" si="15"/>
        <v>6.8181818181818343E-3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2.2000000000000002</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254.22000000000003</v>
      </c>
      <c r="C113" s="8">
        <f>C112+(C121-C111)/(A121-A111)</f>
        <v>143.19999999999999</v>
      </c>
      <c r="D113" s="1">
        <f t="shared" si="14"/>
        <v>2.6208247422680415</v>
      </c>
      <c r="E113" s="13">
        <f t="shared" si="15"/>
        <v>6.7720090293454938E-3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2.2000000000000002</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255.93000000000004</v>
      </c>
      <c r="C114" s="8">
        <f>C113+(C121-C111)/(A121-A111)</f>
        <v>143.94999999999999</v>
      </c>
      <c r="D114" s="1">
        <f t="shared" si="14"/>
        <v>2.6115306122448985</v>
      </c>
      <c r="E114" s="13">
        <f t="shared" si="15"/>
        <v>6.7264573991032695E-3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2.2000000000000002</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257.64000000000004</v>
      </c>
      <c r="C115" s="8">
        <f>C114+(C121-C111)/(A121-A111)</f>
        <v>144.69999999999999</v>
      </c>
      <c r="D115" s="1">
        <f t="shared" si="14"/>
        <v>2.602424242424243</v>
      </c>
      <c r="E115" s="13">
        <f t="shared" si="15"/>
        <v>6.6815144766148027E-3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2.2000000000000002</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259.35000000000002</v>
      </c>
      <c r="C116" s="8">
        <f>C115+(C121-C111)/(A121-A111)</f>
        <v>145.44999999999999</v>
      </c>
      <c r="D116" s="1">
        <f t="shared" si="14"/>
        <v>2.5935000000000001</v>
      </c>
      <c r="E116" s="13">
        <f t="shared" si="15"/>
        <v>6.6371681415928752E-3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2.2000000000000002</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261.06</v>
      </c>
      <c r="C117" s="8">
        <f>C116+(C121-C111)/(A121-A111)</f>
        <v>146.19999999999999</v>
      </c>
      <c r="D117" s="1">
        <f t="shared" si="14"/>
        <v>2.5847524752475248</v>
      </c>
      <c r="E117" s="13">
        <f t="shared" si="15"/>
        <v>6.59340659340657E-3</v>
      </c>
      <c r="F117" s="20"/>
      <c r="G117" s="20"/>
      <c r="H117" s="8">
        <f>H116+(H121-H111)/($A121-$A111)</f>
        <v>2.2000000000000002</v>
      </c>
    </row>
    <row r="118" spans="1:108" x14ac:dyDescent="0.2">
      <c r="A118" s="8">
        <f t="shared" si="16"/>
        <v>102</v>
      </c>
      <c r="B118" s="8">
        <f>B117+(B121-B111)/(A121-A111)</f>
        <v>262.77</v>
      </c>
      <c r="C118" s="8">
        <f>C117+(C121-C111)/(A121-A111)</f>
        <v>146.94999999999999</v>
      </c>
      <c r="D118" s="1">
        <f t="shared" si="14"/>
        <v>2.5761764705882353</v>
      </c>
      <c r="E118" s="13">
        <f t="shared" si="15"/>
        <v>6.5502183406112024E-3</v>
      </c>
      <c r="F118" s="20"/>
      <c r="G118" s="20"/>
      <c r="H118" s="8">
        <f>H117+(H121-H111)/($A121-$A111)</f>
        <v>2.2000000000000002</v>
      </c>
    </row>
    <row r="119" spans="1:108" x14ac:dyDescent="0.2">
      <c r="A119" s="8">
        <f t="shared" si="16"/>
        <v>103</v>
      </c>
      <c r="B119" s="8">
        <f>B118+(B121-B111)/(A121-A111)</f>
        <v>264.47999999999996</v>
      </c>
      <c r="C119" s="8">
        <f>C118+(C121-C111)/(A121-A111)</f>
        <v>147.69999999999999</v>
      </c>
      <c r="D119" s="1">
        <f t="shared" si="14"/>
        <v>2.5677669902912617</v>
      </c>
      <c r="E119" s="13">
        <f t="shared" si="15"/>
        <v>6.5075921908892553E-3</v>
      </c>
      <c r="F119" s="20"/>
      <c r="G119" s="20"/>
      <c r="H119" s="8">
        <f>H118+(H121-H111)/($A121-$A111)</f>
        <v>2.2000000000000002</v>
      </c>
    </row>
    <row r="120" spans="1:108" x14ac:dyDescent="0.2">
      <c r="A120" s="8">
        <f t="shared" si="16"/>
        <v>104</v>
      </c>
      <c r="B120" s="8">
        <f>B119+(B121-B111)/(A121-A111)</f>
        <v>266.18999999999994</v>
      </c>
      <c r="C120" s="8">
        <f>C119+(C121-C111)/(A121-A111)</f>
        <v>148.44999999999999</v>
      </c>
      <c r="D120" s="1">
        <f t="shared" si="14"/>
        <v>2.5595192307692303</v>
      </c>
      <c r="E120" s="13">
        <f t="shared" si="15"/>
        <v>6.4655172413792261E-3</v>
      </c>
      <c r="F120" s="20"/>
      <c r="G120" s="20"/>
      <c r="H120" s="8">
        <f>H119+(H121-H111)/($A121-$A111)</f>
        <v>2.2000000000000002</v>
      </c>
    </row>
    <row r="121" spans="1:108" x14ac:dyDescent="0.2">
      <c r="A121" s="9">
        <v>105</v>
      </c>
      <c r="B121" s="9">
        <f>VLOOKUP(CONCATENATE($A$1,A121),'Smith et al 2006'!$A$2:$S$780,8,FALSE)</f>
        <v>267.89999999999998</v>
      </c>
      <c r="C121" s="9">
        <f>VLOOKUP(CONCATENATE($A$1,A121),'Smith et al 2006'!$A$2:$S$780,9,FALSE)</f>
        <v>149.19999999999999</v>
      </c>
      <c r="D121" s="1">
        <f t="shared" si="14"/>
        <v>2.5514285714285712</v>
      </c>
      <c r="E121" s="13">
        <f t="shared" si="15"/>
        <v>6.4239828693790635E-3</v>
      </c>
      <c r="F121" s="20"/>
      <c r="G121" s="20"/>
      <c r="H121" s="9">
        <f>VLOOKUP(CONCATENATE($A$1,$A121),'Smith et al 2006'!$A$2:$S$780,11,FALSE)</f>
        <v>2.2000000000000002</v>
      </c>
    </row>
    <row r="122" spans="1:108" x14ac:dyDescent="0.2">
      <c r="A122" s="8">
        <f t="shared" ref="A122:A130" si="17">A121+1</f>
        <v>106</v>
      </c>
      <c r="B122" s="8">
        <f>B121+(B131-B121)/(A131-A121)</f>
        <v>269.38</v>
      </c>
      <c r="C122" s="8">
        <f>C121+(C131-C121)/(A131-A121)</f>
        <v>149.85</v>
      </c>
      <c r="D122" s="1">
        <f t="shared" si="14"/>
        <v>2.5413207547169812</v>
      </c>
      <c r="E122" s="13">
        <f t="shared" si="15"/>
        <v>5.5244494214259365E-3</v>
      </c>
      <c r="F122" s="20"/>
      <c r="G122" s="20"/>
      <c r="H122" s="8">
        <f>H121+(H131-H121)/($A131-$A121)</f>
        <v>2.2000000000000002</v>
      </c>
    </row>
    <row r="123" spans="1:108" x14ac:dyDescent="0.2">
      <c r="A123" s="8">
        <f t="shared" si="17"/>
        <v>107</v>
      </c>
      <c r="B123" s="8">
        <f>B122+(B131-B121)/(A131-A121)</f>
        <v>270.86</v>
      </c>
      <c r="C123" s="8">
        <f>C122+(C131-C121)/(A131-A121)</f>
        <v>150.5</v>
      </c>
      <c r="D123" s="1">
        <f t="shared" si="14"/>
        <v>2.5314018691588784</v>
      </c>
      <c r="E123" s="13">
        <f t="shared" si="15"/>
        <v>5.4940975573540829E-3</v>
      </c>
      <c r="F123" s="20"/>
      <c r="G123" s="20"/>
      <c r="H123" s="8">
        <f>H122+(H131-H121)/($A131-$A121)</f>
        <v>2.2000000000000002</v>
      </c>
    </row>
    <row r="124" spans="1:108" x14ac:dyDescent="0.2">
      <c r="A124" s="8">
        <f t="shared" si="17"/>
        <v>108</v>
      </c>
      <c r="B124" s="8">
        <f>B123+(B131-B121)/(A131-A121)</f>
        <v>272.34000000000003</v>
      </c>
      <c r="C124" s="8">
        <f>C123+(C131-C121)/(A131-A121)</f>
        <v>151.15</v>
      </c>
      <c r="D124" s="1">
        <f t="shared" si="14"/>
        <v>2.5216666666666669</v>
      </c>
      <c r="E124" s="13">
        <f t="shared" si="15"/>
        <v>5.4640773831500233E-3</v>
      </c>
      <c r="F124" s="20"/>
      <c r="G124" s="20"/>
      <c r="H124" s="8">
        <f>H123+(H131-H121)/($A131-$A121)</f>
        <v>2.2000000000000002</v>
      </c>
    </row>
    <row r="125" spans="1:108" x14ac:dyDescent="0.2">
      <c r="A125" s="8">
        <f t="shared" si="17"/>
        <v>109</v>
      </c>
      <c r="B125" s="8">
        <f>B124+(B131-B121)/(A131-A121)</f>
        <v>273.82000000000005</v>
      </c>
      <c r="C125" s="8">
        <f>C124+(C131-C121)/(A131-A121)</f>
        <v>151.80000000000001</v>
      </c>
      <c r="D125" s="1">
        <f t="shared" si="14"/>
        <v>2.5121100917431196</v>
      </c>
      <c r="E125" s="13">
        <f t="shared" si="15"/>
        <v>5.4343834912242706E-3</v>
      </c>
      <c r="F125" s="20"/>
      <c r="G125" s="20"/>
      <c r="H125" s="8">
        <f>H124+(H131-H121)/($A131-$A121)</f>
        <v>2.2000000000000002</v>
      </c>
    </row>
    <row r="126" spans="1:108" x14ac:dyDescent="0.2">
      <c r="A126" s="8">
        <f t="shared" si="17"/>
        <v>110</v>
      </c>
      <c r="B126" s="8">
        <f>B125+(B131-B121)/(A131-A121)</f>
        <v>275.30000000000007</v>
      </c>
      <c r="C126" s="8">
        <f>C125+(C131-C121)/(A131-A121)</f>
        <v>152.45000000000002</v>
      </c>
      <c r="D126" s="1">
        <f t="shared" si="14"/>
        <v>2.5027272727272734</v>
      </c>
      <c r="E126" s="13">
        <f t="shared" si="15"/>
        <v>5.4050105908991508E-3</v>
      </c>
      <c r="F126" s="20"/>
      <c r="G126" s="20"/>
      <c r="H126" s="8">
        <f>H125+(H131-H121)/($A131-$A121)</f>
        <v>2.2000000000000002</v>
      </c>
    </row>
    <row r="127" spans="1:108" x14ac:dyDescent="0.2">
      <c r="A127" s="8">
        <f t="shared" si="17"/>
        <v>111</v>
      </c>
      <c r="B127" s="8">
        <f>B126+(B131-B121)/(A131-A121)</f>
        <v>276.78000000000009</v>
      </c>
      <c r="C127" s="8">
        <f>C126+(C131-C121)/(A131-A121)</f>
        <v>153.10000000000002</v>
      </c>
      <c r="D127" s="1">
        <f t="shared" si="14"/>
        <v>2.4935135135135145</v>
      </c>
      <c r="E127" s="13">
        <f t="shared" si="15"/>
        <v>5.3759535052670948E-3</v>
      </c>
      <c r="F127" s="20"/>
      <c r="G127" s="20"/>
      <c r="H127" s="8">
        <f>H126+(H131-H121)/($A131-$A121)</f>
        <v>2.2000000000000002</v>
      </c>
    </row>
    <row r="128" spans="1:108" x14ac:dyDescent="0.2">
      <c r="A128" s="8">
        <f t="shared" si="17"/>
        <v>112</v>
      </c>
      <c r="B128" s="8">
        <f>B127+(B131-B121)/(A131-A121)</f>
        <v>278.2600000000001</v>
      </c>
      <c r="C128" s="8">
        <f>C127+(C131-C121)/(A131-A121)</f>
        <v>153.75000000000003</v>
      </c>
      <c r="D128" s="1">
        <f t="shared" si="14"/>
        <v>2.4844642857142865</v>
      </c>
      <c r="E128" s="13">
        <f t="shared" si="15"/>
        <v>5.3472071681479605E-3</v>
      </c>
      <c r="F128" s="20"/>
      <c r="G128" s="20"/>
      <c r="H128" s="8">
        <f>H127+(H131-H121)/($A131-$A121)</f>
        <v>2.2000000000000002</v>
      </c>
    </row>
    <row r="129" spans="1:8" x14ac:dyDescent="0.2">
      <c r="A129" s="8">
        <f t="shared" si="17"/>
        <v>113</v>
      </c>
      <c r="B129" s="8">
        <f>B128+(B131-B121)/(A131-A121)</f>
        <v>279.74000000000012</v>
      </c>
      <c r="C129" s="8">
        <f>C128+(C131-C121)/(A131-A121)</f>
        <v>154.40000000000003</v>
      </c>
      <c r="D129" s="1">
        <f t="shared" si="14"/>
        <v>2.4755752212389392</v>
      </c>
      <c r="E129" s="13">
        <f t="shared" si="15"/>
        <v>5.3187666211458318E-3</v>
      </c>
      <c r="F129" s="20"/>
      <c r="G129" s="20"/>
      <c r="H129" s="8">
        <f>H128+(H131-H121)/($A131-$A121)</f>
        <v>2.2000000000000002</v>
      </c>
    </row>
    <row r="130" spans="1:8" x14ac:dyDescent="0.2">
      <c r="A130" s="8">
        <f t="shared" si="17"/>
        <v>114</v>
      </c>
      <c r="B130" s="8">
        <f>B129+(B131-B121)/(A131-A121)</f>
        <v>281.22000000000014</v>
      </c>
      <c r="C130" s="8">
        <f>C129+(C131-C121)/(A131-A121)</f>
        <v>155.05000000000004</v>
      </c>
      <c r="D130" s="1">
        <f t="shared" si="14"/>
        <v>2.4668421052631593</v>
      </c>
      <c r="E130" s="13">
        <f t="shared" si="15"/>
        <v>5.2906270107957454E-3</v>
      </c>
      <c r="F130" s="20"/>
      <c r="G130" s="20"/>
      <c r="H130" s="8">
        <f>H129+(H131-H121)/($A131-$A121)</f>
        <v>2.2000000000000002</v>
      </c>
    </row>
    <row r="131" spans="1:8" x14ac:dyDescent="0.2">
      <c r="A131" s="9">
        <v>115</v>
      </c>
      <c r="B131" s="9">
        <f>VLOOKUP(CONCATENATE($A$1,A131),'Smith et al 2006'!$A$2:$S$780,8,FALSE)</f>
        <v>282.7</v>
      </c>
      <c r="C131" s="9">
        <f>VLOOKUP(CONCATENATE($A$1,A131),'Smith et al 2006'!$A$2:$S$780,9,FALSE)</f>
        <v>155.69999999999999</v>
      </c>
      <c r="D131" s="1">
        <f t="shared" si="14"/>
        <v>2.4582608695652173</v>
      </c>
      <c r="E131" s="13">
        <f t="shared" si="15"/>
        <v>5.2627835858041205E-3</v>
      </c>
      <c r="F131" s="20"/>
      <c r="G131" s="20"/>
      <c r="H131" s="9">
        <f>VLOOKUP(CONCATENATE($A$1,$A131),'Smith et al 2006'!$A$2:$S$780,11,FALSE)</f>
        <v>2.2000000000000002</v>
      </c>
    </row>
    <row r="132" spans="1:8" x14ac:dyDescent="0.2">
      <c r="A132" s="8">
        <f t="shared" ref="A132:A140" si="18">A131+1</f>
        <v>116</v>
      </c>
      <c r="B132" s="8">
        <f>B131+(B141-B131)/(A141-A131)</f>
        <v>283.96999999999997</v>
      </c>
      <c r="C132" s="8">
        <f>C131+(C141-C131)/(A141-A131)</f>
        <v>156.26</v>
      </c>
      <c r="D132" s="1">
        <f t="shared" si="14"/>
        <v>2.44801724137931</v>
      </c>
      <c r="E132" s="13">
        <f t="shared" si="15"/>
        <v>4.4923947647681484E-3</v>
      </c>
      <c r="F132" s="20"/>
      <c r="G132" s="20"/>
      <c r="H132" s="8">
        <f>H131+(H141-H131)/($A141-$A131)</f>
        <v>2.2000000000000002</v>
      </c>
    </row>
    <row r="133" spans="1:8" x14ac:dyDescent="0.2">
      <c r="A133" s="8">
        <f t="shared" si="18"/>
        <v>117</v>
      </c>
      <c r="B133" s="8">
        <f>B132+(B141-B131)/(A141-A131)</f>
        <v>285.23999999999995</v>
      </c>
      <c r="C133" s="8">
        <f>C132+(C141-C131)/(A141-A131)</f>
        <v>156.82</v>
      </c>
      <c r="D133" s="1">
        <f t="shared" si="14"/>
        <v>2.4379487179487174</v>
      </c>
      <c r="E133" s="13">
        <f t="shared" si="15"/>
        <v>4.4723034123321792E-3</v>
      </c>
      <c r="F133" s="20"/>
      <c r="G133" s="20"/>
      <c r="H133" s="8">
        <f>H132+(H141-H131)/($A141-$A131)</f>
        <v>2.2000000000000002</v>
      </c>
    </row>
    <row r="134" spans="1:8" x14ac:dyDescent="0.2">
      <c r="A134" s="8">
        <f t="shared" si="18"/>
        <v>118</v>
      </c>
      <c r="B134" s="8">
        <f>B133+(B141-B131)/(A141-A131)</f>
        <v>286.50999999999993</v>
      </c>
      <c r="C134" s="8">
        <f>C133+(C141-C131)/(A141-A131)</f>
        <v>157.38</v>
      </c>
      <c r="D134" s="1">
        <f t="shared" si="14"/>
        <v>2.4280508474576266</v>
      </c>
      <c r="E134" s="13">
        <f t="shared" si="15"/>
        <v>4.4523909690084018E-3</v>
      </c>
      <c r="F134" s="20"/>
      <c r="G134" s="20"/>
      <c r="H134" s="8">
        <f>H133+(H141-H131)/($A141-$A131)</f>
        <v>2.2000000000000002</v>
      </c>
    </row>
    <row r="135" spans="1:8" x14ac:dyDescent="0.2">
      <c r="A135" s="8">
        <f t="shared" si="18"/>
        <v>119</v>
      </c>
      <c r="B135" s="8">
        <f>B134+(B141-B131)/(A141-A131)</f>
        <v>287.77999999999992</v>
      </c>
      <c r="C135" s="8">
        <f>C134+(C141-C131)/(A141-A131)</f>
        <v>157.94</v>
      </c>
      <c r="D135" s="1">
        <f t="shared" si="14"/>
        <v>2.4183193277310919</v>
      </c>
      <c r="E135" s="13">
        <f t="shared" si="15"/>
        <v>4.4326550556699207E-3</v>
      </c>
      <c r="F135" s="20"/>
      <c r="G135" s="20"/>
      <c r="H135" s="8">
        <f>H134+(H141-H131)/($A141-$A131)</f>
        <v>2.2000000000000002</v>
      </c>
    </row>
    <row r="136" spans="1:8" x14ac:dyDescent="0.2">
      <c r="A136" s="8">
        <f t="shared" si="18"/>
        <v>120</v>
      </c>
      <c r="B136" s="8">
        <f>B135+(B141-B131)/(A141-A131)</f>
        <v>289.0499999999999</v>
      </c>
      <c r="C136" s="8">
        <f>C135+(C141-C131)/(A141-A131)</f>
        <v>158.5</v>
      </c>
      <c r="D136" s="1">
        <f t="shared" si="14"/>
        <v>2.4087499999999991</v>
      </c>
      <c r="E136" s="13">
        <f t="shared" si="15"/>
        <v>4.4130933351864687E-3</v>
      </c>
      <c r="F136" s="20"/>
      <c r="G136" s="20"/>
      <c r="H136" s="8">
        <f>H135+(H141-H131)/($A141-$A131)</f>
        <v>2.2000000000000002</v>
      </c>
    </row>
    <row r="137" spans="1:8" x14ac:dyDescent="0.2">
      <c r="A137" s="8">
        <f t="shared" si="18"/>
        <v>121</v>
      </c>
      <c r="B137" s="8">
        <f>B136+(B141-B131)/(A141-A131)</f>
        <v>290.31999999999988</v>
      </c>
      <c r="C137" s="8">
        <f>C136+(C141-C131)/(A141-A131)</f>
        <v>159.06</v>
      </c>
      <c r="D137" s="1">
        <f t="shared" si="14"/>
        <v>2.3993388429752058</v>
      </c>
      <c r="E137" s="13">
        <f t="shared" si="15"/>
        <v>4.3937035115031442E-3</v>
      </c>
      <c r="F137" s="20"/>
      <c r="G137" s="20"/>
      <c r="H137" s="8">
        <f>H136+(H141-H131)/($A141-$A131)</f>
        <v>2.2000000000000002</v>
      </c>
    </row>
    <row r="138" spans="1:8" x14ac:dyDescent="0.2">
      <c r="A138" s="8">
        <f t="shared" si="18"/>
        <v>122</v>
      </c>
      <c r="B138" s="8">
        <f>B137+(B141-B131)/(A141-A131)</f>
        <v>291.58999999999986</v>
      </c>
      <c r="C138" s="8">
        <f>C137+(C141-C131)/(A141-A131)</f>
        <v>159.62</v>
      </c>
      <c r="D138" s="1">
        <f t="shared" si="14"/>
        <v>2.3900819672131135</v>
      </c>
      <c r="E138" s="13">
        <f t="shared" si="15"/>
        <v>4.3744833287406859E-3</v>
      </c>
      <c r="F138" s="20"/>
      <c r="G138" s="20"/>
      <c r="H138" s="8">
        <f>H137+(H141-H131)/($A141-$A131)</f>
        <v>2.2000000000000002</v>
      </c>
    </row>
    <row r="139" spans="1:8" x14ac:dyDescent="0.2">
      <c r="A139" s="8">
        <f t="shared" si="18"/>
        <v>123</v>
      </c>
      <c r="B139" s="8">
        <f>B138+(B141-B131)/(A141-A131)</f>
        <v>292.85999999999984</v>
      </c>
      <c r="C139" s="8">
        <f>C138+(C141-C131)/(A141-A131)</f>
        <v>160.18</v>
      </c>
      <c r="D139" s="1">
        <f t="shared" si="14"/>
        <v>2.3809756097560961</v>
      </c>
      <c r="E139" s="13">
        <f t="shared" si="15"/>
        <v>4.3554305703212837E-3</v>
      </c>
      <c r="F139" s="20"/>
      <c r="G139" s="20"/>
      <c r="H139" s="8">
        <f>H138+(H141-H131)/($A141-$A131)</f>
        <v>2.2000000000000002</v>
      </c>
    </row>
    <row r="140" spans="1:8" x14ac:dyDescent="0.2">
      <c r="A140" s="8">
        <f t="shared" si="18"/>
        <v>124</v>
      </c>
      <c r="B140" s="8">
        <f>B139+(B141-B131)/(A141-A131)</f>
        <v>294.12999999999982</v>
      </c>
      <c r="C140" s="8">
        <f>C139+(C141-C131)/(A141-A131)</f>
        <v>160.74</v>
      </c>
      <c r="D140" s="1">
        <f t="shared" si="14"/>
        <v>2.3720161290322568</v>
      </c>
      <c r="E140" s="13">
        <f t="shared" si="15"/>
        <v>4.3365430581163711E-3</v>
      </c>
      <c r="F140" s="20"/>
      <c r="G140" s="20"/>
      <c r="H140" s="8">
        <f>H139+(H141-H131)/($A141-$A131)</f>
        <v>2.2000000000000002</v>
      </c>
    </row>
    <row r="141" spans="1:8" x14ac:dyDescent="0.2">
      <c r="A141" s="9">
        <v>125</v>
      </c>
      <c r="B141" s="9">
        <f>VLOOKUP(CONCATENATE($A$1,A141),'Smith et al 2006'!$A$2:$S$780,8,FALSE)</f>
        <v>295.39999999999998</v>
      </c>
      <c r="C141" s="9">
        <f>VLOOKUP(CONCATENATE($A$1,A141),'Smith et al 2006'!$A$2:$S$780,9,FALSE)</f>
        <v>161.30000000000001</v>
      </c>
      <c r="D141" s="1">
        <f t="shared" si="14"/>
        <v>2.3632</v>
      </c>
      <c r="E141" s="13">
        <f t="shared" si="15"/>
        <v>4.3178186516170669E-3</v>
      </c>
      <c r="F141" s="20"/>
      <c r="G141" s="20"/>
      <c r="H141" s="9">
        <f>VLOOKUP(CONCATENATE($A$1,$A141),'Smith et al 2006'!$A$2:$S$780,11,FALSE)</f>
        <v>2.2000000000000002</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ZyqvIsvgUK3y0fRpNVdDADjRQ61r/GCqATxZRQJ0pVNeBwfPSTck/BbFFRQyNYm7LL1PIR6SSovVEjhuScJguw==" saltValue="8PY/EUBGl4f663SRA2oMQw==" spinCount="100000" sheet="1" objects="1" scenarios="1"/>
  <mergeCells count="3">
    <mergeCell ref="D14:E14"/>
    <mergeCell ref="F13:K13"/>
    <mergeCell ref="I14:K14"/>
  </mergeCells>
  <conditionalFormatting sqref="D17:D141">
    <cfRule type="top10" dxfId="10" priority="1" stopIfTrue="1" rank="1"/>
  </conditionalFormatting>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theme="5" tint="0.39997558519241921"/>
  </sheetPr>
  <dimension ref="A1:DD141"/>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165</v>
      </c>
    </row>
    <row r="2" spans="1:108" x14ac:dyDescent="0.2">
      <c r="A2" s="1" t="s">
        <v>206</v>
      </c>
      <c r="B2" s="1" t="s">
        <v>207</v>
      </c>
    </row>
    <row r="3" spans="1:108" x14ac:dyDescent="0.2">
      <c r="A3" s="1" t="s">
        <v>114</v>
      </c>
      <c r="B3" s="1">
        <f>_xlfn.MAXIFS(A16:A141,D16:D141,B4)</f>
        <v>60</v>
      </c>
    </row>
    <row r="4" spans="1:108" x14ac:dyDescent="0.2">
      <c r="A4" s="1" t="s">
        <v>208</v>
      </c>
      <c r="B4" s="1">
        <f>MAX(D17:D106)</f>
        <v>3.1599999999999997</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1.7399999999999998</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0.88000000000000012</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3.4799999999999995</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1.7600000000000002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5.2199999999999989</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2.6400000000000006</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6.9599999999999991</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3.5200000000000005</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8.6999999999999993</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4.4000000000000004</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B21+(B26-B21)/(A26-A21)</f>
        <v>2.7199999999999998</v>
      </c>
      <c r="C22" s="8">
        <f>C21+(C26-C21)/(A26-A21)</f>
        <v>11.239999999999998</v>
      </c>
      <c r="D22" s="1">
        <f t="shared" si="0"/>
        <v>0.45333333333333331</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H21+(H26-H21)/($A26-$A21)</f>
        <v>4.2600000000000007</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B22+(B26-B21)/(A26-A21)</f>
        <v>5.4399999999999995</v>
      </c>
      <c r="C23" s="8">
        <f>C22+(C26-C21)/(A26-A21)</f>
        <v>13.779999999999998</v>
      </c>
      <c r="D23" s="1">
        <f t="shared" si="0"/>
        <v>0.77714285714285702</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H22+(H26-H21)/($A26-$A21)</f>
        <v>4.120000000000001</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B23+(B26-B21)/(A26-A21)</f>
        <v>8.16</v>
      </c>
      <c r="C24" s="8">
        <f>C23+(C26-C21)/(A26-A21)</f>
        <v>16.319999999999997</v>
      </c>
      <c r="D24" s="1">
        <f t="shared" si="0"/>
        <v>1.02</v>
      </c>
      <c r="E24" s="13">
        <f t="shared" si="1"/>
        <v>0.50000000000000022</v>
      </c>
      <c r="F24" s="21">
        <f>IF('Inputs and Results'!$C$20="Conservation Easement (Perpetual)",(C24-C23),IF(AND('Inputs and Results'!$C$20="Government (Secured)",A24&lt;=$B$6),C24-C23,IF(A24&lt;=$B$6,(C24-C23)*0.01*($B$6-A24+1),0)))</f>
        <v>0</v>
      </c>
      <c r="G24" s="22">
        <f>IF(A24&lt;='Inputs and Results'!$C$12,(C24-C23)*0.01*('Inputs and Results'!$C$12-A24+1),0)</f>
        <v>0</v>
      </c>
      <c r="H24" s="8">
        <f>H23+(H26-H21)/($A26-$A21)</f>
        <v>3.9800000000000009</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B24+(B26-B21)/(A26-A21)</f>
        <v>10.879999999999999</v>
      </c>
      <c r="C25" s="8">
        <f>C24+(C26-C21)/(A26-A21)</f>
        <v>18.859999999999996</v>
      </c>
      <c r="D25" s="1">
        <f t="shared" si="0"/>
        <v>1.2088888888888887</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H24+(H26-H21)/($A26-$A21)</f>
        <v>3.8400000000000007</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9">
        <f>VLOOKUP(CONCATENATE($A$1,A26),'Smith et al 2006'!$A$2:$S$780,8,FALSE)</f>
        <v>13.6</v>
      </c>
      <c r="C26" s="9">
        <f>VLOOKUP(CONCATENATE($A$1,A26),'Smith et al 2006'!$A$2:$S$780,9,FALSE)</f>
        <v>21.4</v>
      </c>
      <c r="D26" s="1">
        <f t="shared" si="0"/>
        <v>1.3599999999999999</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9">
        <f>VLOOKUP(CONCATENATE($A$1,$A26),'Smith et al 2006'!$A$2:$S$780,11,FALSE)</f>
        <v>3.7</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B26+(B31-B26)/(A31-A26)</f>
        <v>16.440000000000001</v>
      </c>
      <c r="C27" s="8">
        <f>C26+(C31-C26)/(A31-A26)</f>
        <v>23.5</v>
      </c>
      <c r="D27" s="1">
        <f t="shared" si="0"/>
        <v>1.4945454545454546</v>
      </c>
      <c r="E27" s="13">
        <f t="shared" si="1"/>
        <v>0.20882352941176485</v>
      </c>
      <c r="F27" s="21">
        <f>IF('Inputs and Results'!$C$20="Conservation Easement (Perpetual)",(C27-C26),IF(AND('Inputs and Results'!$C$20="Government (Secured)",A27&lt;=$B$6),C27-C26,IF(A27&lt;=$B$6,(C27-C26)*0.01*($B$6-A27+1),0)))</f>
        <v>0</v>
      </c>
      <c r="G27" s="22">
        <f>IF(A27&lt;='Inputs and Results'!$C$12,(C27-C26)*0.01*('Inputs and Results'!$C$12-A27+1),0)</f>
        <v>0</v>
      </c>
      <c r="H27" s="8">
        <f>H26+(H31-H26)/($A31-$A26)</f>
        <v>3.66</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B27+(B31-B26)/(A31-A26)</f>
        <v>19.28</v>
      </c>
      <c r="C28" s="8">
        <f>C27+(C31-C26)/(A31-A26)</f>
        <v>25.6</v>
      </c>
      <c r="D28" s="1">
        <f t="shared" si="0"/>
        <v>1.6066666666666667</v>
      </c>
      <c r="E28" s="13">
        <f t="shared" si="1"/>
        <v>0.17274939172749382</v>
      </c>
      <c r="F28" s="21">
        <f>IF('Inputs and Results'!$C$20="Conservation Easement (Perpetual)",(C28-C27),IF(AND('Inputs and Results'!$C$20="Government (Secured)",A28&lt;=$B$6),C28-C27,IF(A28&lt;=$B$6,(C28-C27)*0.01*($B$6-A28+1),0)))</f>
        <v>0</v>
      </c>
      <c r="G28" s="22">
        <f>IF(A28&lt;='Inputs and Results'!$C$12,(C28-C27)*0.01*('Inputs and Results'!$C$12-A28+1),0)</f>
        <v>0</v>
      </c>
      <c r="H28" s="8">
        <f>H27+(H31-H26)/($A31-$A26)</f>
        <v>3.62</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B28+(B31-B26)/(A31-A26)</f>
        <v>22.12</v>
      </c>
      <c r="C29" s="8">
        <f>C28+(C31-C26)/(A31-A26)</f>
        <v>27.700000000000003</v>
      </c>
      <c r="D29" s="1">
        <f t="shared" si="0"/>
        <v>1.7015384615384617</v>
      </c>
      <c r="E29" s="13">
        <f t="shared" si="1"/>
        <v>0.14730290456431527</v>
      </c>
      <c r="F29" s="21">
        <f>IF('Inputs and Results'!$C$20="Conservation Easement (Perpetual)",(C29-C28),IF(AND('Inputs and Results'!$C$20="Government (Secured)",A29&lt;=$B$6),C29-C28,IF(A29&lt;=$B$6,(C29-C28)*0.01*($B$6-A29+1),0)))</f>
        <v>0</v>
      </c>
      <c r="G29" s="22">
        <f>IF(A29&lt;='Inputs and Results'!$C$12,(C29-C28)*0.01*('Inputs and Results'!$C$12-A29+1),0)</f>
        <v>0</v>
      </c>
      <c r="H29" s="8">
        <f>H28+(H31-H26)/($A31-$A26)</f>
        <v>3.58</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B29+(B31-B26)/(A31-A26)</f>
        <v>24.96</v>
      </c>
      <c r="C30" s="8">
        <f>C29+(C31-C26)/(A31-A26)</f>
        <v>29.800000000000004</v>
      </c>
      <c r="D30" s="1">
        <f t="shared" si="0"/>
        <v>1.7828571428571429</v>
      </c>
      <c r="E30" s="13">
        <f t="shared" si="1"/>
        <v>0.12839059674502717</v>
      </c>
      <c r="F30" s="21">
        <f>IF('Inputs and Results'!$C$20="Conservation Easement (Perpetual)",(C30-C29),IF(AND('Inputs and Results'!$C$20="Government (Secured)",A30&lt;=$B$6),C30-C29,IF(A30&lt;=$B$6,(C30-C29)*0.01*($B$6-A30+1),0)))</f>
        <v>0</v>
      </c>
      <c r="G30" s="22">
        <f>IF(A30&lt;='Inputs and Results'!$C$12,(C30-C29)*0.01*('Inputs and Results'!$C$12-A30+1),0)</f>
        <v>0</v>
      </c>
      <c r="H30" s="8">
        <f>H29+(H31-H26)/($A31-$A26)</f>
        <v>3.54</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27.8</v>
      </c>
      <c r="C31" s="9">
        <f>VLOOKUP(CONCATENATE($A$1,A31),'Smith et al 2006'!$A$2:$S$780,9,FALSE)</f>
        <v>31.9</v>
      </c>
      <c r="D31" s="1">
        <f t="shared" si="0"/>
        <v>1.8533333333333333</v>
      </c>
      <c r="E31" s="13">
        <f t="shared" si="1"/>
        <v>0.11378205128205132</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3.5</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B31+(B36-B31)/(A36-A31)</f>
        <v>31.02</v>
      </c>
      <c r="C32" s="8">
        <f>C31+(C36-C31)/(A36-A31)</f>
        <v>33.879999999999995</v>
      </c>
      <c r="D32" s="1">
        <f t="shared" si="0"/>
        <v>1.93875</v>
      </c>
      <c r="E32" s="13">
        <f t="shared" si="1"/>
        <v>0.1158273381294963</v>
      </c>
      <c r="F32" s="21">
        <f>IF('Inputs and Results'!$C$20="Conservation Easement (Perpetual)",(C32-C31),IF(AND('Inputs and Results'!$C$20="Government (Secured)",A32&lt;=$B$6),C32-C31,IF(A32&lt;=$B$6,(C32-C31)*0.01*($B$6-A32+1),0)))</f>
        <v>0</v>
      </c>
      <c r="G32" s="22">
        <f>IF(A32&lt;='Inputs and Results'!$C$12,(C32-C31)*0.01*('Inputs and Results'!$C$12-A32+1),0)</f>
        <v>0</v>
      </c>
      <c r="H32" s="8">
        <f>H31+(H36-H31)/($A36-$A31)</f>
        <v>3.46</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B32+(B36-B31)/(A36-A31)</f>
        <v>34.24</v>
      </c>
      <c r="C33" s="8">
        <f>C32+(C36-C31)/(A36-A31)</f>
        <v>35.859999999999992</v>
      </c>
      <c r="D33" s="1">
        <f t="shared" si="0"/>
        <v>2.0141176470588236</v>
      </c>
      <c r="E33" s="13">
        <f t="shared" si="1"/>
        <v>0.10380399742101876</v>
      </c>
      <c r="F33" s="21">
        <f>IF('Inputs and Results'!$C$20="Conservation Easement (Perpetual)",(C33-C32),IF(AND('Inputs and Results'!$C$20="Government (Secured)",A33&lt;=$B$6),C33-C32,IF(A33&lt;=$B$6,(C33-C32)*0.01*($B$6-A33+1),0)))</f>
        <v>0</v>
      </c>
      <c r="G33" s="22">
        <f>IF(A33&lt;='Inputs and Results'!$C$12,(C33-C32)*0.01*('Inputs and Results'!$C$12-A33+1),0)</f>
        <v>0</v>
      </c>
      <c r="H33" s="8">
        <f>H32+(H36-H31)/($A36-$A31)</f>
        <v>3.42</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B33+(B36-B31)/(A36-A31)</f>
        <v>37.46</v>
      </c>
      <c r="C34" s="8">
        <f>C33+(C36-C31)/(A36-A31)</f>
        <v>37.839999999999989</v>
      </c>
      <c r="D34" s="1">
        <f t="shared" si="0"/>
        <v>2.0811111111111114</v>
      </c>
      <c r="E34" s="13">
        <f t="shared" si="1"/>
        <v>9.4042056074766345E-2</v>
      </c>
      <c r="F34" s="21">
        <f>IF('Inputs and Results'!$C$20="Conservation Easement (Perpetual)",(C34-C33),IF(AND('Inputs and Results'!$C$20="Government (Secured)",A34&lt;=$B$6),C34-C33,IF(A34&lt;=$B$6,(C34-C33)*0.01*($B$6-A34+1),0)))</f>
        <v>0</v>
      </c>
      <c r="G34" s="22">
        <f>IF(A34&lt;='Inputs and Results'!$C$12,(C34-C33)*0.01*('Inputs and Results'!$C$12-A34+1),0)</f>
        <v>0</v>
      </c>
      <c r="H34" s="8">
        <f>H33+(H36-H31)/($A36-$A31)</f>
        <v>3.38</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B34+(B36-B31)/(A36-A31)</f>
        <v>40.68</v>
      </c>
      <c r="C35" s="8">
        <f>C34+(C36-C31)/(A36-A31)</f>
        <v>39.819999999999986</v>
      </c>
      <c r="D35" s="1">
        <f t="shared" si="0"/>
        <v>2.1410526315789475</v>
      </c>
      <c r="E35" s="13">
        <f t="shared" si="1"/>
        <v>8.595835557928444E-2</v>
      </c>
      <c r="F35" s="21">
        <f>IF('Inputs and Results'!$C$20="Conservation Easement (Perpetual)",(C35-C34),IF(AND('Inputs and Results'!$C$20="Government (Secured)",A35&lt;=$B$6),C35-C34,IF(A35&lt;=$B$6,(C35-C34)*0.01*($B$6-A35+1),0)))</f>
        <v>0</v>
      </c>
      <c r="G35" s="22">
        <f>IF(A35&lt;='Inputs and Results'!$C$12,(C35-C34)*0.01*('Inputs and Results'!$C$12-A35+1),0)</f>
        <v>0</v>
      </c>
      <c r="H35" s="8">
        <f>H34+(H36-H31)/($A36-$A31)</f>
        <v>3.34</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9">
        <f>VLOOKUP(CONCATENATE($A$1,A36),'Smith et al 2006'!$A$2:$S$780,8,FALSE)</f>
        <v>43.9</v>
      </c>
      <c r="C36" s="9">
        <f>VLOOKUP(CONCATENATE($A$1,A36),'Smith et al 2006'!$A$2:$S$780,9,FALSE)</f>
        <v>41.8</v>
      </c>
      <c r="D36" s="1">
        <f t="shared" si="0"/>
        <v>2.1949999999999998</v>
      </c>
      <c r="E36" s="13">
        <f t="shared" si="1"/>
        <v>7.9154375614552519E-2</v>
      </c>
      <c r="F36" s="21">
        <f>IF('Inputs and Results'!$C$20="Conservation Easement (Perpetual)",(C36-C35),IF(AND('Inputs and Results'!$C$20="Government (Secured)",A36&lt;=$B$6),C36-C35,IF(A36&lt;=$B$6,(C36-C35)*0.01*($B$6-A36+1),0)))</f>
        <v>0</v>
      </c>
      <c r="G36" s="22">
        <f>IF(A36&lt;='Inputs and Results'!$C$12,(C36-C35)*0.01*('Inputs and Results'!$C$12-A36+1),0)</f>
        <v>0</v>
      </c>
      <c r="H36" s="9">
        <f>VLOOKUP(CONCATENATE($A$1,$A36),'Smith et al 2006'!$A$2:$S$780,11,FALSE)</f>
        <v>3.3</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B36+(B41-B36)/(A41-A36)</f>
        <v>46.98</v>
      </c>
      <c r="C37" s="8">
        <f>C36+(C41-C36)/(A41-A36)</f>
        <v>43.62</v>
      </c>
      <c r="D37" s="1">
        <f t="shared" si="0"/>
        <v>2.2371428571428571</v>
      </c>
      <c r="E37" s="13">
        <f t="shared" si="1"/>
        <v>7.015945330296125E-2</v>
      </c>
      <c r="F37" s="21">
        <f>IF('Inputs and Results'!$C$20="Conservation Easement (Perpetual)",(C37-C36),IF(AND('Inputs and Results'!$C$20="Government (Secured)",A37&lt;=$B$6),C37-C36,IF(A37&lt;=$B$6,(C37-C36)*0.01*($B$6-A37+1),0)))</f>
        <v>0</v>
      </c>
      <c r="G37" s="22">
        <f>IF(A37&lt;='Inputs and Results'!$C$12,(C37-C36)*0.01*('Inputs and Results'!$C$12-A37+1),0)</f>
        <v>0</v>
      </c>
      <c r="H37" s="8">
        <f>H36+(H41-H36)/($A41-$A36)</f>
        <v>3.28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B37+(B41-B36)/(A41-A36)</f>
        <v>50.059999999999995</v>
      </c>
      <c r="C38" s="8">
        <f>C37+(C41-C36)/(A41-A36)</f>
        <v>45.44</v>
      </c>
      <c r="D38" s="1">
        <f t="shared" si="0"/>
        <v>2.2754545454545454</v>
      </c>
      <c r="E38" s="13">
        <f t="shared" si="1"/>
        <v>6.555981268624933E-2</v>
      </c>
      <c r="F38" s="21">
        <f>IF('Inputs and Results'!$C$20="Conservation Easement (Perpetual)",(C38-C37),IF(AND('Inputs and Results'!$C$20="Government (Secured)",A38&lt;=$B$6),C38-C37,IF(A38&lt;=$B$6,(C38-C37)*0.01*($B$6-A38+1),0)))</f>
        <v>0</v>
      </c>
      <c r="G38" s="22">
        <f>IF(A38&lt;='Inputs and Results'!$C$12,(C38-C37)*0.01*('Inputs and Results'!$C$12-A38+1),0)</f>
        <v>0</v>
      </c>
      <c r="H38" s="8">
        <f>H37+(H41-H36)/($A41-$A36)</f>
        <v>3.26</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B38+(B41-B36)/(A41-A36)</f>
        <v>53.139999999999993</v>
      </c>
      <c r="C39" s="8">
        <f>C38+(C41-C36)/(A41-A36)</f>
        <v>47.26</v>
      </c>
      <c r="D39" s="1">
        <f t="shared" si="0"/>
        <v>2.3104347826086955</v>
      </c>
      <c r="E39" s="13">
        <f t="shared" si="1"/>
        <v>6.1526168597682673E-2</v>
      </c>
      <c r="F39" s="21">
        <f>IF('Inputs and Results'!$C$20="Conservation Easement (Perpetual)",(C39-C38),IF(AND('Inputs and Results'!$C$20="Government (Secured)",A39&lt;=$B$6),C39-C38,IF(A39&lt;=$B$6,(C39-C38)*0.01*($B$6-A39+1),0)))</f>
        <v>0</v>
      </c>
      <c r="G39" s="22">
        <f>IF(A39&lt;='Inputs and Results'!$C$12,(C39-C38)*0.01*('Inputs and Results'!$C$12-A39+1),0)</f>
        <v>0</v>
      </c>
      <c r="H39" s="8">
        <f>H38+(H41-H36)/($A41-$A36)</f>
        <v>3.2399999999999998</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B39+(B41-B36)/(A41-A36)</f>
        <v>56.219999999999992</v>
      </c>
      <c r="C40" s="8">
        <f>C39+(C41-C36)/(A41-A36)</f>
        <v>49.08</v>
      </c>
      <c r="D40" s="1">
        <f>B40/A40</f>
        <v>2.3424999999999998</v>
      </c>
      <c r="E40" s="13">
        <f>(B40/B39)-1</f>
        <v>5.7960105382009797E-2</v>
      </c>
      <c r="F40" s="21">
        <f>IF('Inputs and Results'!$C$20="Conservation Easement (Perpetual)",(C40-C39),IF(AND('Inputs and Results'!$C$20="Government (Secured)",A40&lt;=$B$6),C40-C39,IF(A40&lt;=$B$6,(C40-C39)*0.01*($B$6-A40+1),0)))</f>
        <v>0</v>
      </c>
      <c r="G40" s="22">
        <f>IF(A40&lt;='Inputs and Results'!$C$12,(C40-C39)*0.01*('Inputs and Results'!$C$12-A40+1),0)</f>
        <v>0</v>
      </c>
      <c r="H40" s="8">
        <f>H39+(H41-H36)/($A41-$A36)</f>
        <v>3.2199999999999998</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59.3</v>
      </c>
      <c r="C41" s="9">
        <f>VLOOKUP(CONCATENATE($A$1,A41),'Smith et al 2006'!$A$2:$S$780,9,FALSE)</f>
        <v>50.9</v>
      </c>
      <c r="D41" s="1">
        <f t="shared" ref="D41:D104" si="4">B41/A41</f>
        <v>2.3719999999999999</v>
      </c>
      <c r="E41" s="13">
        <f t="shared" ref="E41:E104" si="5">(B41/B40)-1</f>
        <v>5.4784774101743317E-2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3.2</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B41+(B46-B41)/(A46-A41)</f>
        <v>62.879999999999995</v>
      </c>
      <c r="C42" s="8">
        <f>C41+(C46-C41)/(A46-A41)</f>
        <v>52.56</v>
      </c>
      <c r="D42" s="1">
        <f t="shared" si="4"/>
        <v>2.4184615384615382</v>
      </c>
      <c r="E42" s="13">
        <f t="shared" si="5"/>
        <v>6.0370994940978084E-2</v>
      </c>
      <c r="F42" s="21">
        <f>IF('Inputs and Results'!$C$20="Conservation Easement (Perpetual)",(C42-C41),IF(AND('Inputs and Results'!$C$20="Government (Secured)",A42&lt;=$B$6),C42-C41,IF(A42&lt;=$B$6,(C42-C41)*0.01*($B$6-A42+1),0)))</f>
        <v>0</v>
      </c>
      <c r="G42" s="22">
        <f>IF(A42&lt;='Inputs and Results'!$C$12,(C42-C41)*0.01*('Inputs and Results'!$C$12-A42+1),0)</f>
        <v>0</v>
      </c>
      <c r="H42" s="8">
        <f>H41+(H46-H41)/($A46-$A41)</f>
        <v>3.18</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B42+(B46-B41)/(A46-A41)</f>
        <v>66.459999999999994</v>
      </c>
      <c r="C43" s="8">
        <f>C42+(C46-C41)/(A46-A41)</f>
        <v>54.220000000000006</v>
      </c>
      <c r="D43" s="1">
        <f t="shared" si="4"/>
        <v>2.4614814814814814</v>
      </c>
      <c r="E43" s="13">
        <f t="shared" si="5"/>
        <v>5.6933842239185628E-2</v>
      </c>
      <c r="F43" s="21">
        <f>IF('Inputs and Results'!$C$20="Conservation Easement (Perpetual)",(C43-C42),IF(AND('Inputs and Results'!$C$20="Government (Secured)",A43&lt;=$B$6),C43-C42,IF(A43&lt;=$B$6,(C43-C42)*0.01*($B$6-A43+1),0)))</f>
        <v>0</v>
      </c>
      <c r="G43" s="22">
        <f>IF(A43&lt;='Inputs and Results'!$C$12,(C43-C42)*0.01*('Inputs and Results'!$C$12-A43+1),0)</f>
        <v>0</v>
      </c>
      <c r="H43" s="8">
        <f>H42+(H46-H41)/($A46-$A41)</f>
        <v>3.16</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B43+(B46-B41)/(A46-A41)</f>
        <v>70.039999999999992</v>
      </c>
      <c r="C44" s="8">
        <f>C43+(C46-C41)/(A46-A41)</f>
        <v>55.88000000000001</v>
      </c>
      <c r="D44" s="1">
        <f t="shared" si="4"/>
        <v>2.5014285714285713</v>
      </c>
      <c r="E44" s="13">
        <f t="shared" si="5"/>
        <v>5.3866987661751464E-2</v>
      </c>
      <c r="F44" s="21">
        <f>IF('Inputs and Results'!$C$20="Conservation Easement (Perpetual)",(C44-C43),IF(AND('Inputs and Results'!$C$20="Government (Secured)",A44&lt;=$B$6),C44-C43,IF(A44&lt;=$B$6,(C44-C43)*0.01*($B$6-A44+1),0)))</f>
        <v>0</v>
      </c>
      <c r="G44" s="22">
        <f>IF(A44&lt;='Inputs and Results'!$C$12,(C44-C43)*0.01*('Inputs and Results'!$C$12-A44+1),0)</f>
        <v>0</v>
      </c>
      <c r="H44" s="8">
        <f>H43+(H46-H41)/($A46-$A41)</f>
        <v>3.14</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B44+(B46-B41)/(A46-A41)</f>
        <v>73.61999999999999</v>
      </c>
      <c r="C45" s="8">
        <f>C44+(C46-C41)/(A46-A41)</f>
        <v>57.540000000000013</v>
      </c>
      <c r="D45" s="1">
        <f t="shared" si="4"/>
        <v>2.538620689655172</v>
      </c>
      <c r="E45" s="13">
        <f t="shared" si="5"/>
        <v>5.1113649343232481E-2</v>
      </c>
      <c r="F45" s="21">
        <f>IF('Inputs and Results'!$C$20="Conservation Easement (Perpetual)",(C45-C44),IF(AND('Inputs and Results'!$C$20="Government (Secured)",A45&lt;=$B$6),C45-C44,IF(A45&lt;=$B$6,(C45-C44)*0.01*($B$6-A45+1),0)))</f>
        <v>0</v>
      </c>
      <c r="G45" s="22">
        <f>IF(A45&lt;='Inputs and Results'!$C$12,(C45-C44)*0.01*('Inputs and Results'!$C$12-A45+1),0)</f>
        <v>0</v>
      </c>
      <c r="H45" s="8">
        <f>H44+(H46-H41)/($A46-$A41)</f>
        <v>3.12</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9">
        <f>VLOOKUP(CONCATENATE($A$1,A46),'Smith et al 2006'!$A$2:$S$780,8,FALSE)</f>
        <v>77.2</v>
      </c>
      <c r="C46" s="9">
        <f>VLOOKUP(CONCATENATE($A$1,A46),'Smith et al 2006'!$A$2:$S$780,9,FALSE)</f>
        <v>59.2</v>
      </c>
      <c r="D46" s="1">
        <f t="shared" si="4"/>
        <v>2.5733333333333333</v>
      </c>
      <c r="E46" s="13">
        <f t="shared" si="5"/>
        <v>4.8628090192882611E-2</v>
      </c>
      <c r="F46" s="21">
        <f>IF('Inputs and Results'!$C$20="Conservation Easement (Perpetual)",(C46-C45),IF(AND('Inputs and Results'!$C$20="Government (Secured)",A46&lt;=$B$6),C46-C45,IF(A46&lt;=$B$6,(C46-C45)*0.01*($B$6-A46+1),0)))</f>
        <v>0</v>
      </c>
      <c r="G46" s="22">
        <f>IF(A46&lt;='Inputs and Results'!$C$12,(C46-C45)*0.01*('Inputs and Results'!$C$12-A46+1),0)</f>
        <v>0</v>
      </c>
      <c r="H46" s="9">
        <f>VLOOKUP(CONCATENATE($A$1,$A46),'Smith et al 2006'!$A$2:$S$780,11,FALSE)</f>
        <v>3.1</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B46+(B51-B46)/(A51-A46)</f>
        <v>81.12</v>
      </c>
      <c r="C47" s="8">
        <f>C46+(C51-C46)/(A51-A46)</f>
        <v>60.940000000000005</v>
      </c>
      <c r="D47" s="1">
        <f t="shared" si="4"/>
        <v>2.616774193548387</v>
      </c>
      <c r="E47" s="13">
        <f t="shared" si="5"/>
        <v>5.0777202072538774E-2</v>
      </c>
      <c r="F47" s="21">
        <f>IF('Inputs and Results'!$C$20="Conservation Easement (Perpetual)",(C47-C46),IF(AND('Inputs and Results'!$C$20="Government (Secured)",A47&lt;=$B$6),C47-C46,IF(A47&lt;=$B$6,(C47-C46)*0.01*($B$6-A47+1),0)))</f>
        <v>0</v>
      </c>
      <c r="G47" s="22">
        <f>IF(A47&lt;='Inputs and Results'!$C$12,(C47-C46)*0.01*('Inputs and Results'!$C$12-A47+1),0)</f>
        <v>0</v>
      </c>
      <c r="H47" s="8">
        <f>H46+(H51-H46)/($A51-$A46)</f>
        <v>3.08</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B47+(B51-B46)/(A51-A46)</f>
        <v>85.04</v>
      </c>
      <c r="C48" s="8">
        <f>C47+(C51-C46)/(A51-A46)</f>
        <v>62.680000000000007</v>
      </c>
      <c r="D48" s="1">
        <f t="shared" si="4"/>
        <v>2.6575000000000002</v>
      </c>
      <c r="E48" s="13">
        <f t="shared" si="5"/>
        <v>4.8323471400394391E-2</v>
      </c>
      <c r="F48" s="21">
        <f>IF('Inputs and Results'!$C$20="Conservation Easement (Perpetual)",(C48-C47),IF(AND('Inputs and Results'!$C$20="Government (Secured)",A48&lt;=$B$6),C48-C47,IF(A48&lt;=$B$6,(C48-C47)*0.01*($B$6-A48+1),0)))</f>
        <v>0</v>
      </c>
      <c r="G48" s="22">
        <f>IF(A48&lt;='Inputs and Results'!$C$12,(C48-C47)*0.01*('Inputs and Results'!$C$12-A48+1),0)</f>
        <v>0</v>
      </c>
      <c r="H48" s="8">
        <f>H47+(H51-H46)/($A51-$A46)</f>
        <v>3.06</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B48+(B51-B46)/(A51-A46)</f>
        <v>88.960000000000008</v>
      </c>
      <c r="C49" s="8">
        <f>C48+(C51-C46)/(A51-A46)</f>
        <v>64.42</v>
      </c>
      <c r="D49" s="1">
        <f t="shared" si="4"/>
        <v>2.6957575757575758</v>
      </c>
      <c r="E49" s="13">
        <f t="shared" si="5"/>
        <v>4.6095954844779019E-2</v>
      </c>
      <c r="F49" s="21">
        <f>IF('Inputs and Results'!$C$20="Conservation Easement (Perpetual)",(C49-C48),IF(AND('Inputs and Results'!$C$20="Government (Secured)",A49&lt;=$B$6),C49-C48,IF(A49&lt;=$B$6,(C49-C48)*0.01*($B$6-A49+1),0)))</f>
        <v>0</v>
      </c>
      <c r="G49" s="22">
        <f>IF(A49&lt;='Inputs and Results'!$C$12,(C49-C48)*0.01*('Inputs and Results'!$C$12-A49+1),0)</f>
        <v>0</v>
      </c>
      <c r="H49" s="8">
        <f>H48+(H51-H46)/($A51-$A46)</f>
        <v>3.04</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B49+(B51-B46)/(A51-A46)</f>
        <v>92.88000000000001</v>
      </c>
      <c r="C50" s="8">
        <f>C49+(C51-C46)/(A51-A46)</f>
        <v>66.16</v>
      </c>
      <c r="D50" s="1">
        <f t="shared" si="4"/>
        <v>2.7317647058823531</v>
      </c>
      <c r="E50" s="13">
        <f t="shared" si="5"/>
        <v>4.4064748201438908E-2</v>
      </c>
      <c r="F50" s="21">
        <f>IF('Inputs and Results'!$C$20="Conservation Easement (Perpetual)",(C50-C49),IF(AND('Inputs and Results'!$C$20="Government (Secured)",A50&lt;=$B$6),C50-C49,IF(A50&lt;=$B$6,(C50-C49)*0.01*($B$6-A50+1),0)))</f>
        <v>0</v>
      </c>
      <c r="G50" s="22">
        <f>IF(A50&lt;='Inputs and Results'!$C$12,(C50-C49)*0.01*('Inputs and Results'!$C$12-A50+1),0)</f>
        <v>0</v>
      </c>
      <c r="H50" s="8">
        <f>H49+(H51-H46)/($A51-$A46)</f>
        <v>3.02</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96.8</v>
      </c>
      <c r="C51" s="9">
        <f>VLOOKUP(CONCATENATE($A$1,A51),'Smith et al 2006'!$A$2:$S$780,9,FALSE)</f>
        <v>67.900000000000006</v>
      </c>
      <c r="D51" s="1">
        <f t="shared" si="4"/>
        <v>2.7657142857142856</v>
      </c>
      <c r="E51" s="13">
        <f t="shared" si="5"/>
        <v>4.2204995693367664E-2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B51+(B56-B51)/(A56-A51)</f>
        <v>100.88</v>
      </c>
      <c r="C52" s="8">
        <f>C51+(C56-C51)/(A56-A51)</f>
        <v>69.62</v>
      </c>
      <c r="D52" s="1">
        <f t="shared" si="4"/>
        <v>2.8022222222222219</v>
      </c>
      <c r="E52" s="13">
        <f t="shared" si="5"/>
        <v>4.2148760330578572E-2</v>
      </c>
      <c r="F52" s="21">
        <f>IF('Inputs and Results'!$C$20="Conservation Easement (Perpetual)",(C52-C51),IF(AND('Inputs and Results'!$C$20="Government (Secured)",A52&lt;=$B$6),C52-C51,IF(A52&lt;=$B$6,(C52-C51)*0.01*($B$6-A52+1),0)))</f>
        <v>0</v>
      </c>
      <c r="G52" s="22">
        <f>IF(A52&lt;='Inputs and Results'!$C$12,(C52-C51)*0.01*('Inputs and Results'!$C$12-A52+1),0)</f>
        <v>0</v>
      </c>
      <c r="H52" s="8">
        <f>H51+(H56-H51)/($A56-$A51)</f>
        <v>2.98</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B52+(B56-B51)/(A56-A51)</f>
        <v>104.96</v>
      </c>
      <c r="C53" s="8">
        <f>C52+(C56-C51)/(A56-A51)</f>
        <v>71.34</v>
      </c>
      <c r="D53" s="1">
        <f t="shared" si="4"/>
        <v>2.8367567567567566</v>
      </c>
      <c r="E53" s="13">
        <f t="shared" si="5"/>
        <v>4.0444091990483821E-2</v>
      </c>
      <c r="F53" s="21">
        <f>IF('Inputs and Results'!$C$20="Conservation Easement (Perpetual)",(C53-C52),IF(AND('Inputs and Results'!$C$20="Government (Secured)",A53&lt;=$B$6),C53-C52,IF(A53&lt;=$B$6,(C53-C52)*0.01*($B$6-A53+1),0)))</f>
        <v>0</v>
      </c>
      <c r="G53" s="22">
        <f>IF(A53&lt;='Inputs and Results'!$C$12,(C53-C52)*0.01*('Inputs and Results'!$C$12-A53+1),0)</f>
        <v>0</v>
      </c>
      <c r="H53" s="8">
        <f>H52+(H56-H51)/($A56-$A51)</f>
        <v>2.96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B53+(B56-B51)/(A56-A51)</f>
        <v>109.03999999999999</v>
      </c>
      <c r="C54" s="8">
        <f>C53+(C56-C51)/(A56-A51)</f>
        <v>73.06</v>
      </c>
      <c r="D54" s="1">
        <f t="shared" si="4"/>
        <v>2.8694736842105262</v>
      </c>
      <c r="E54" s="13">
        <f t="shared" si="5"/>
        <v>3.8871951219512146E-2</v>
      </c>
      <c r="F54" s="21">
        <f>IF('Inputs and Results'!$C$20="Conservation Easement (Perpetual)",(C54-C53),IF(AND('Inputs and Results'!$C$20="Government (Secured)",A54&lt;=$B$6),C54-C53,IF(A54&lt;=$B$6,(C54-C53)*0.01*($B$6-A54+1),0)))</f>
        <v>0</v>
      </c>
      <c r="G54" s="22">
        <f>IF(A54&lt;='Inputs and Results'!$C$12,(C54-C53)*0.01*('Inputs and Results'!$C$12-A54+1),0)</f>
        <v>0</v>
      </c>
      <c r="H54" s="8">
        <f>H53+(H56-H51)/($A56-$A51)</f>
        <v>2.94</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B54+(B56-B51)/(A56-A51)</f>
        <v>113.11999999999999</v>
      </c>
      <c r="C55" s="8">
        <f>C54+(C56-C51)/(A56-A51)</f>
        <v>74.78</v>
      </c>
      <c r="D55" s="1">
        <f t="shared" si="4"/>
        <v>2.9005128205128203</v>
      </c>
      <c r="E55" s="13">
        <f t="shared" si="5"/>
        <v>3.741746148202485E-2</v>
      </c>
      <c r="F55" s="21">
        <f>IF('Inputs and Results'!$C$20="Conservation Easement (Perpetual)",(C55-C54),IF(AND('Inputs and Results'!$C$20="Government (Secured)",A55&lt;=$B$6),C55-C54,IF(A55&lt;=$B$6,(C55-C54)*0.01*($B$6-A55+1),0)))</f>
        <v>0</v>
      </c>
      <c r="G55" s="22">
        <f>IF(A55&lt;='Inputs and Results'!$C$12,(C55-C54)*0.01*('Inputs and Results'!$C$12-A55+1),0)</f>
        <v>0</v>
      </c>
      <c r="H55" s="8">
        <f>H54+(H56-H51)/($A56-$A51)</f>
        <v>2.92</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9">
        <f>VLOOKUP(CONCATENATE($A$1,A56),'Smith et al 2006'!$A$2:$S$780,8,FALSE)</f>
        <v>117.2</v>
      </c>
      <c r="C56" s="9">
        <f>VLOOKUP(CONCATENATE($A$1,A56),'Smith et al 2006'!$A$2:$S$780,9,FALSE)</f>
        <v>76.5</v>
      </c>
      <c r="D56" s="1">
        <f t="shared" si="4"/>
        <v>2.93</v>
      </c>
      <c r="E56" s="13">
        <f t="shared" si="5"/>
        <v>3.6067892503536259E-2</v>
      </c>
      <c r="F56" s="21">
        <f>IF('Inputs and Results'!$C$20="Conservation Easement (Perpetual)",(C56-C55),IF(AND('Inputs and Results'!$C$20="Government (Secured)",A56&lt;=$B$6),C56-C55,IF(A56&lt;=$B$6,(C56-C55)*0.01*($B$6-A56+1),0)))</f>
        <v>0</v>
      </c>
      <c r="G56" s="22">
        <f>IF(A56&lt;='Inputs and Results'!$C$12,(C56-C55)*0.01*('Inputs and Results'!$C$12-A56+1),0)</f>
        <v>0</v>
      </c>
      <c r="H56" s="9">
        <f>VLOOKUP(CONCATENATE($A$1,$A56),'Smith et al 2006'!$A$2:$S$780,11,FALSE)</f>
        <v>2.9</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B56+(B61-B56)/(A61-A56)</f>
        <v>121.04</v>
      </c>
      <c r="C57" s="8">
        <f>C56+(C61-C56)/(A61-A56)</f>
        <v>78.08</v>
      </c>
      <c r="D57" s="1">
        <f t="shared" si="4"/>
        <v>2.9521951219512195</v>
      </c>
      <c r="E57" s="13">
        <f t="shared" si="5"/>
        <v>3.2764505119454057E-2</v>
      </c>
      <c r="F57" s="21">
        <f>IF('Inputs and Results'!$C$20="Conservation Easement (Perpetual)",(C57-C56),IF(AND('Inputs and Results'!$C$20="Government (Secured)",A57&lt;=$B$6),C57-C56,IF(A57&lt;=$B$6,(C57-C56)*0.01*($B$6-A57+1),0)))</f>
        <v>0</v>
      </c>
      <c r="G57" s="22">
        <f>IF(A57&lt;='Inputs and Results'!$C$12,(C57-C56)*0.01*('Inputs and Results'!$C$12-A57+1),0)</f>
        <v>0</v>
      </c>
      <c r="H57" s="8">
        <f>H56+(H61-H56)/($A61-$A56)</f>
        <v>2.9</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B57+(B61-B56)/(A61-A56)</f>
        <v>124.88000000000001</v>
      </c>
      <c r="C58" s="8">
        <f>C57+(C61-C56)/(A61-A56)</f>
        <v>79.66</v>
      </c>
      <c r="D58" s="1">
        <f t="shared" si="4"/>
        <v>2.9733333333333336</v>
      </c>
      <c r="E58" s="13">
        <f t="shared" si="5"/>
        <v>3.1725049570390018E-2</v>
      </c>
      <c r="F58" s="21">
        <f>IF('Inputs and Results'!$C$20="Conservation Easement (Perpetual)",(C58-C57),IF(AND('Inputs and Results'!$C$20="Government (Secured)",A58&lt;=$B$6),C58-C57,IF(A58&lt;=$B$6,(C58-C57)*0.01*($B$6-A58+1),0)))</f>
        <v>0</v>
      </c>
      <c r="G58" s="22">
        <f>IF(A58&lt;='Inputs and Results'!$C$12,(C58-C57)*0.01*('Inputs and Results'!$C$12-A58+1),0)</f>
        <v>0</v>
      </c>
      <c r="H58" s="8">
        <f>H57+(H61-H56)/($A61-$A56)</f>
        <v>2.9</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B58+(B61-B56)/(A61-A56)</f>
        <v>128.72</v>
      </c>
      <c r="C59" s="8">
        <f>C58+(C61-C56)/(A61-A56)</f>
        <v>81.239999999999995</v>
      </c>
      <c r="D59" s="1">
        <f t="shared" si="4"/>
        <v>2.9934883720930232</v>
      </c>
      <c r="E59" s="13">
        <f t="shared" si="5"/>
        <v>3.0749519538757042E-2</v>
      </c>
      <c r="F59" s="21">
        <f>IF('Inputs and Results'!$C$20="Conservation Easement (Perpetual)",(C59-C58),IF(AND('Inputs and Results'!$C$20="Government (Secured)",A59&lt;=$B$6),C59-C58,IF(A59&lt;=$B$6,(C59-C58)*0.01*($B$6-A59+1),0)))</f>
        <v>0</v>
      </c>
      <c r="G59" s="22">
        <f>IF(A59&lt;='Inputs and Results'!$C$12,(C59-C58)*0.01*('Inputs and Results'!$C$12-A59+1),0)</f>
        <v>0</v>
      </c>
      <c r="H59" s="8">
        <f>H58+(H61-H56)/($A61-$A56)</f>
        <v>2.9</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B59+(B61-B56)/(A61-A56)</f>
        <v>132.56</v>
      </c>
      <c r="C60" s="8">
        <f>C59+(C61-C56)/(A61-A56)</f>
        <v>82.82</v>
      </c>
      <c r="D60" s="1">
        <f t="shared" si="4"/>
        <v>3.0127272727272727</v>
      </c>
      <c r="E60" s="13">
        <f t="shared" si="5"/>
        <v>2.9832193909260507E-2</v>
      </c>
      <c r="F60" s="21">
        <f>IF('Inputs and Results'!$C$20="Conservation Easement (Perpetual)",(C60-C59),IF(AND('Inputs and Results'!$C$20="Government (Secured)",A60&lt;=$B$6),C60-C59,IF(A60&lt;=$B$6,(C60-C59)*0.01*($B$6-A60+1),0)))</f>
        <v>0</v>
      </c>
      <c r="G60" s="22">
        <f>IF(A60&lt;='Inputs and Results'!$C$12,(C60-C59)*0.01*('Inputs and Results'!$C$12-A60+1),0)</f>
        <v>0</v>
      </c>
      <c r="H60" s="8">
        <f>H59+(H61-H56)/($A61-$A56)</f>
        <v>2.9</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136.4</v>
      </c>
      <c r="C61" s="9">
        <f>VLOOKUP(CONCATENATE($A$1,A61),'Smith et al 2006'!$A$2:$S$780,9,FALSE)</f>
        <v>84.4</v>
      </c>
      <c r="D61" s="1">
        <f t="shared" si="4"/>
        <v>3.0311111111111111</v>
      </c>
      <c r="E61" s="13">
        <f t="shared" si="5"/>
        <v>2.896801448400721E-2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2.9</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B61+(B66-B61)/(A66-A61)</f>
        <v>139.94</v>
      </c>
      <c r="C62" s="8">
        <f>C61+(C66-C61)/(A66-A61)</f>
        <v>85.800000000000011</v>
      </c>
      <c r="D62" s="1">
        <f t="shared" si="4"/>
        <v>3.0421739130434782</v>
      </c>
      <c r="E62" s="13">
        <f t="shared" si="5"/>
        <v>2.5953079178885563E-2</v>
      </c>
      <c r="F62" s="21">
        <f>IF('Inputs and Results'!$C$20="Conservation Easement (Perpetual)",(C62-C61),IF(AND('Inputs and Results'!$C$20="Government (Secured)",A62&lt;=$B$6),C62-C61,IF(A62&lt;=$B$6,(C62-C61)*0.01*($B$6-A62+1),0)))</f>
        <v>0</v>
      </c>
      <c r="G62" s="22">
        <f>IF(A62&lt;='Inputs and Results'!$C$12,(C62-C61)*0.01*('Inputs and Results'!$C$12-A62+1),0)</f>
        <v>0</v>
      </c>
      <c r="H62" s="8">
        <f>H61+(H66-H61)/($A66-$A61)</f>
        <v>2.88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B62+(B66-B61)/(A66-A61)</f>
        <v>143.47999999999999</v>
      </c>
      <c r="C63" s="8">
        <f>C62+(C66-C61)/(A66-A61)</f>
        <v>87.200000000000017</v>
      </c>
      <c r="D63" s="1">
        <f t="shared" si="4"/>
        <v>3.0527659574468085</v>
      </c>
      <c r="E63" s="13">
        <f t="shared" si="5"/>
        <v>2.5296555666714182E-2</v>
      </c>
      <c r="F63" s="21">
        <f>IF('Inputs and Results'!$C$20="Conservation Easement (Perpetual)",(C63-C62),IF(AND('Inputs and Results'!$C$20="Government (Secured)",A63&lt;=$B$6),C63-C62,IF(A63&lt;=$B$6,(C63-C62)*0.01*($B$6-A63+1),0)))</f>
        <v>0</v>
      </c>
      <c r="G63" s="22">
        <f>IF(A63&lt;='Inputs and Results'!$C$12,(C63-C62)*0.01*('Inputs and Results'!$C$12-A63+1),0)</f>
        <v>0</v>
      </c>
      <c r="H63" s="8">
        <f>H62+(H66-H61)/($A66-$A61)</f>
        <v>2.86</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B63+(B66-B61)/(A66-A61)</f>
        <v>147.01999999999998</v>
      </c>
      <c r="C64" s="8">
        <f>C63+(C66-C61)/(A66-A61)</f>
        <v>88.600000000000023</v>
      </c>
      <c r="D64" s="1">
        <f t="shared" si="4"/>
        <v>3.0629166666666663</v>
      </c>
      <c r="E64" s="13">
        <f t="shared" si="5"/>
        <v>2.4672428212991315E-2</v>
      </c>
      <c r="F64" s="21">
        <f>IF('Inputs and Results'!$C$20="Conservation Easement (Perpetual)",(C64-C63),IF(AND('Inputs and Results'!$C$20="Government (Secured)",A64&lt;=$B$6),C64-C63,IF(A64&lt;=$B$6,(C64-C63)*0.01*($B$6-A64+1),0)))</f>
        <v>0</v>
      </c>
      <c r="G64" s="22">
        <f>IF(A64&lt;='Inputs and Results'!$C$12,(C64-C63)*0.01*('Inputs and Results'!$C$12-A64+1),0)</f>
        <v>0</v>
      </c>
      <c r="H64" s="8">
        <f>H63+(H66-H61)/($A66-$A61)</f>
        <v>2.84</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B64+(B66-B61)/(A66-A61)</f>
        <v>150.55999999999997</v>
      </c>
      <c r="C65" s="8">
        <f>C64+(C66-C61)/(A66-A61)</f>
        <v>90.000000000000028</v>
      </c>
      <c r="D65" s="1">
        <f t="shared" si="4"/>
        <v>3.0726530612244893</v>
      </c>
      <c r="E65" s="13">
        <f t="shared" si="5"/>
        <v>2.4078356686165092E-2</v>
      </c>
      <c r="F65" s="21">
        <f>IF('Inputs and Results'!$C$20="Conservation Easement (Perpetual)",(C65-C64),IF(AND('Inputs and Results'!$C$20="Government (Secured)",A65&lt;=$B$6),C65-C64,IF(A65&lt;=$B$6,(C65-C64)*0.01*($B$6-A65+1),0)))</f>
        <v>0</v>
      </c>
      <c r="G65" s="22">
        <f>IF(A65&lt;='Inputs and Results'!$C$12,(C65-C64)*0.01*('Inputs and Results'!$C$12-A65+1),0)</f>
        <v>0</v>
      </c>
      <c r="H65" s="8">
        <f>H64+(H66-H61)/($A66-$A61)</f>
        <v>2.82</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9">
        <f>VLOOKUP(CONCATENATE($A$1,A66),'Smith et al 2006'!$A$2:$S$780,8,FALSE)</f>
        <v>154.1</v>
      </c>
      <c r="C66" s="9">
        <f>VLOOKUP(CONCATENATE($A$1,A66),'Smith et al 2006'!$A$2:$S$780,9,FALSE)</f>
        <v>91.4</v>
      </c>
      <c r="D66" s="1">
        <f t="shared" si="4"/>
        <v>3.0819999999999999</v>
      </c>
      <c r="E66" s="13">
        <f t="shared" si="5"/>
        <v>2.3512221041445347E-2</v>
      </c>
      <c r="F66" s="21">
        <f>IF('Inputs and Results'!$C$20="Conservation Easement (Perpetual)",(C66-C65),IF(AND('Inputs and Results'!$C$20="Government (Secured)",A66&lt;=$B$6),C66-C65,IF(A66&lt;=$B$6,(C66-C65)*0.01*($B$6-A66+1),0)))</f>
        <v>0</v>
      </c>
      <c r="G66" s="22">
        <f>IF(A66&lt;='Inputs and Results'!$C$12,(C66-C65)*0.01*('Inputs and Results'!$C$12-A66+1),0)</f>
        <v>0</v>
      </c>
      <c r="H66" s="9">
        <f>VLOOKUP(CONCATENATE($A$1,$A66),'Smith et al 2006'!$A$2:$S$780,11,FALSE)</f>
        <v>2.8</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B66+(B71-B66)/(A71-A66)</f>
        <v>157.56</v>
      </c>
      <c r="C67" s="8">
        <f>C66+(C71-C66)/(A71-A66)</f>
        <v>92.76</v>
      </c>
      <c r="D67" s="1">
        <f t="shared" si="4"/>
        <v>3.0894117647058823</v>
      </c>
      <c r="E67" s="13">
        <f t="shared" si="5"/>
        <v>2.2452952628163603E-2</v>
      </c>
      <c r="F67" s="21">
        <f>IF('Inputs and Results'!$C$20="Conservation Easement (Perpetual)",(C67-C66),IF(AND('Inputs and Results'!$C$20="Government (Secured)",A67&lt;=$B$6),C67-C66,IF(A67&lt;=$B$6,(C67-C66)*0.01*($B$6-A67+1),0)))</f>
        <v>0</v>
      </c>
      <c r="G67" s="22">
        <f>IF(A67&lt;='Inputs and Results'!$C$12,(C67-C66)*0.01*('Inputs and Results'!$C$12-A67+1),0)</f>
        <v>0</v>
      </c>
      <c r="H67" s="8">
        <f>H66+(H71-H66)/($A71-$A66)</f>
        <v>2.8</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B67+(B71-B66)/(A71-A66)</f>
        <v>161.02000000000001</v>
      </c>
      <c r="C68" s="8">
        <f>C67+(C71-C66)/(A71-A66)</f>
        <v>94.12</v>
      </c>
      <c r="D68" s="1">
        <f t="shared" si="4"/>
        <v>3.0965384615384619</v>
      </c>
      <c r="E68" s="13">
        <f t="shared" si="5"/>
        <v>2.1959888296521957E-2</v>
      </c>
      <c r="F68" s="21">
        <f>IF('Inputs and Results'!$C$20="Conservation Easement (Perpetual)",(C68-C67),IF(AND('Inputs and Results'!$C$20="Government (Secured)",A68&lt;=$B$6),C68-C67,IF(A68&lt;=$B$6,(C68-C67)*0.01*($B$6-A68+1),0)))</f>
        <v>0</v>
      </c>
      <c r="G68" s="22">
        <f>IF(A68&lt;='Inputs and Results'!$C$12,(C68-C67)*0.01*('Inputs and Results'!$C$12-A68+1),0)</f>
        <v>0</v>
      </c>
      <c r="H68" s="8">
        <f>H67+(H71-H66)/($A71-$A66)</f>
        <v>2.8</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B68+(B71-B66)/(A71-A66)</f>
        <v>164.48000000000002</v>
      </c>
      <c r="C69" s="8">
        <f>C68+(C71-C66)/(A71-A66)</f>
        <v>95.48</v>
      </c>
      <c r="D69" s="1">
        <f t="shared" si="4"/>
        <v>3.1033962264150947</v>
      </c>
      <c r="E69" s="13">
        <f t="shared" si="5"/>
        <v>2.1488013911315385E-2</v>
      </c>
      <c r="F69" s="21">
        <f>IF('Inputs and Results'!$C$20="Conservation Easement (Perpetual)",(C69-C68),IF(AND('Inputs and Results'!$C$20="Government (Secured)",A69&lt;=$B$6),C69-C68,IF(A69&lt;=$B$6,(C69-C68)*0.01*($B$6-A69+1),0)))</f>
        <v>0</v>
      </c>
      <c r="G69" s="22">
        <f>IF(A69&lt;='Inputs and Results'!$C$12,(C69-C68)*0.01*('Inputs and Results'!$C$12-A69+1),0)</f>
        <v>0</v>
      </c>
      <c r="H69" s="8">
        <f>H68+(H71-H66)/($A71-$A66)</f>
        <v>2.8</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B69+(B71-B66)/(A71-A66)</f>
        <v>167.94000000000003</v>
      </c>
      <c r="C70" s="8">
        <f>C69+(C71-C66)/(A71-A66)</f>
        <v>96.84</v>
      </c>
      <c r="D70" s="1">
        <f t="shared" si="4"/>
        <v>3.1100000000000003</v>
      </c>
      <c r="E70" s="13">
        <f t="shared" si="5"/>
        <v>2.1035992217898869E-2</v>
      </c>
      <c r="F70" s="21">
        <f>IF('Inputs and Results'!$C$20="Conservation Easement (Perpetual)",(C70-C69),IF(AND('Inputs and Results'!$C$20="Government (Secured)",A70&lt;=$B$6),C70-C69,IF(A70&lt;=$B$6,(C70-C69)*0.01*($B$6-A70+1),0)))</f>
        <v>0</v>
      </c>
      <c r="G70" s="22">
        <f>IF(A70&lt;='Inputs and Results'!$C$12,(C70-C69)*0.01*('Inputs and Results'!$C$12-A70+1),0)</f>
        <v>0</v>
      </c>
      <c r="H70" s="8">
        <f>H69+(H71-H66)/($A71-$A66)</f>
        <v>2.8</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171.4</v>
      </c>
      <c r="C71" s="9">
        <f>VLOOKUP(CONCATENATE($A$1,A71),'Smith et al 2006'!$A$2:$S$780,9,FALSE)</f>
        <v>98.2</v>
      </c>
      <c r="D71" s="1">
        <f t="shared" si="4"/>
        <v>3.1163636363636367</v>
      </c>
      <c r="E71" s="13">
        <f t="shared" si="5"/>
        <v>2.0602596165296916E-2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2.8</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B71+(B76-B71)/(A76-A71)</f>
        <v>175.04</v>
      </c>
      <c r="C72" s="8">
        <f>C71+(C76-C71)/(A76-A71)</f>
        <v>99.600000000000009</v>
      </c>
      <c r="D72" s="1">
        <f t="shared" si="4"/>
        <v>3.1257142857142854</v>
      </c>
      <c r="E72" s="13">
        <f t="shared" si="5"/>
        <v>2.1236872812135266E-2</v>
      </c>
      <c r="F72" s="21">
        <f>IF('Inputs and Results'!$C$20="Conservation Easement (Perpetual)",(C72-C71),IF(AND('Inputs and Results'!$C$20="Government (Secured)",A72&lt;=$B$6),C72-C71,IF(A72&lt;=$B$6,(C72-C71)*0.01*($B$6-A72+1),0)))</f>
        <v>0</v>
      </c>
      <c r="G72" s="22">
        <f>IF(A72&lt;='Inputs and Results'!$C$12,(C72-C71)*0.01*('Inputs and Results'!$C$12-A72+1),0)</f>
        <v>0</v>
      </c>
      <c r="H72" s="8">
        <f>H71+(H76-H71)/($A76-$A71)</f>
        <v>2.8</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B72+(B76-B71)/(A76-A71)</f>
        <v>178.67999999999998</v>
      </c>
      <c r="C73" s="8">
        <f>C72+(C76-C71)/(A76-A71)</f>
        <v>101.00000000000001</v>
      </c>
      <c r="D73" s="1">
        <f t="shared" si="4"/>
        <v>3.1347368421052626</v>
      </c>
      <c r="E73" s="13">
        <f t="shared" si="5"/>
        <v>2.0795246800731082E-2</v>
      </c>
      <c r="F73" s="21">
        <f>IF('Inputs and Results'!$C$20="Conservation Easement (Perpetual)",(C73-C72),IF(AND('Inputs and Results'!$C$20="Government (Secured)",A73&lt;=$B$6),C73-C72,IF(A73&lt;=$B$6,(C73-C72)*0.01*($B$6-A73+1),0)))</f>
        <v>0</v>
      </c>
      <c r="G73" s="22">
        <f>IF(A73&lt;='Inputs and Results'!$C$12,(C73-C72)*0.01*('Inputs and Results'!$C$12-A73+1),0)</f>
        <v>0</v>
      </c>
      <c r="H73" s="8">
        <f>H72+(H76-H71)/($A76-$A71)</f>
        <v>2.8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B73+(B76-B71)/(A76-A71)</f>
        <v>182.31999999999996</v>
      </c>
      <c r="C74" s="8">
        <f>C73+(C76-C71)/(A76-A71)</f>
        <v>102.40000000000002</v>
      </c>
      <c r="D74" s="1">
        <f t="shared" si="4"/>
        <v>3.1434482758620685</v>
      </c>
      <c r="E74" s="13">
        <f t="shared" si="5"/>
        <v>2.0371614058652288E-2</v>
      </c>
      <c r="F74" s="21">
        <f>IF('Inputs and Results'!$C$20="Conservation Easement (Perpetual)",(C74-C73),IF(AND('Inputs and Results'!$C$20="Government (Secured)",A74&lt;=$B$6),C74-C73,IF(A74&lt;=$B$6,(C74-C73)*0.01*($B$6-A74+1),0)))</f>
        <v>0</v>
      </c>
      <c r="G74" s="22">
        <f>IF(A74&lt;='Inputs and Results'!$C$12,(C74-C73)*0.01*('Inputs and Results'!$C$12-A74+1),0)</f>
        <v>0</v>
      </c>
      <c r="H74" s="8">
        <f>H73+(H76-H71)/($A76-$A71)</f>
        <v>2.8</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B74+(B76-B71)/(A76-A71)</f>
        <v>185.95999999999995</v>
      </c>
      <c r="C75" s="8">
        <f>C74+(C76-C71)/(A76-A71)</f>
        <v>103.80000000000003</v>
      </c>
      <c r="D75" s="1">
        <f t="shared" si="4"/>
        <v>3.1518644067796604</v>
      </c>
      <c r="E75" s="13">
        <f t="shared" si="5"/>
        <v>1.996489688459846E-2</v>
      </c>
      <c r="F75" s="21">
        <f>IF('Inputs and Results'!$C$20="Conservation Easement (Perpetual)",(C75-C74),IF(AND('Inputs and Results'!$C$20="Government (Secured)",A75&lt;=$B$6),C75-C74,IF(A75&lt;=$B$6,(C75-C74)*0.01*($B$6-A75+1),0)))</f>
        <v>0</v>
      </c>
      <c r="G75" s="22">
        <f>IF(A75&lt;='Inputs and Results'!$C$12,(C75-C74)*0.01*('Inputs and Results'!$C$12-A75+1),0)</f>
        <v>0</v>
      </c>
      <c r="H75" s="8">
        <f>H74+(H76-H71)/($A76-$A71)</f>
        <v>2.8</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9">
        <f>VLOOKUP(CONCATENATE($A$1,A76),'Smith et al 2006'!$A$2:$S$780,8,FALSE)</f>
        <v>189.6</v>
      </c>
      <c r="C76" s="9">
        <f>VLOOKUP(CONCATENATE($A$1,A76),'Smith et al 2006'!$A$2:$S$780,9,FALSE)</f>
        <v>105.2</v>
      </c>
      <c r="D76" s="1">
        <f t="shared" si="4"/>
        <v>3.1599999999999997</v>
      </c>
      <c r="E76" s="13">
        <f t="shared" si="5"/>
        <v>1.9574101957410495E-2</v>
      </c>
      <c r="F76" s="21">
        <f>IF('Inputs and Results'!$C$20="Conservation Easement (Perpetual)",(C76-C75),IF(AND('Inputs and Results'!$C$20="Government (Secured)",A76&lt;=$B$6),C76-C75,IF(A76&lt;=$B$6,(C76-C75)*0.01*($B$6-A76+1),0)))</f>
        <v>0</v>
      </c>
      <c r="G76" s="22">
        <f>IF(A76&lt;='Inputs and Results'!$C$12,(C76-C75)*0.01*('Inputs and Results'!$C$12-A76+1),0)</f>
        <v>0</v>
      </c>
      <c r="H76" s="9">
        <f>VLOOKUP(CONCATENATE($A$1,$A76),'Smith et al 2006'!$A$2:$S$780,11,FALSE)</f>
        <v>2.8</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B76+(B81-B76)/(A81-A76)</f>
        <v>192.57999999999998</v>
      </c>
      <c r="C77" s="8">
        <f>C76+(C81-C76)/(A81-A76)</f>
        <v>106.3</v>
      </c>
      <c r="D77" s="1">
        <f t="shared" si="4"/>
        <v>3.1570491803278684</v>
      </c>
      <c r="E77" s="13">
        <f t="shared" si="5"/>
        <v>1.5717299578059007E-2</v>
      </c>
      <c r="F77" s="21">
        <f>IF('Inputs and Results'!$C$20="Conservation Easement (Perpetual)",(C77-C76),IF(AND('Inputs and Results'!$C$20="Government (Secured)",A77&lt;=$B$6),C77-C76,IF(A77&lt;=$B$6,(C77-C76)*0.01*($B$6-A77+1),0)))</f>
        <v>0</v>
      </c>
      <c r="G77" s="22">
        <f>IF(A77&lt;='Inputs and Results'!$C$12,(C77-C76)*0.01*('Inputs and Results'!$C$12-A77+1),0)</f>
        <v>0</v>
      </c>
      <c r="H77" s="8">
        <f>H76+(H81-H76)/($A81-$A76)</f>
        <v>2.78</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B77+(B81-B76)/(A81-A76)</f>
        <v>195.55999999999997</v>
      </c>
      <c r="C78" s="8">
        <f>C77+(C81-C76)/(A81-A76)</f>
        <v>107.39999999999999</v>
      </c>
      <c r="D78" s="1">
        <f t="shared" si="4"/>
        <v>3.1541935483870964</v>
      </c>
      <c r="E78" s="13">
        <f t="shared" si="5"/>
        <v>1.5474088690414334E-2</v>
      </c>
      <c r="F78" s="21">
        <f>IF('Inputs and Results'!$C$20="Conservation Easement (Perpetual)",(C78-C77),IF(AND('Inputs and Results'!$C$20="Government (Secured)",A78&lt;=$B$6),C78-C77,IF(A78&lt;=$B$6,(C78-C77)*0.01*($B$6-A78+1),0)))</f>
        <v>0</v>
      </c>
      <c r="G78" s="22">
        <f>IF(A78&lt;='Inputs and Results'!$C$12,(C78-C77)*0.01*('Inputs and Results'!$C$12-A78+1),0)</f>
        <v>0</v>
      </c>
      <c r="H78" s="8">
        <f>H77+(H81-H76)/($A81-$A76)</f>
        <v>2.76</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B78+(B81-B76)/(A81-A76)</f>
        <v>198.53999999999996</v>
      </c>
      <c r="C79" s="8">
        <f>C78+(C81-C76)/(A81-A76)</f>
        <v>108.49999999999999</v>
      </c>
      <c r="D79" s="1">
        <f t="shared" si="4"/>
        <v>3.1514285714285708</v>
      </c>
      <c r="E79" s="13">
        <f t="shared" si="5"/>
        <v>1.523829003886279E-2</v>
      </c>
      <c r="F79" s="21">
        <f>IF('Inputs and Results'!$C$20="Conservation Easement (Perpetual)",(C79-C78),IF(AND('Inputs and Results'!$C$20="Government (Secured)",A79&lt;=$B$6),C79-C78,IF(A79&lt;=$B$6,(C79-C78)*0.01*($B$6-A79+1),0)))</f>
        <v>0</v>
      </c>
      <c r="G79" s="22">
        <f>IF(A79&lt;='Inputs and Results'!$C$12,(C79-C78)*0.01*('Inputs and Results'!$C$12-A79+1),0)</f>
        <v>0</v>
      </c>
      <c r="H79" s="8">
        <f>H78+(H81-H76)/($A81-$A76)</f>
        <v>2.7399999999999998</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B79+(B81-B76)/(A81-A76)</f>
        <v>201.51999999999995</v>
      </c>
      <c r="C80" s="8">
        <f>C79+(C81-C76)/(A81-A76)</f>
        <v>109.59999999999998</v>
      </c>
      <c r="D80" s="1">
        <f t="shared" si="4"/>
        <v>3.1487499999999993</v>
      </c>
      <c r="E80" s="13">
        <f t="shared" si="5"/>
        <v>1.5009569859977701E-2</v>
      </c>
      <c r="F80" s="21">
        <f>IF('Inputs and Results'!$C$20="Conservation Easement (Perpetual)",(C80-C79),IF(AND('Inputs and Results'!$C$20="Government (Secured)",A80&lt;=$B$6),C80-C79,IF(A80&lt;=$B$6,(C80-C79)*0.01*($B$6-A80+1),0)))</f>
        <v>0</v>
      </c>
      <c r="G80" s="22">
        <f>IF(A80&lt;='Inputs and Results'!$C$12,(C80-C79)*0.01*('Inputs and Results'!$C$12-A80+1),0)</f>
        <v>0</v>
      </c>
      <c r="H80" s="8">
        <f>H79+(H81-H76)/($A81-$A76)</f>
        <v>2.7199999999999998</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204.5</v>
      </c>
      <c r="C81" s="9">
        <f>VLOOKUP(CONCATENATE($A$1,A81),'Smith et al 2006'!$A$2:$S$780,9,FALSE)</f>
        <v>110.7</v>
      </c>
      <c r="D81" s="1">
        <f t="shared" si="4"/>
        <v>3.1461538461538461</v>
      </c>
      <c r="E81" s="13">
        <f t="shared" si="5"/>
        <v>1.4787614132592442E-2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2.7</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B81+(B86-B81)/(A86-A81)</f>
        <v>207.36</v>
      </c>
      <c r="C82" s="8">
        <f>C81+(C86-C81)/(A86-A81)</f>
        <v>111.76</v>
      </c>
      <c r="D82" s="1">
        <f t="shared" si="4"/>
        <v>3.1418181818181821</v>
      </c>
      <c r="E82" s="13">
        <f t="shared" si="5"/>
        <v>1.3985330073349678E-2</v>
      </c>
      <c r="F82" s="21">
        <f>IF('Inputs and Results'!$C$20="Conservation Easement (Perpetual)",(C82-C81),IF(AND('Inputs and Results'!$C$20="Government (Secured)",A82&lt;=$B$6),C82-C81,IF(A82&lt;=$B$6,(C82-C81)*0.01*($B$6-A82+1),0)))</f>
        <v>0</v>
      </c>
      <c r="G82" s="22">
        <f>IF(A82&lt;='Inputs and Results'!$C$12,(C82-C81)*0.01*('Inputs and Results'!$C$12-A82+1),0)</f>
        <v>0</v>
      </c>
      <c r="H82" s="8">
        <f>H81+(H86-H81)/($A86-$A81)</f>
        <v>2.7</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B82+(B86-B81)/(A86-A81)</f>
        <v>210.22000000000003</v>
      </c>
      <c r="C83" s="8">
        <f>C82+(C86-C81)/(A86-A81)</f>
        <v>112.82000000000001</v>
      </c>
      <c r="D83" s="1">
        <f t="shared" si="4"/>
        <v>3.1376119402985077</v>
      </c>
      <c r="E83" s="13">
        <f t="shared" si="5"/>
        <v>1.3792438271605034E-2</v>
      </c>
      <c r="F83" s="21">
        <f>IF('Inputs and Results'!$C$20="Conservation Easement (Perpetual)",(C83-C82),IF(AND('Inputs and Results'!$C$20="Government (Secured)",A83&lt;=$B$6),C83-C82,IF(A83&lt;=$B$6,(C83-C82)*0.01*($B$6-A83+1),0)))</f>
        <v>0</v>
      </c>
      <c r="G83" s="22">
        <f>IF(A83&lt;='Inputs and Results'!$C$12,(C83-C82)*0.01*('Inputs and Results'!$C$12-A83+1),0)</f>
        <v>0</v>
      </c>
      <c r="H83" s="8">
        <f>H82+(H86-H81)/($A86-$A81)</f>
        <v>2.7</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B83+(B86-B81)/(A86-A81)</f>
        <v>213.08000000000004</v>
      </c>
      <c r="C84" s="8">
        <f>C83+(C86-C81)/(A86-A81)</f>
        <v>113.88000000000001</v>
      </c>
      <c r="D84" s="1">
        <f t="shared" si="4"/>
        <v>3.1335294117647066</v>
      </c>
      <c r="E84" s="13">
        <f t="shared" si="5"/>
        <v>1.3604794976691093E-2</v>
      </c>
      <c r="F84" s="21">
        <f>IF('Inputs and Results'!$C$20="Conservation Easement (Perpetual)",(C84-C83),IF(AND('Inputs and Results'!$C$20="Government (Secured)",A84&lt;=$B$6),C84-C83,IF(A84&lt;=$B$6,(C84-C83)*0.01*($B$6-A84+1),0)))</f>
        <v>0</v>
      </c>
      <c r="G84" s="22">
        <f>IF(A84&lt;='Inputs and Results'!$C$12,(C84-C83)*0.01*('Inputs and Results'!$C$12-A84+1),0)</f>
        <v>0</v>
      </c>
      <c r="H84" s="8">
        <f>H83+(H86-H81)/($A86-$A81)</f>
        <v>2.7</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B84+(B86-B81)/(A86-A81)</f>
        <v>215.94000000000005</v>
      </c>
      <c r="C85" s="8">
        <f>C84+(C86-C81)/(A86-A81)</f>
        <v>114.94000000000001</v>
      </c>
      <c r="D85" s="1">
        <f t="shared" si="4"/>
        <v>3.1295652173913053</v>
      </c>
      <c r="E85" s="13">
        <f t="shared" si="5"/>
        <v>1.3422188849258498E-2</v>
      </c>
      <c r="F85" s="21">
        <f>IF('Inputs and Results'!$C$20="Conservation Easement (Perpetual)",(C85-C84),IF(AND('Inputs and Results'!$C$20="Government (Secured)",A85&lt;=$B$6),C85-C84,IF(A85&lt;=$B$6,(C85-C84)*0.01*($B$6-A85+1),0)))</f>
        <v>0</v>
      </c>
      <c r="G85" s="22">
        <f>IF(A85&lt;='Inputs and Results'!$C$12,(C85-C84)*0.01*('Inputs and Results'!$C$12-A85+1),0)</f>
        <v>0</v>
      </c>
      <c r="H85" s="8">
        <f>H84+(H86-H81)/($A86-$A81)</f>
        <v>2.7</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9">
        <f>VLOOKUP(CONCATENATE($A$1,A86),'Smith et al 2006'!$A$2:$S$780,8,FALSE)</f>
        <v>218.8</v>
      </c>
      <c r="C86" s="9">
        <f>VLOOKUP(CONCATENATE($A$1,A86),'Smith et al 2006'!$A$2:$S$780,9,FALSE)</f>
        <v>116</v>
      </c>
      <c r="D86" s="1">
        <f t="shared" si="4"/>
        <v>3.1257142857142859</v>
      </c>
      <c r="E86" s="13">
        <f t="shared" si="5"/>
        <v>1.3244419746225589E-2</v>
      </c>
      <c r="F86" s="21">
        <f>IF('Inputs and Results'!$C$20="Conservation Easement (Perpetual)",(C86-C85),IF(AND('Inputs and Results'!$C$20="Government (Secured)",A86&lt;=$B$6),C86-C85,IF(A86&lt;=$B$6,(C86-C85)*0.01*($B$6-A86+1),0)))</f>
        <v>0</v>
      </c>
      <c r="G86" s="22">
        <f>IF(A86&lt;='Inputs and Results'!$C$12,(C86-C85)*0.01*('Inputs and Results'!$C$12-A86+1),0)</f>
        <v>0</v>
      </c>
      <c r="H86" s="9">
        <f>VLOOKUP(CONCATENATE($A$1,$A86),'Smith et al 2006'!$A$2:$S$780,11,FALSE)</f>
        <v>2.7</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B86+(B91-B86)/(A91-A86)</f>
        <v>221.94</v>
      </c>
      <c r="C87" s="8">
        <f>C86+(C91-C86)/(A91-A86)</f>
        <v>117.16</v>
      </c>
      <c r="D87" s="1">
        <f t="shared" si="4"/>
        <v>3.1259154929577466</v>
      </c>
      <c r="E87" s="13">
        <f t="shared" si="5"/>
        <v>1.4351005484460666E-2</v>
      </c>
      <c r="F87" s="21">
        <f>IF('Inputs and Results'!$C$20="Conservation Easement (Perpetual)",(C87-C86),IF(AND('Inputs and Results'!$C$20="Government (Secured)",A87&lt;=$B$6),C87-C86,IF(A87&lt;=$B$6,(C87-C86)*0.01*($B$6-A87+1),0)))</f>
        <v>0</v>
      </c>
      <c r="G87" s="22">
        <f>IF(A87&lt;='Inputs and Results'!$C$12,(C87-C86)*0.01*('Inputs and Results'!$C$12-A87+1),0)</f>
        <v>0</v>
      </c>
      <c r="H87" s="8">
        <f>H86+(H91-H86)/($A91-$A86)</f>
        <v>2.7</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B87+(B91-B86)/(A91-A86)</f>
        <v>225.07999999999998</v>
      </c>
      <c r="C88" s="8">
        <f>C87+(C91-C86)/(A91-A86)</f>
        <v>118.32</v>
      </c>
      <c r="D88" s="1">
        <f t="shared" si="4"/>
        <v>3.1261111111111108</v>
      </c>
      <c r="E88" s="13">
        <f t="shared" si="5"/>
        <v>1.414796791925732E-2</v>
      </c>
      <c r="F88" s="21">
        <f>IF('Inputs and Results'!$C$20="Conservation Easement (Perpetual)",(C88-C87),IF(AND('Inputs and Results'!$C$20="Government (Secured)",A88&lt;=$B$6),C88-C87,IF(A88&lt;=$B$6,(C88-C87)*0.01*($B$6-A88+1),0)))</f>
        <v>0</v>
      </c>
      <c r="G88" s="22">
        <f>IF(A88&lt;='Inputs and Results'!$C$12,(C88-C87)*0.01*('Inputs and Results'!$C$12-A88+1),0)</f>
        <v>0</v>
      </c>
      <c r="H88" s="8">
        <f>H87+(H91-H86)/($A91-$A86)</f>
        <v>2.7</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B88+(B91-B86)/(A91-A86)</f>
        <v>228.21999999999997</v>
      </c>
      <c r="C89" s="8">
        <f>C88+(C91-C86)/(A91-A86)</f>
        <v>119.47999999999999</v>
      </c>
      <c r="D89" s="1">
        <f t="shared" si="4"/>
        <v>3.1263013698630133</v>
      </c>
      <c r="E89" s="13">
        <f t="shared" si="5"/>
        <v>1.3950595343877659E-2</v>
      </c>
      <c r="F89" s="21">
        <f>IF('Inputs and Results'!$C$20="Conservation Easement (Perpetual)",(C89-C88),IF(AND('Inputs and Results'!$C$20="Government (Secured)",A89&lt;=$B$6),C89-C88,IF(A89&lt;=$B$6,(C89-C88)*0.01*($B$6-A89+1),0)))</f>
        <v>0</v>
      </c>
      <c r="G89" s="22">
        <f>IF(A89&lt;='Inputs and Results'!$C$12,(C89-C88)*0.01*('Inputs and Results'!$C$12-A89+1),0)</f>
        <v>0</v>
      </c>
      <c r="H89" s="8">
        <f>H88+(H91-H86)/($A91-$A86)</f>
        <v>2.7</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B89+(B91-B86)/(A91-A86)</f>
        <v>231.35999999999996</v>
      </c>
      <c r="C90" s="8">
        <f>C89+(C91-C86)/(A91-A86)</f>
        <v>120.63999999999999</v>
      </c>
      <c r="D90" s="1">
        <f t="shared" si="4"/>
        <v>3.1264864864864861</v>
      </c>
      <c r="E90" s="13">
        <f t="shared" si="5"/>
        <v>1.3758653930417974E-2</v>
      </c>
      <c r="F90" s="21">
        <f>IF('Inputs and Results'!$C$20="Conservation Easement (Perpetual)",(C90-C89),IF(AND('Inputs and Results'!$C$20="Government (Secured)",A90&lt;=$B$6),C90-C89,IF(A90&lt;=$B$6,(C90-C89)*0.01*($B$6-A90+1),0)))</f>
        <v>0</v>
      </c>
      <c r="G90" s="22">
        <f>IF(A90&lt;='Inputs and Results'!$C$12,(C90-C89)*0.01*('Inputs and Results'!$C$12-A90+1),0)</f>
        <v>0</v>
      </c>
      <c r="H90" s="8">
        <f>H89+(H91-H86)/($A91-$A86)</f>
        <v>2.7</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234.5</v>
      </c>
      <c r="C91" s="9">
        <f>VLOOKUP(CONCATENATE($A$1,A91),'Smith et al 2006'!$A$2:$S$780,9,FALSE)</f>
        <v>121.8</v>
      </c>
      <c r="D91" s="1">
        <f t="shared" si="4"/>
        <v>3.1266666666666665</v>
      </c>
      <c r="E91" s="13">
        <f t="shared" si="5"/>
        <v>1.3571922544951764E-2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2.7</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B91+(B96-B91)/(A96-A91)</f>
        <v>237.12</v>
      </c>
      <c r="C92" s="8">
        <f>C91+(C96-C91)/(A96-A91)</f>
        <v>122.74</v>
      </c>
      <c r="D92" s="1">
        <f t="shared" si="4"/>
        <v>3.12</v>
      </c>
      <c r="E92" s="13">
        <f t="shared" si="5"/>
        <v>1.1172707889125721E-2</v>
      </c>
      <c r="F92" s="21">
        <f>IF('Inputs and Results'!$C$20="Conservation Easement (Perpetual)",(C92-C91),IF(AND('Inputs and Results'!$C$20="Government (Secured)",A92&lt;=$B$6),C92-C91,IF(A92&lt;=$B$6,(C92-C91)*0.01*($B$6-A92+1),0)))</f>
        <v>0</v>
      </c>
      <c r="G92" s="22">
        <f>IF(A92&lt;='Inputs and Results'!$C$12,(C92-C91)*0.01*('Inputs and Results'!$C$12-A92+1),0)</f>
        <v>0</v>
      </c>
      <c r="H92" s="8">
        <f>H91+(H96-H91)/($A96-$A91)</f>
        <v>2.7</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B92+(B96-B91)/(A96-A91)</f>
        <v>239.74</v>
      </c>
      <c r="C93" s="8">
        <f>C92+(C96-C91)/(A96-A91)</f>
        <v>123.67999999999999</v>
      </c>
      <c r="D93" s="1">
        <f t="shared" si="4"/>
        <v>3.1135064935064936</v>
      </c>
      <c r="E93" s="13">
        <f t="shared" si="5"/>
        <v>1.1049257759784048E-2</v>
      </c>
      <c r="F93" s="21">
        <f>IF('Inputs and Results'!$C$20="Conservation Easement (Perpetual)",(C93-C92),IF(AND('Inputs and Results'!$C$20="Government (Secured)",A93&lt;=$B$6),C93-C92,IF(A93&lt;=$B$6,(C93-C92)*0.01*($B$6-A93+1),0)))</f>
        <v>0</v>
      </c>
      <c r="G93" s="22">
        <f>IF(A93&lt;='Inputs and Results'!$C$12,(C93-C92)*0.01*('Inputs and Results'!$C$12-A93+1),0)</f>
        <v>0</v>
      </c>
      <c r="H93" s="8">
        <f>H92+(H96-H91)/($A96-$A91)</f>
        <v>2.7</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B93+(B96-B91)/(A96-A91)</f>
        <v>242.36</v>
      </c>
      <c r="C94" s="8">
        <f>C93+(C96-C91)/(A96-A91)</f>
        <v>124.61999999999999</v>
      </c>
      <c r="D94" s="1">
        <f t="shared" si="4"/>
        <v>3.1071794871794873</v>
      </c>
      <c r="E94" s="13">
        <f t="shared" si="5"/>
        <v>1.0928505881371509E-2</v>
      </c>
      <c r="F94" s="21">
        <f>IF('Inputs and Results'!$C$20="Conservation Easement (Perpetual)",(C94-C93),IF(AND('Inputs and Results'!$C$20="Government (Secured)",A94&lt;=$B$6),C94-C93,IF(A94&lt;=$B$6,(C94-C93)*0.01*($B$6-A94+1),0)))</f>
        <v>0</v>
      </c>
      <c r="G94" s="22">
        <f>IF(A94&lt;='Inputs and Results'!$C$12,(C94-C93)*0.01*('Inputs and Results'!$C$12-A94+1),0)</f>
        <v>0</v>
      </c>
      <c r="H94" s="8">
        <f>H93+(H96-H91)/($A96-$A91)</f>
        <v>2.7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B94+(B96-B91)/(A96-A91)</f>
        <v>244.98000000000002</v>
      </c>
      <c r="C95" s="8">
        <f>C94+(C96-C91)/(A96-A91)</f>
        <v>125.55999999999999</v>
      </c>
      <c r="D95" s="1">
        <f t="shared" si="4"/>
        <v>3.1010126582278486</v>
      </c>
      <c r="E95" s="13">
        <f t="shared" si="5"/>
        <v>1.0810364746657974E-2</v>
      </c>
      <c r="F95" s="21">
        <f>IF('Inputs and Results'!$C$20="Conservation Easement (Perpetual)",(C95-C94),IF(AND('Inputs and Results'!$C$20="Government (Secured)",A95&lt;=$B$6),C95-C94,IF(A95&lt;=$B$6,(C95-C94)*0.01*($B$6-A95+1),0)))</f>
        <v>0</v>
      </c>
      <c r="G95" s="22">
        <f>IF(A95&lt;='Inputs and Results'!$C$12,(C95-C94)*0.01*('Inputs and Results'!$C$12-A95+1),0)</f>
        <v>0</v>
      </c>
      <c r="H95" s="8">
        <f>H94+(H96-H91)/($A96-$A91)</f>
        <v>2.7</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9">
        <f>VLOOKUP(CONCATENATE($A$1,A96),'Smith et al 2006'!$A$2:$S$780,8,FALSE)</f>
        <v>247.6</v>
      </c>
      <c r="C96" s="9">
        <f>VLOOKUP(CONCATENATE($A$1,A96),'Smith et al 2006'!$A$2:$S$780,9,FALSE)</f>
        <v>126.5</v>
      </c>
      <c r="D96" s="1">
        <f t="shared" si="4"/>
        <v>3.0949999999999998</v>
      </c>
      <c r="E96" s="13">
        <f t="shared" si="5"/>
        <v>1.069475059188485E-2</v>
      </c>
      <c r="F96" s="21">
        <f>IF('Inputs and Results'!$C$20="Conservation Easement (Perpetual)",(C96-C95),IF(AND('Inputs and Results'!$C$20="Government (Secured)",A96&lt;=$B$6),C96-C95,IF(A96&lt;=$B$6,(C96-C95)*0.01*($B$6-A96+1),0)))</f>
        <v>0</v>
      </c>
      <c r="G96" s="22">
        <f>IF(A96&lt;='Inputs and Results'!$C$12,(C96-C95)*0.01*('Inputs and Results'!$C$12-A96+1),0)</f>
        <v>0</v>
      </c>
      <c r="H96" s="9">
        <f>VLOOKUP(CONCATENATE($A$1,$A96),'Smith et al 2006'!$A$2:$S$780,11,FALSE)</f>
        <v>2.7</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B96+(B101-B96)/(A101-A96)</f>
        <v>249.95999999999998</v>
      </c>
      <c r="C97" s="8">
        <f>C96+(C101-C96)/(A101-A96)</f>
        <v>127.34</v>
      </c>
      <c r="D97" s="1">
        <f t="shared" si="4"/>
        <v>3.0859259259259257</v>
      </c>
      <c r="E97" s="13">
        <f t="shared" si="5"/>
        <v>9.5315024232631718E-3</v>
      </c>
      <c r="F97" s="21">
        <f>IF('Inputs and Results'!$C$20="Conservation Easement (Perpetual)",(C97-C96),IF(AND('Inputs and Results'!$C$20="Government (Secured)",A97&lt;=$B$6),C97-C96,IF(A97&lt;=$B$6,(C97-C96)*0.01*($B$6-A97+1),0)))</f>
        <v>0</v>
      </c>
      <c r="G97" s="22">
        <f>IF(A97&lt;='Inputs and Results'!$C$12,(C97-C96)*0.01*('Inputs and Results'!$C$12-A97+1),0)</f>
        <v>0</v>
      </c>
      <c r="H97" s="8">
        <f>H96+(H101-H96)/($A101-$A96)</f>
        <v>2.7</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B97+(B101-B96)/(A101-A96)</f>
        <v>252.31999999999996</v>
      </c>
      <c r="C98" s="8">
        <f>C97+(C101-C96)/(A101-A96)</f>
        <v>128.18</v>
      </c>
      <c r="D98" s="1">
        <f t="shared" si="4"/>
        <v>3.0770731707317069</v>
      </c>
      <c r="E98" s="13">
        <f t="shared" si="5"/>
        <v>9.4415106417025108E-3</v>
      </c>
      <c r="F98" s="21">
        <f>IF('Inputs and Results'!$C$20="Conservation Easement (Perpetual)",(C98-C97),IF(AND('Inputs and Results'!$C$20="Government (Secured)",A98&lt;=$B$6),C98-C97,IF(A98&lt;=$B$6,(C98-C97)*0.01*($B$6-A98+1),0)))</f>
        <v>0</v>
      </c>
      <c r="G98" s="22">
        <f>IF(A98&lt;='Inputs and Results'!$C$12,(C98-C97)*0.01*('Inputs and Results'!$C$12-A98+1),0)</f>
        <v>0</v>
      </c>
      <c r="H98" s="8">
        <f>H97+(H101-H96)/($A101-$A96)</f>
        <v>2.7</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B98+(B101-B96)/(A101-A96)</f>
        <v>254.67999999999995</v>
      </c>
      <c r="C99" s="8">
        <f>C98+(C101-C96)/(A101-A96)</f>
        <v>129.02000000000001</v>
      </c>
      <c r="D99" s="1">
        <f t="shared" si="4"/>
        <v>3.0684337349397586</v>
      </c>
      <c r="E99" s="13">
        <f t="shared" si="5"/>
        <v>9.3532022828153316E-3</v>
      </c>
      <c r="F99" s="21">
        <f>IF('Inputs and Results'!$C$20="Conservation Easement (Perpetual)",(C99-C98),IF(AND('Inputs and Results'!$C$20="Government (Secured)",A99&lt;=$B$6),C99-C98,IF(A99&lt;=$B$6,(C99-C98)*0.01*($B$6-A99+1),0)))</f>
        <v>0</v>
      </c>
      <c r="G99" s="22">
        <f>IF(A99&lt;='Inputs and Results'!$C$12,(C99-C98)*0.01*('Inputs and Results'!$C$12-A99+1),0)</f>
        <v>0</v>
      </c>
      <c r="H99" s="8">
        <f>H98+(H101-H96)/($A101-$A96)</f>
        <v>2.7</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B99+(B101-B96)/(A101-A96)</f>
        <v>257.03999999999996</v>
      </c>
      <c r="C100" s="8">
        <f>C99+(C101-C96)/(A101-A96)</f>
        <v>129.86000000000001</v>
      </c>
      <c r="D100" s="1">
        <f t="shared" si="4"/>
        <v>3.0599999999999996</v>
      </c>
      <c r="E100" s="13">
        <f t="shared" si="5"/>
        <v>9.2665305481389737E-3</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H99+(H101-H96)/($A101-$A96)</f>
        <v>2.7</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259.39999999999998</v>
      </c>
      <c r="C101" s="9">
        <f>VLOOKUP(CONCATENATE($A$1,A101),'Smith et al 2006'!$A$2:$S$780,9,FALSE)</f>
        <v>130.69999999999999</v>
      </c>
      <c r="D101" s="1">
        <f t="shared" si="4"/>
        <v>3.0517647058823525</v>
      </c>
      <c r="E101" s="13">
        <f t="shared" si="5"/>
        <v>9.1814503579210616E-3</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2.7</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A101+1</f>
        <v>86</v>
      </c>
      <c r="B102" s="8">
        <f>B101+(B106-B101)/(A106-A101)</f>
        <v>261.97999999999996</v>
      </c>
      <c r="C102" s="8">
        <f>C101+(C106-C101)/(A106-A101)</f>
        <v>131.6</v>
      </c>
      <c r="D102" s="1">
        <f t="shared" si="4"/>
        <v>3.0462790697674413</v>
      </c>
      <c r="E102" s="13">
        <f t="shared" si="5"/>
        <v>9.9460292983808429E-3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H101+(H106-H101)/($A106-$A101)</f>
        <v>2.68</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A102+1</f>
        <v>87</v>
      </c>
      <c r="B103" s="8">
        <f>B102+(B106-B101)/(A106-A101)</f>
        <v>264.55999999999995</v>
      </c>
      <c r="C103" s="8">
        <f>C102+(C106-C101)/(A106-A101)</f>
        <v>132.5</v>
      </c>
      <c r="D103" s="1">
        <f t="shared" si="4"/>
        <v>3.0409195402298845</v>
      </c>
      <c r="E103" s="13">
        <f t="shared" si="5"/>
        <v>9.8480800061073737E-3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H102+(H106-H101)/($A106-$A101)</f>
        <v>2.66</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A103+1</f>
        <v>88</v>
      </c>
      <c r="B104" s="8">
        <f>B103+(B106-B101)/(A106-A101)</f>
        <v>267.13999999999993</v>
      </c>
      <c r="C104" s="8">
        <f>C103+(C106-C101)/(A106-A101)</f>
        <v>133.4</v>
      </c>
      <c r="D104" s="1">
        <f t="shared" si="4"/>
        <v>3.0356818181818173</v>
      </c>
      <c r="E104" s="13">
        <f t="shared" si="5"/>
        <v>9.7520411248865901E-3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H103+(H106-H101)/($A106-$A101)</f>
        <v>2.64</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A104+1</f>
        <v>89</v>
      </c>
      <c r="B105" s="8">
        <f>B104+(B106-B101)/(A106-A101)</f>
        <v>269.71999999999991</v>
      </c>
      <c r="C105" s="8">
        <f>C104+(C106-C101)/(A106-A101)</f>
        <v>134.30000000000001</v>
      </c>
      <c r="D105" s="1">
        <f>B105/A105</f>
        <v>3.0305617977528079</v>
      </c>
      <c r="E105" s="13">
        <f>(B105/B104)-1</f>
        <v>9.65785730328661E-3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H104+(H106-H101)/($A106-$A101)</f>
        <v>2.62</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A105+1</f>
        <v>90</v>
      </c>
      <c r="B106" s="9">
        <f>VLOOKUP(CONCATENATE($A$1,A106),'Smith et al 2006'!$A$2:$S$780,8,FALSE)</f>
        <v>272.3</v>
      </c>
      <c r="C106" s="9">
        <f>VLOOKUP(CONCATENATE($A$1,A106),'Smith et al 2006'!$A$2:$S$780,9,FALSE)</f>
        <v>135.19999999999999</v>
      </c>
      <c r="D106" s="1">
        <f>B106/A106</f>
        <v>3.0255555555555556</v>
      </c>
      <c r="E106" s="13">
        <f>(B106/B105)-1</f>
        <v>9.5654753077270005E-3</v>
      </c>
      <c r="F106" s="21">
        <f>IF('Inputs and Results'!$C$20="Conservation Easement (Perpetual)",(C106-C105),IF(AND('Inputs and Results'!$C$20="Government (Secured)",A106&lt;=$B$6),C106-C105,IF(A106&lt;=$B$6,(C106-C105)*0.01*($B$6-A106+1),0)))</f>
        <v>0</v>
      </c>
      <c r="G106" s="22">
        <f>IF(A106&lt;='Inputs and Results'!$C$12,(C106-C105)*0.01*('Inputs and Results'!$C$12-A106+1),0)</f>
        <v>0</v>
      </c>
      <c r="H106" s="9">
        <f>VLOOKUP(CONCATENATE($A$1,$A106),'Smith et al 2006'!$A$2:$S$780,11,FALSE)</f>
        <v>2.6</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ref="A107:A116" si="13">A106+1</f>
        <v>91</v>
      </c>
      <c r="B107" s="66">
        <f>B106+($B$106-$B$101)/($A$106-$A$101)</f>
        <v>274.88</v>
      </c>
      <c r="C107" s="66">
        <f>C106+(C106-C101)/(A106-A101)</f>
        <v>136.1</v>
      </c>
      <c r="D107" s="1">
        <f t="shared" ref="D107:D116" si="14">B107/A107</f>
        <v>3.0206593406593405</v>
      </c>
      <c r="E107" s="13">
        <f t="shared" ref="E107:E116" si="15">(B107/B106)-1</f>
        <v>9.4748439221445935E-3</v>
      </c>
      <c r="F107" s="21">
        <f>IF('Inputs and Results'!$C$20="Conservation Easement (Perpetual)",(C107-C106),IF(AND('Inputs and Results'!$C$20="Government (Secured)",A107&lt;=$B$6),C107-C106,IF(A107&lt;=$B$6,(C107-C106)*0.01*($B$6-A107+1),0)))</f>
        <v>0</v>
      </c>
      <c r="G107" s="22">
        <f>IF(A107&lt;='Inputs and Results'!$C$12,(C107-C106)*0.01*('Inputs and Results'!$C$12-A107+1),0)</f>
        <v>0</v>
      </c>
      <c r="H107" s="66">
        <f>H106+(H$106-H$101)/($A$106-$A$101)</f>
        <v>2.58</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row>
    <row r="108" spans="1:108" x14ac:dyDescent="0.2">
      <c r="A108" s="8">
        <f t="shared" si="13"/>
        <v>92</v>
      </c>
      <c r="B108" s="66">
        <f t="shared" ref="B108:B116" si="16">B107+($B$106-$B$101)/($A$106-$A$101)</f>
        <v>277.45999999999998</v>
      </c>
      <c r="C108" s="66">
        <f t="shared" ref="C108:C116" si="17">C107+(C107-C102)/(A107-A102)</f>
        <v>137</v>
      </c>
      <c r="D108" s="1">
        <f t="shared" si="14"/>
        <v>3.015869565217391</v>
      </c>
      <c r="E108" s="13">
        <f t="shared" si="15"/>
        <v>9.3859138533176623E-3</v>
      </c>
      <c r="F108" s="21">
        <f>IF('Inputs and Results'!$C$20="Conservation Easement (Perpetual)",(C108-C107),IF(AND('Inputs and Results'!$C$20="Government (Secured)",A108&lt;=$B$6),C108-C107,IF(A108&lt;=$B$6,(C108-C107)*0.01*($B$6-A108+1),0)))</f>
        <v>0</v>
      </c>
      <c r="G108" s="22">
        <f>IF(A108&lt;='Inputs and Results'!$C$12,(C108-C107)*0.01*('Inputs and Results'!$C$12-A108+1),0)</f>
        <v>0</v>
      </c>
      <c r="H108" s="66">
        <f t="shared" ref="H108:H116" si="18">H107+(H$106-H$101)/($A$106-$A$101)</f>
        <v>2.56</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row>
    <row r="109" spans="1:108" x14ac:dyDescent="0.2">
      <c r="A109" s="8">
        <f t="shared" si="13"/>
        <v>93</v>
      </c>
      <c r="B109" s="66">
        <f t="shared" si="16"/>
        <v>280.03999999999996</v>
      </c>
      <c r="C109" s="66">
        <f t="shared" si="17"/>
        <v>137.9</v>
      </c>
      <c r="D109" s="1">
        <f t="shared" si="14"/>
        <v>3.0111827956989243</v>
      </c>
      <c r="E109" s="13">
        <f t="shared" si="15"/>
        <v>9.2986376414618821E-3</v>
      </c>
      <c r="F109" s="21">
        <f>IF('Inputs and Results'!$C$20="Conservation Easement (Perpetual)",(C109-C108),IF(AND('Inputs and Results'!$C$20="Government (Secured)",A109&lt;=$B$6),C109-C108,IF(A109&lt;=$B$6,(C109-C108)*0.01*($B$6-A109+1),0)))</f>
        <v>0</v>
      </c>
      <c r="G109" s="22">
        <f>IF(A109&lt;='Inputs and Results'!$C$12,(C109-C108)*0.01*('Inputs and Results'!$C$12-A109+1),0)</f>
        <v>0</v>
      </c>
      <c r="H109" s="66">
        <f t="shared" si="18"/>
        <v>2.54</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row>
    <row r="110" spans="1:108" x14ac:dyDescent="0.2">
      <c r="A110" s="8">
        <f t="shared" si="13"/>
        <v>94</v>
      </c>
      <c r="B110" s="66">
        <f t="shared" si="16"/>
        <v>282.61999999999995</v>
      </c>
      <c r="C110" s="66">
        <f t="shared" si="17"/>
        <v>138.80000000000001</v>
      </c>
      <c r="D110" s="1">
        <f t="shared" si="14"/>
        <v>3.0065957446808507</v>
      </c>
      <c r="E110" s="13">
        <f t="shared" si="15"/>
        <v>9.2129695757747765E-3</v>
      </c>
      <c r="F110" s="21">
        <f>IF('Inputs and Results'!$C$20="Conservation Easement (Perpetual)",(C110-C109),IF(AND('Inputs and Results'!$C$20="Government (Secured)",A110&lt;=$B$6),C110-C109,IF(A110&lt;=$B$6,(C110-C109)*0.01*($B$6-A110+1),0)))</f>
        <v>0</v>
      </c>
      <c r="G110" s="22">
        <f>IF(A110&lt;='Inputs and Results'!$C$12,(C110-C109)*0.01*('Inputs and Results'!$C$12-A110+1),0)</f>
        <v>0</v>
      </c>
      <c r="H110" s="66">
        <f t="shared" si="18"/>
        <v>2.52</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row>
    <row r="111" spans="1:108" x14ac:dyDescent="0.2">
      <c r="A111" s="8">
        <f t="shared" si="13"/>
        <v>95</v>
      </c>
      <c r="B111" s="66">
        <f t="shared" si="16"/>
        <v>285.19999999999993</v>
      </c>
      <c r="C111" s="66">
        <f t="shared" si="17"/>
        <v>139.70000000000002</v>
      </c>
      <c r="D111" s="1">
        <f t="shared" si="14"/>
        <v>3.0021052631578939</v>
      </c>
      <c r="E111" s="13">
        <f t="shared" si="15"/>
        <v>9.1288656146062408E-3</v>
      </c>
      <c r="F111" s="21">
        <f>IF('Inputs and Results'!$C$20="Conservation Easement (Perpetual)",(C111-C110),IF(AND('Inputs and Results'!$C$20="Government (Secured)",A111&lt;=$B$6),C111-C110,IF(A111&lt;=$B$6,(C111-C110)*0.01*($B$6-A111+1),0)))</f>
        <v>0</v>
      </c>
      <c r="G111" s="22">
        <f>IF(A111&lt;='Inputs and Results'!$C$12,(C111-C110)*0.01*('Inputs and Results'!$C$12-A111+1),0)</f>
        <v>0</v>
      </c>
      <c r="H111" s="66">
        <f t="shared" si="18"/>
        <v>2.5</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row>
    <row r="112" spans="1:108" x14ac:dyDescent="0.2">
      <c r="A112" s="8">
        <f t="shared" si="13"/>
        <v>96</v>
      </c>
      <c r="B112" s="66">
        <f t="shared" si="16"/>
        <v>287.77999999999992</v>
      </c>
      <c r="C112" s="66">
        <f t="shared" si="17"/>
        <v>140.60000000000002</v>
      </c>
      <c r="D112" s="1">
        <f t="shared" si="14"/>
        <v>2.9977083333333323</v>
      </c>
      <c r="E112" s="13">
        <f t="shared" si="15"/>
        <v>9.0462833099578255E-3</v>
      </c>
      <c r="F112" s="21">
        <f>IF('Inputs and Results'!$C$20="Conservation Easement (Perpetual)",(C112-C111),IF(AND('Inputs and Results'!$C$20="Government (Secured)",A112&lt;=$B$6),C112-C111,IF(A112&lt;=$B$6,(C112-C111)*0.01*($B$6-A112+1),0)))</f>
        <v>0</v>
      </c>
      <c r="G112" s="22">
        <f>IF(A112&lt;='Inputs and Results'!$C$12,(C112-C111)*0.01*('Inputs and Results'!$C$12-A112+1),0)</f>
        <v>0</v>
      </c>
      <c r="H112" s="66">
        <f t="shared" si="18"/>
        <v>2.48</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row>
    <row r="113" spans="1:11" x14ac:dyDescent="0.2">
      <c r="A113" s="8">
        <f t="shared" si="13"/>
        <v>97</v>
      </c>
      <c r="B113" s="66">
        <f t="shared" si="16"/>
        <v>290.3599999999999</v>
      </c>
      <c r="C113" s="66">
        <f t="shared" si="17"/>
        <v>141.50000000000003</v>
      </c>
      <c r="D113" s="1">
        <f t="shared" si="14"/>
        <v>2.9934020618556691</v>
      </c>
      <c r="E113" s="13">
        <f t="shared" si="15"/>
        <v>8.9651817360483221E-3</v>
      </c>
      <c r="F113" s="21">
        <f>IF('Inputs and Results'!$C$20="Conservation Easement (Perpetual)",(C113-C112),IF(AND('Inputs and Results'!$C$20="Government (Secured)",A113&lt;=$B$6),C113-C112,IF(A113&lt;=$B$6,(C113-C112)*0.01*($B$6-A113+1),0)))</f>
        <v>0</v>
      </c>
      <c r="G113" s="22">
        <f>IF(A113&lt;='Inputs and Results'!$C$12,(C113-C112)*0.01*('Inputs and Results'!$C$12-A113+1),0)</f>
        <v>0</v>
      </c>
      <c r="H113" s="66">
        <f t="shared" si="18"/>
        <v>2.46</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row>
    <row r="114" spans="1:11" x14ac:dyDescent="0.2">
      <c r="A114" s="8">
        <f t="shared" si="13"/>
        <v>98</v>
      </c>
      <c r="B114" s="66">
        <f t="shared" si="16"/>
        <v>292.93999999999988</v>
      </c>
      <c r="C114" s="66">
        <f t="shared" si="17"/>
        <v>142.40000000000003</v>
      </c>
      <c r="D114" s="1">
        <f t="shared" si="14"/>
        <v>2.9891836734693866</v>
      </c>
      <c r="E114" s="13">
        <f t="shared" si="15"/>
        <v>8.8855214216834177E-3</v>
      </c>
      <c r="F114" s="21">
        <f>IF('Inputs and Results'!$C$20="Conservation Easement (Perpetual)",(C114-C113),IF(AND('Inputs and Results'!$C$20="Government (Secured)",A114&lt;=$B$6),C114-C113,IF(A114&lt;=$B$6,(C114-C113)*0.01*($B$6-A114+1),0)))</f>
        <v>0</v>
      </c>
      <c r="G114" s="22">
        <f>IF(A114&lt;='Inputs and Results'!$C$12,(C114-C113)*0.01*('Inputs and Results'!$C$12-A114+1),0)</f>
        <v>0</v>
      </c>
      <c r="H114" s="66">
        <f t="shared" si="18"/>
        <v>2.44</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row>
    <row r="115" spans="1:11" x14ac:dyDescent="0.2">
      <c r="A115" s="8">
        <f t="shared" si="13"/>
        <v>99</v>
      </c>
      <c r="B115" s="66">
        <f t="shared" si="16"/>
        <v>295.51999999999987</v>
      </c>
      <c r="C115" s="66">
        <f t="shared" si="17"/>
        <v>143.30000000000004</v>
      </c>
      <c r="D115" s="1">
        <f t="shared" si="14"/>
        <v>2.9850505050505038</v>
      </c>
      <c r="E115" s="13">
        <f t="shared" si="15"/>
        <v>8.8072642862018213E-3</v>
      </c>
      <c r="F115" s="21">
        <f>IF('Inputs and Results'!$C$20="Conservation Easement (Perpetual)",(C115-C114),IF(AND('Inputs and Results'!$C$20="Government (Secured)",A115&lt;=$B$6),C115-C114,IF(A115&lt;=$B$6,(C115-C114)*0.01*($B$6-A115+1),0)))</f>
        <v>0</v>
      </c>
      <c r="G115" s="22">
        <f>IF(A115&lt;='Inputs and Results'!$C$12,(C115-C114)*0.01*('Inputs and Results'!$C$12-A115+1),0)</f>
        <v>0</v>
      </c>
      <c r="H115" s="66">
        <f t="shared" si="18"/>
        <v>2.42</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row>
    <row r="116" spans="1:11" x14ac:dyDescent="0.2">
      <c r="A116" s="8">
        <f t="shared" si="13"/>
        <v>100</v>
      </c>
      <c r="B116" s="66">
        <f t="shared" si="16"/>
        <v>298.09999999999985</v>
      </c>
      <c r="C116" s="66">
        <f t="shared" si="17"/>
        <v>144.20000000000005</v>
      </c>
      <c r="D116" s="1">
        <f t="shared" si="14"/>
        <v>2.9809999999999985</v>
      </c>
      <c r="E116" s="13">
        <f t="shared" si="15"/>
        <v>8.7303735787762626E-3</v>
      </c>
      <c r="F116" s="21">
        <f>IF('Inputs and Results'!$C$20="Conservation Easement (Perpetual)",(C116-C115),IF(AND('Inputs and Results'!$C$20="Government (Secured)",A116&lt;=$B$6),C116-C115,IF(A116&lt;=$B$6,(C116-C115)*0.01*($B$6-A116+1),0)))</f>
        <v>0</v>
      </c>
      <c r="G116" s="22">
        <f>IF(A116&lt;='Inputs and Results'!$C$12,(C116-C115)*0.01*('Inputs and Results'!$C$12-A116+1),0)</f>
        <v>0</v>
      </c>
      <c r="H116" s="66">
        <f t="shared" si="18"/>
        <v>2.4</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row>
    <row r="117" spans="1:11" x14ac:dyDescent="0.2">
      <c r="A117" s="5"/>
      <c r="F117" s="20"/>
      <c r="G117" s="20"/>
    </row>
    <row r="118" spans="1:11" x14ac:dyDescent="0.2">
      <c r="A118" s="5"/>
      <c r="F118" s="20"/>
      <c r="G118" s="20"/>
    </row>
    <row r="119" spans="1:11" x14ac:dyDescent="0.2">
      <c r="A119" s="5"/>
      <c r="F119" s="20"/>
      <c r="G119" s="20"/>
    </row>
    <row r="120" spans="1:11" x14ac:dyDescent="0.2">
      <c r="A120" s="5"/>
      <c r="F120" s="20"/>
      <c r="G120" s="20"/>
    </row>
    <row r="121" spans="1:11" x14ac:dyDescent="0.2">
      <c r="A121" s="5"/>
      <c r="F121" s="20"/>
      <c r="G121" s="20"/>
    </row>
    <row r="122" spans="1:11" x14ac:dyDescent="0.2">
      <c r="A122" s="5"/>
      <c r="F122" s="20"/>
      <c r="G122" s="20"/>
    </row>
    <row r="123" spans="1:11" x14ac:dyDescent="0.2">
      <c r="A123" s="5"/>
      <c r="F123" s="20"/>
      <c r="G123" s="20"/>
    </row>
    <row r="124" spans="1:11" x14ac:dyDescent="0.2">
      <c r="A124" s="5"/>
      <c r="F124" s="20"/>
      <c r="G124" s="20"/>
    </row>
    <row r="125" spans="1:11" x14ac:dyDescent="0.2">
      <c r="A125" s="5"/>
      <c r="F125" s="20"/>
      <c r="G125" s="20"/>
    </row>
    <row r="126" spans="1:11" x14ac:dyDescent="0.2">
      <c r="A126" s="5"/>
      <c r="F126" s="20"/>
      <c r="G126" s="20"/>
    </row>
    <row r="127" spans="1:11" x14ac:dyDescent="0.2">
      <c r="A127" s="5"/>
      <c r="F127" s="20"/>
      <c r="G127" s="20"/>
    </row>
    <row r="128" spans="1:11" x14ac:dyDescent="0.2">
      <c r="A128" s="5"/>
      <c r="F128" s="20"/>
      <c r="G128" s="20"/>
    </row>
    <row r="129" spans="1:7" x14ac:dyDescent="0.2">
      <c r="A129" s="5"/>
      <c r="F129" s="20"/>
      <c r="G129" s="20"/>
    </row>
    <row r="130" spans="1:7" x14ac:dyDescent="0.2">
      <c r="A130" s="5"/>
      <c r="F130" s="20"/>
      <c r="G130" s="20"/>
    </row>
    <row r="131" spans="1:7" x14ac:dyDescent="0.2">
      <c r="A131" s="5"/>
      <c r="F131" s="20"/>
      <c r="G131" s="20"/>
    </row>
    <row r="132" spans="1:7" x14ac:dyDescent="0.2">
      <c r="A132" s="5"/>
      <c r="F132" s="20"/>
      <c r="G132" s="20"/>
    </row>
    <row r="133" spans="1:7" x14ac:dyDescent="0.2">
      <c r="A133" s="5"/>
      <c r="F133" s="20"/>
      <c r="G133" s="20"/>
    </row>
    <row r="134" spans="1:7" x14ac:dyDescent="0.2">
      <c r="A134" s="5"/>
      <c r="F134" s="20"/>
      <c r="G134" s="20"/>
    </row>
    <row r="135" spans="1:7" x14ac:dyDescent="0.2">
      <c r="A135" s="5"/>
      <c r="F135" s="20"/>
      <c r="G135" s="20"/>
    </row>
    <row r="136" spans="1:7" x14ac:dyDescent="0.2">
      <c r="A136" s="5"/>
      <c r="F136" s="20"/>
      <c r="G136" s="20"/>
    </row>
    <row r="137" spans="1:7" x14ac:dyDescent="0.2">
      <c r="A137" s="5"/>
      <c r="F137" s="20"/>
      <c r="G137" s="20"/>
    </row>
    <row r="138" spans="1:7" x14ac:dyDescent="0.2">
      <c r="A138" s="5"/>
      <c r="F138" s="20"/>
      <c r="G138" s="20"/>
    </row>
    <row r="139" spans="1:7" x14ac:dyDescent="0.2">
      <c r="A139" s="5"/>
      <c r="F139" s="20"/>
      <c r="G139" s="20"/>
    </row>
    <row r="140" spans="1:7" x14ac:dyDescent="0.2">
      <c r="A140" s="5"/>
      <c r="F140" s="20"/>
      <c r="G140" s="20"/>
    </row>
    <row r="141" spans="1:7" x14ac:dyDescent="0.2">
      <c r="A141" s="6"/>
      <c r="F141" s="20"/>
      <c r="G141" s="20"/>
    </row>
  </sheetData>
  <sheetProtection algorithmName="SHA-512" hashValue="irah7KXnVOw089eiYVR9PNFv5M93BexoB8wY1EAyVm2IeupD5D9GL/tO/YDbSdYIk5SLspj+BwgsYAzH3UK61A==" saltValue="T27eqZJB2ULC0iIxxdzbxw==" spinCount="100000" sheet="1" objects="1" scenarios="1"/>
  <mergeCells count="3">
    <mergeCell ref="D14:E14"/>
    <mergeCell ref="F13:K13"/>
    <mergeCell ref="I14:K14"/>
  </mergeCells>
  <conditionalFormatting sqref="D17:D116">
    <cfRule type="top10" dxfId="9" priority="2" stopIfTrue="1" rank="1"/>
  </conditionalFormatting>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theme="5" tint="0.39997558519241921"/>
  </sheetPr>
  <dimension ref="A1:DD141"/>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166</v>
      </c>
    </row>
    <row r="2" spans="1:108" x14ac:dyDescent="0.2">
      <c r="A2" s="1" t="s">
        <v>206</v>
      </c>
      <c r="B2" s="1" t="s">
        <v>207</v>
      </c>
    </row>
    <row r="3" spans="1:108" x14ac:dyDescent="0.2">
      <c r="A3" s="1" t="s">
        <v>114</v>
      </c>
      <c r="B3" s="1">
        <f>_xlfn.MAXIFS(A16:A141,D16:D141,B4)</f>
        <v>60</v>
      </c>
    </row>
    <row r="4" spans="1:108" x14ac:dyDescent="0.2">
      <c r="A4" s="1" t="s">
        <v>208</v>
      </c>
      <c r="B4" s="1">
        <f>MAX(D17:D106)</f>
        <v>3.1599999999999997</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1.48</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0.82</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2.96</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1.64</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4.4399999999999995</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2.46</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5.92</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3.28</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7.4</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4.0999999999999996</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B21+(B26-B21)/(A26-A21)</f>
        <v>2.7199999999999998</v>
      </c>
      <c r="C22" s="8">
        <f>C21+(C26-C21)/(A26-A21)</f>
        <v>9.84</v>
      </c>
      <c r="D22" s="1">
        <f t="shared" si="0"/>
        <v>0.45333333333333331</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H21+(H26-H21)/($A26-$A21)</f>
        <v>3.9999999999999996</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B22+(B26-B21)/(A26-A21)</f>
        <v>5.4399999999999995</v>
      </c>
      <c r="C23" s="8">
        <f>C22+(C26-C21)/(A26-A21)</f>
        <v>12.280000000000001</v>
      </c>
      <c r="D23" s="1">
        <f t="shared" si="0"/>
        <v>0.77714285714285702</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H22+(H26-H21)/($A26-$A21)</f>
        <v>3.8999999999999995</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B23+(B26-B21)/(A26-A21)</f>
        <v>8.16</v>
      </c>
      <c r="C24" s="8">
        <f>C23+(C26-C21)/(A26-A21)</f>
        <v>14.720000000000002</v>
      </c>
      <c r="D24" s="1">
        <f t="shared" si="0"/>
        <v>1.02</v>
      </c>
      <c r="E24" s="13">
        <f t="shared" si="1"/>
        <v>0.50000000000000022</v>
      </c>
      <c r="F24" s="21">
        <f>IF('Inputs and Results'!$C$20="Conservation Easement (Perpetual)",(C24-C23),IF(AND('Inputs and Results'!$C$20="Government (Secured)",A24&lt;=$B$6),C24-C23,IF(A24&lt;=$B$6,(C24-C23)*0.01*($B$6-A24+1),0)))</f>
        <v>0</v>
      </c>
      <c r="G24" s="22">
        <f>IF(A24&lt;='Inputs and Results'!$C$12,(C24-C23)*0.01*('Inputs and Results'!$C$12-A24+1),0)</f>
        <v>0</v>
      </c>
      <c r="H24" s="8">
        <f>H23+(H26-H21)/($A26-$A21)</f>
        <v>3.7999999999999994</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B24+(B26-B21)/(A26-A21)</f>
        <v>10.879999999999999</v>
      </c>
      <c r="C25" s="8">
        <f>C24+(C26-C21)/(A26-A21)</f>
        <v>17.160000000000004</v>
      </c>
      <c r="D25" s="1">
        <f t="shared" si="0"/>
        <v>1.2088888888888887</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H24+(H26-H21)/($A26-$A21)</f>
        <v>3.6999999999999993</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9">
        <f>VLOOKUP(CONCATENATE($A$1,A26),'Smith et al 2006'!$A$2:$S$780,8,FALSE)</f>
        <v>13.6</v>
      </c>
      <c r="C26" s="9">
        <f>VLOOKUP(CONCATENATE($A$1,A26),'Smith et al 2006'!$A$2:$S$780,9,FALSE)</f>
        <v>19.600000000000001</v>
      </c>
      <c r="D26" s="1">
        <f t="shared" si="0"/>
        <v>1.3599999999999999</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9">
        <f>VLOOKUP(CONCATENATE($A$1,$A26),'Smith et al 2006'!$A$2:$S$780,11,FALSE)</f>
        <v>3.6</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B26+(B31-B26)/(A31-A26)</f>
        <v>16.440000000000001</v>
      </c>
      <c r="C27" s="8">
        <f>C26+(C31-C26)/(A31-A26)</f>
        <v>21.540000000000003</v>
      </c>
      <c r="D27" s="1">
        <f t="shared" si="0"/>
        <v>1.4945454545454546</v>
      </c>
      <c r="E27" s="13">
        <f t="shared" si="1"/>
        <v>0.20882352941176485</v>
      </c>
      <c r="F27" s="21">
        <f>IF('Inputs and Results'!$C$20="Conservation Easement (Perpetual)",(C27-C26),IF(AND('Inputs and Results'!$C$20="Government (Secured)",A27&lt;=$B$6),C27-C26,IF(A27&lt;=$B$6,(C27-C26)*0.01*($B$6-A27+1),0)))</f>
        <v>0</v>
      </c>
      <c r="G27" s="22">
        <f>IF(A27&lt;='Inputs and Results'!$C$12,(C27-C26)*0.01*('Inputs and Results'!$C$12-A27+1),0)</f>
        <v>0</v>
      </c>
      <c r="H27" s="8">
        <f>H26+(H31-H26)/($A31-$A26)</f>
        <v>3.58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B27+(B31-B26)/(A31-A26)</f>
        <v>19.28</v>
      </c>
      <c r="C28" s="8">
        <f>C27+(C31-C26)/(A31-A26)</f>
        <v>23.480000000000004</v>
      </c>
      <c r="D28" s="1">
        <f t="shared" si="0"/>
        <v>1.6066666666666667</v>
      </c>
      <c r="E28" s="13">
        <f t="shared" si="1"/>
        <v>0.17274939172749382</v>
      </c>
      <c r="F28" s="21">
        <f>IF('Inputs and Results'!$C$20="Conservation Easement (Perpetual)",(C28-C27),IF(AND('Inputs and Results'!$C$20="Government (Secured)",A28&lt;=$B$6),C28-C27,IF(A28&lt;=$B$6,(C28-C27)*0.01*($B$6-A28+1),0)))</f>
        <v>0</v>
      </c>
      <c r="G28" s="22">
        <f>IF(A28&lt;='Inputs and Results'!$C$12,(C28-C27)*0.01*('Inputs and Results'!$C$12-A28+1),0)</f>
        <v>0</v>
      </c>
      <c r="H28" s="8">
        <f>H27+(H31-H26)/($A31-$A26)</f>
        <v>3.56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B28+(B31-B26)/(A31-A26)</f>
        <v>22.12</v>
      </c>
      <c r="C29" s="8">
        <f>C28+(C31-C26)/(A31-A26)</f>
        <v>25.420000000000005</v>
      </c>
      <c r="D29" s="1">
        <f t="shared" si="0"/>
        <v>1.7015384615384617</v>
      </c>
      <c r="E29" s="13">
        <f t="shared" si="1"/>
        <v>0.14730290456431527</v>
      </c>
      <c r="F29" s="21">
        <f>IF('Inputs and Results'!$C$20="Conservation Easement (Perpetual)",(C29-C28),IF(AND('Inputs and Results'!$C$20="Government (Secured)",A29&lt;=$B$6),C29-C28,IF(A29&lt;=$B$6,(C29-C28)*0.01*($B$6-A29+1),0)))</f>
        <v>0</v>
      </c>
      <c r="G29" s="22">
        <f>IF(A29&lt;='Inputs and Results'!$C$12,(C29-C28)*0.01*('Inputs and Results'!$C$12-A29+1),0)</f>
        <v>0</v>
      </c>
      <c r="H29" s="8">
        <f>H28+(H31-H26)/($A31-$A26)</f>
        <v>3.54</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B29+(B31-B26)/(A31-A26)</f>
        <v>24.96</v>
      </c>
      <c r="C30" s="8">
        <f>C29+(C31-C26)/(A31-A26)</f>
        <v>27.360000000000007</v>
      </c>
      <c r="D30" s="1">
        <f t="shared" si="0"/>
        <v>1.7828571428571429</v>
      </c>
      <c r="E30" s="13">
        <f t="shared" si="1"/>
        <v>0.12839059674502717</v>
      </c>
      <c r="F30" s="21">
        <f>IF('Inputs and Results'!$C$20="Conservation Easement (Perpetual)",(C30-C29),IF(AND('Inputs and Results'!$C$20="Government (Secured)",A30&lt;=$B$6),C30-C29,IF(A30&lt;=$B$6,(C30-C29)*0.01*($B$6-A30+1),0)))</f>
        <v>0</v>
      </c>
      <c r="G30" s="22">
        <f>IF(A30&lt;='Inputs and Results'!$C$12,(C30-C29)*0.01*('Inputs and Results'!$C$12-A30+1),0)</f>
        <v>0</v>
      </c>
      <c r="H30" s="8">
        <f>H29+(H31-H26)/($A31-$A26)</f>
        <v>3.52</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27.8</v>
      </c>
      <c r="C31" s="9">
        <f>VLOOKUP(CONCATENATE($A$1,A31),'Smith et al 2006'!$A$2:$S$780,9,FALSE)</f>
        <v>29.3</v>
      </c>
      <c r="D31" s="1">
        <f t="shared" si="0"/>
        <v>1.8533333333333333</v>
      </c>
      <c r="E31" s="13">
        <f t="shared" si="1"/>
        <v>0.11378205128205132</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3.5</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B31+(B36-B31)/(A36-A31)</f>
        <v>31.02</v>
      </c>
      <c r="C32" s="8">
        <f>C31+(C36-C31)/(A36-A31)</f>
        <v>31.240000000000002</v>
      </c>
      <c r="D32" s="1">
        <f t="shared" si="0"/>
        <v>1.93875</v>
      </c>
      <c r="E32" s="13">
        <f t="shared" si="1"/>
        <v>0.1158273381294963</v>
      </c>
      <c r="F32" s="21">
        <f>IF('Inputs and Results'!$C$20="Conservation Easement (Perpetual)",(C32-C31),IF(AND('Inputs and Results'!$C$20="Government (Secured)",A32&lt;=$B$6),C32-C31,IF(A32&lt;=$B$6,(C32-C31)*0.01*($B$6-A32+1),0)))</f>
        <v>0</v>
      </c>
      <c r="G32" s="22">
        <f>IF(A32&lt;='Inputs and Results'!$C$12,(C32-C31)*0.01*('Inputs and Results'!$C$12-A32+1),0)</f>
        <v>0</v>
      </c>
      <c r="H32" s="8">
        <f>H31+(H36-H31)/($A36-$A31)</f>
        <v>3.48</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B32+(B36-B31)/(A36-A31)</f>
        <v>34.24</v>
      </c>
      <c r="C33" s="8">
        <f>C32+(C36-C31)/(A36-A31)</f>
        <v>33.18</v>
      </c>
      <c r="D33" s="1">
        <f t="shared" si="0"/>
        <v>2.0141176470588236</v>
      </c>
      <c r="E33" s="13">
        <f t="shared" si="1"/>
        <v>0.10380399742101876</v>
      </c>
      <c r="F33" s="21">
        <f>IF('Inputs and Results'!$C$20="Conservation Easement (Perpetual)",(C33-C32),IF(AND('Inputs and Results'!$C$20="Government (Secured)",A33&lt;=$B$6),C33-C32,IF(A33&lt;=$B$6,(C33-C32)*0.01*($B$6-A33+1),0)))</f>
        <v>0</v>
      </c>
      <c r="G33" s="22">
        <f>IF(A33&lt;='Inputs and Results'!$C$12,(C33-C32)*0.01*('Inputs and Results'!$C$12-A33+1),0)</f>
        <v>0</v>
      </c>
      <c r="H33" s="8">
        <f>H32+(H36-H31)/($A36-$A31)</f>
        <v>3.46</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B33+(B36-B31)/(A36-A31)</f>
        <v>37.46</v>
      </c>
      <c r="C34" s="8">
        <f>C33+(C36-C31)/(A36-A31)</f>
        <v>35.119999999999997</v>
      </c>
      <c r="D34" s="1">
        <f t="shared" si="0"/>
        <v>2.0811111111111114</v>
      </c>
      <c r="E34" s="13">
        <f t="shared" si="1"/>
        <v>9.4042056074766345E-2</v>
      </c>
      <c r="F34" s="21">
        <f>IF('Inputs and Results'!$C$20="Conservation Easement (Perpetual)",(C34-C33),IF(AND('Inputs and Results'!$C$20="Government (Secured)",A34&lt;=$B$6),C34-C33,IF(A34&lt;=$B$6,(C34-C33)*0.01*($B$6-A34+1),0)))</f>
        <v>0</v>
      </c>
      <c r="G34" s="22">
        <f>IF(A34&lt;='Inputs and Results'!$C$12,(C34-C33)*0.01*('Inputs and Results'!$C$12-A34+1),0)</f>
        <v>0</v>
      </c>
      <c r="H34" s="8">
        <f>H33+(H36-H31)/($A36-$A31)</f>
        <v>3.44</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B34+(B36-B31)/(A36-A31)</f>
        <v>40.68</v>
      </c>
      <c r="C35" s="8">
        <f>C34+(C36-C31)/(A36-A31)</f>
        <v>37.059999999999995</v>
      </c>
      <c r="D35" s="1">
        <f t="shared" si="0"/>
        <v>2.1410526315789475</v>
      </c>
      <c r="E35" s="13">
        <f t="shared" si="1"/>
        <v>8.595835557928444E-2</v>
      </c>
      <c r="F35" s="21">
        <f>IF('Inputs and Results'!$C$20="Conservation Easement (Perpetual)",(C35-C34),IF(AND('Inputs and Results'!$C$20="Government (Secured)",A35&lt;=$B$6),C35-C34,IF(A35&lt;=$B$6,(C35-C34)*0.01*($B$6-A35+1),0)))</f>
        <v>0</v>
      </c>
      <c r="G35" s="22">
        <f>IF(A35&lt;='Inputs and Results'!$C$12,(C35-C34)*0.01*('Inputs and Results'!$C$12-A35+1),0)</f>
        <v>0</v>
      </c>
      <c r="H35" s="8">
        <f>H34+(H36-H31)/($A36-$A31)</f>
        <v>3.42</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9">
        <f>VLOOKUP(CONCATENATE($A$1,A36),'Smith et al 2006'!$A$2:$S$780,8,FALSE)</f>
        <v>43.9</v>
      </c>
      <c r="C36" s="9">
        <f>VLOOKUP(CONCATENATE($A$1,A36),'Smith et al 2006'!$A$2:$S$780,9,FALSE)</f>
        <v>39</v>
      </c>
      <c r="D36" s="1">
        <f t="shared" si="0"/>
        <v>2.1949999999999998</v>
      </c>
      <c r="E36" s="13">
        <f t="shared" si="1"/>
        <v>7.9154375614552519E-2</v>
      </c>
      <c r="F36" s="21">
        <f>IF('Inputs and Results'!$C$20="Conservation Easement (Perpetual)",(C36-C35),IF(AND('Inputs and Results'!$C$20="Government (Secured)",A36&lt;=$B$6),C36-C35,IF(A36&lt;=$B$6,(C36-C35)*0.01*($B$6-A36+1),0)))</f>
        <v>0</v>
      </c>
      <c r="G36" s="22">
        <f>IF(A36&lt;='Inputs and Results'!$C$12,(C36-C35)*0.01*('Inputs and Results'!$C$12-A36+1),0)</f>
        <v>0</v>
      </c>
      <c r="H36" s="9">
        <f>VLOOKUP(CONCATENATE($A$1,$A36),'Smith et al 2006'!$A$2:$S$780,11,FALSE)</f>
        <v>3.4</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B36+(B41-B36)/(A41-A36)</f>
        <v>46.98</v>
      </c>
      <c r="C37" s="8">
        <f>C36+(C41-C36)/(A41-A36)</f>
        <v>40.56</v>
      </c>
      <c r="D37" s="1">
        <f t="shared" si="0"/>
        <v>2.2371428571428571</v>
      </c>
      <c r="E37" s="13">
        <f t="shared" si="1"/>
        <v>7.015945330296125E-2</v>
      </c>
      <c r="F37" s="21">
        <f>IF('Inputs and Results'!$C$20="Conservation Easement (Perpetual)",(C37-C36),IF(AND('Inputs and Results'!$C$20="Government (Secured)",A37&lt;=$B$6),C37-C36,IF(A37&lt;=$B$6,(C37-C36)*0.01*($B$6-A37+1),0)))</f>
        <v>0</v>
      </c>
      <c r="G37" s="22">
        <f>IF(A37&lt;='Inputs and Results'!$C$12,(C37-C36)*0.01*('Inputs and Results'!$C$12-A37+1),0)</f>
        <v>0</v>
      </c>
      <c r="H37" s="8">
        <f>H36+(H41-H36)/($A41-$A36)</f>
        <v>3.38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B37+(B41-B36)/(A41-A36)</f>
        <v>50.059999999999995</v>
      </c>
      <c r="C38" s="8">
        <f>C37+(C41-C36)/(A41-A36)</f>
        <v>42.120000000000005</v>
      </c>
      <c r="D38" s="1">
        <f t="shared" si="0"/>
        <v>2.2754545454545454</v>
      </c>
      <c r="E38" s="13">
        <f t="shared" si="1"/>
        <v>6.555981268624933E-2</v>
      </c>
      <c r="F38" s="21">
        <f>IF('Inputs and Results'!$C$20="Conservation Easement (Perpetual)",(C38-C37),IF(AND('Inputs and Results'!$C$20="Government (Secured)",A38&lt;=$B$6),C38-C37,IF(A38&lt;=$B$6,(C38-C37)*0.01*($B$6-A38+1),0)))</f>
        <v>0</v>
      </c>
      <c r="G38" s="22">
        <f>IF(A38&lt;='Inputs and Results'!$C$12,(C38-C37)*0.01*('Inputs and Results'!$C$12-A38+1),0)</f>
        <v>0</v>
      </c>
      <c r="H38" s="8">
        <f>H37+(H41-H36)/($A41-$A36)</f>
        <v>3.36</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B38+(B41-B36)/(A41-A36)</f>
        <v>53.139999999999993</v>
      </c>
      <c r="C39" s="8">
        <f>C38+(C41-C36)/(A41-A36)</f>
        <v>43.680000000000007</v>
      </c>
      <c r="D39" s="1">
        <f t="shared" si="0"/>
        <v>2.3104347826086955</v>
      </c>
      <c r="E39" s="13">
        <f t="shared" si="1"/>
        <v>6.1526168597682673E-2</v>
      </c>
      <c r="F39" s="21">
        <f>IF('Inputs and Results'!$C$20="Conservation Easement (Perpetual)",(C39-C38),IF(AND('Inputs and Results'!$C$20="Government (Secured)",A39&lt;=$B$6),C39-C38,IF(A39&lt;=$B$6,(C39-C38)*0.01*($B$6-A39+1),0)))</f>
        <v>0</v>
      </c>
      <c r="G39" s="22">
        <f>IF(A39&lt;='Inputs and Results'!$C$12,(C39-C38)*0.01*('Inputs and Results'!$C$12-A39+1),0)</f>
        <v>0</v>
      </c>
      <c r="H39" s="8">
        <f>H38+(H41-H36)/($A41-$A36)</f>
        <v>3.34</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B39+(B41-B36)/(A41-A36)</f>
        <v>56.219999999999992</v>
      </c>
      <c r="C40" s="8">
        <f>C39+(C41-C36)/(A41-A36)</f>
        <v>45.240000000000009</v>
      </c>
      <c r="D40" s="1">
        <f>B40/A40</f>
        <v>2.3424999999999998</v>
      </c>
      <c r="E40" s="13">
        <f>(B40/B39)-1</f>
        <v>5.7960105382009797E-2</v>
      </c>
      <c r="F40" s="21">
        <f>IF('Inputs and Results'!$C$20="Conservation Easement (Perpetual)",(C40-C39),IF(AND('Inputs and Results'!$C$20="Government (Secured)",A40&lt;=$B$6),C40-C39,IF(A40&lt;=$B$6,(C40-C39)*0.01*($B$6-A40+1),0)))</f>
        <v>0</v>
      </c>
      <c r="G40" s="22">
        <f>IF(A40&lt;='Inputs and Results'!$C$12,(C40-C39)*0.01*('Inputs and Results'!$C$12-A40+1),0)</f>
        <v>0</v>
      </c>
      <c r="H40" s="8">
        <f>H39+(H41-H36)/($A41-$A36)</f>
        <v>3.32</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59.3</v>
      </c>
      <c r="C41" s="9">
        <f>VLOOKUP(CONCATENATE($A$1,A41),'Smith et al 2006'!$A$2:$S$780,9,FALSE)</f>
        <v>46.8</v>
      </c>
      <c r="D41" s="1">
        <f t="shared" ref="D41:D104" si="4">B41/A41</f>
        <v>2.3719999999999999</v>
      </c>
      <c r="E41" s="13">
        <f t="shared" ref="E41:E104" si="5">(B41/B40)-1</f>
        <v>5.4784774101743317E-2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3.3</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B41+(B46-B41)/(A46-A41)</f>
        <v>62.879999999999995</v>
      </c>
      <c r="C42" s="8">
        <f>C41+(C46-C41)/(A46-A41)</f>
        <v>48.519999999999996</v>
      </c>
      <c r="D42" s="1">
        <f t="shared" si="4"/>
        <v>2.4184615384615382</v>
      </c>
      <c r="E42" s="13">
        <f t="shared" si="5"/>
        <v>6.0370994940978084E-2</v>
      </c>
      <c r="F42" s="21">
        <f>IF('Inputs and Results'!$C$20="Conservation Easement (Perpetual)",(C42-C41),IF(AND('Inputs and Results'!$C$20="Government (Secured)",A42&lt;=$B$6),C42-C41,IF(A42&lt;=$B$6,(C42-C41)*0.01*($B$6-A42+1),0)))</f>
        <v>0</v>
      </c>
      <c r="G42" s="22">
        <f>IF(A42&lt;='Inputs and Results'!$C$12,(C42-C41)*0.01*('Inputs and Results'!$C$12-A42+1),0)</f>
        <v>0</v>
      </c>
      <c r="H42" s="8">
        <f>H41+(H46-H41)/($A46-$A41)</f>
        <v>3.28</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B42+(B46-B41)/(A46-A41)</f>
        <v>66.459999999999994</v>
      </c>
      <c r="C43" s="8">
        <f>C42+(C46-C41)/(A46-A41)</f>
        <v>50.239999999999995</v>
      </c>
      <c r="D43" s="1">
        <f t="shared" si="4"/>
        <v>2.4614814814814814</v>
      </c>
      <c r="E43" s="13">
        <f t="shared" si="5"/>
        <v>5.6933842239185628E-2</v>
      </c>
      <c r="F43" s="21">
        <f>IF('Inputs and Results'!$C$20="Conservation Easement (Perpetual)",(C43-C42),IF(AND('Inputs and Results'!$C$20="Government (Secured)",A43&lt;=$B$6),C43-C42,IF(A43&lt;=$B$6,(C43-C42)*0.01*($B$6-A43+1),0)))</f>
        <v>0</v>
      </c>
      <c r="G43" s="22">
        <f>IF(A43&lt;='Inputs and Results'!$C$12,(C43-C42)*0.01*('Inputs and Results'!$C$12-A43+1),0)</f>
        <v>0</v>
      </c>
      <c r="H43" s="8">
        <f>H42+(H46-H41)/($A46-$A41)</f>
        <v>3.26</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B43+(B46-B41)/(A46-A41)</f>
        <v>70.039999999999992</v>
      </c>
      <c r="C44" s="8">
        <f>C43+(C46-C41)/(A46-A41)</f>
        <v>51.959999999999994</v>
      </c>
      <c r="D44" s="1">
        <f t="shared" si="4"/>
        <v>2.5014285714285713</v>
      </c>
      <c r="E44" s="13">
        <f t="shared" si="5"/>
        <v>5.3866987661751464E-2</v>
      </c>
      <c r="F44" s="21">
        <f>IF('Inputs and Results'!$C$20="Conservation Easement (Perpetual)",(C44-C43),IF(AND('Inputs and Results'!$C$20="Government (Secured)",A44&lt;=$B$6),C44-C43,IF(A44&lt;=$B$6,(C44-C43)*0.01*($B$6-A44+1),0)))</f>
        <v>0</v>
      </c>
      <c r="G44" s="22">
        <f>IF(A44&lt;='Inputs and Results'!$C$12,(C44-C43)*0.01*('Inputs and Results'!$C$12-A44+1),0)</f>
        <v>0</v>
      </c>
      <c r="H44" s="8">
        <f>H43+(H46-H41)/($A46-$A41)</f>
        <v>3.2399999999999998</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B44+(B46-B41)/(A46-A41)</f>
        <v>73.61999999999999</v>
      </c>
      <c r="C45" s="8">
        <f>C44+(C46-C41)/(A46-A41)</f>
        <v>53.679999999999993</v>
      </c>
      <c r="D45" s="1">
        <f t="shared" si="4"/>
        <v>2.538620689655172</v>
      </c>
      <c r="E45" s="13">
        <f t="shared" si="5"/>
        <v>5.1113649343232481E-2</v>
      </c>
      <c r="F45" s="21">
        <f>IF('Inputs and Results'!$C$20="Conservation Easement (Perpetual)",(C45-C44),IF(AND('Inputs and Results'!$C$20="Government (Secured)",A45&lt;=$B$6),C45-C44,IF(A45&lt;=$B$6,(C45-C44)*0.01*($B$6-A45+1),0)))</f>
        <v>0</v>
      </c>
      <c r="G45" s="22">
        <f>IF(A45&lt;='Inputs and Results'!$C$12,(C45-C44)*0.01*('Inputs and Results'!$C$12-A45+1),0)</f>
        <v>0</v>
      </c>
      <c r="H45" s="8">
        <f>H44+(H46-H41)/($A46-$A41)</f>
        <v>3.2199999999999998</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9">
        <f>VLOOKUP(CONCATENATE($A$1,A46),'Smith et al 2006'!$A$2:$S$780,8,FALSE)</f>
        <v>77.2</v>
      </c>
      <c r="C46" s="9">
        <f>VLOOKUP(CONCATENATE($A$1,A46),'Smith et al 2006'!$A$2:$S$780,9,FALSE)</f>
        <v>55.4</v>
      </c>
      <c r="D46" s="1">
        <f t="shared" si="4"/>
        <v>2.5733333333333333</v>
      </c>
      <c r="E46" s="13">
        <f t="shared" si="5"/>
        <v>4.8628090192882611E-2</v>
      </c>
      <c r="F46" s="21">
        <f>IF('Inputs and Results'!$C$20="Conservation Easement (Perpetual)",(C46-C45),IF(AND('Inputs and Results'!$C$20="Government (Secured)",A46&lt;=$B$6),C46-C45,IF(A46&lt;=$B$6,(C46-C45)*0.01*($B$6-A46+1),0)))</f>
        <v>0</v>
      </c>
      <c r="G46" s="22">
        <f>IF(A46&lt;='Inputs and Results'!$C$12,(C46-C45)*0.01*('Inputs and Results'!$C$12-A46+1),0)</f>
        <v>0</v>
      </c>
      <c r="H46" s="9">
        <f>VLOOKUP(CONCATENATE($A$1,$A46),'Smith et al 2006'!$A$2:$S$780,11,FALSE)</f>
        <v>3.2</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B46+(B51-B46)/(A51-A46)</f>
        <v>81.12</v>
      </c>
      <c r="C47" s="8">
        <f>C46+(C51-C46)/(A51-A46)</f>
        <v>57.2</v>
      </c>
      <c r="D47" s="1">
        <f t="shared" si="4"/>
        <v>2.616774193548387</v>
      </c>
      <c r="E47" s="13">
        <f t="shared" si="5"/>
        <v>5.0777202072538774E-2</v>
      </c>
      <c r="F47" s="21">
        <f>IF('Inputs and Results'!$C$20="Conservation Easement (Perpetual)",(C47-C46),IF(AND('Inputs and Results'!$C$20="Government (Secured)",A47&lt;=$B$6),C47-C46,IF(A47&lt;=$B$6,(C47-C46)*0.01*($B$6-A47+1),0)))</f>
        <v>0</v>
      </c>
      <c r="G47" s="22">
        <f>IF(A47&lt;='Inputs and Results'!$C$12,(C47-C46)*0.01*('Inputs and Results'!$C$12-A47+1),0)</f>
        <v>0</v>
      </c>
      <c r="H47" s="8">
        <f>H46+(H51-H46)/($A51-$A46)</f>
        <v>3.2</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B47+(B51-B46)/(A51-A46)</f>
        <v>85.04</v>
      </c>
      <c r="C48" s="8">
        <f>C47+(C51-C46)/(A51-A46)</f>
        <v>59.000000000000007</v>
      </c>
      <c r="D48" s="1">
        <f t="shared" si="4"/>
        <v>2.6575000000000002</v>
      </c>
      <c r="E48" s="13">
        <f t="shared" si="5"/>
        <v>4.8323471400394391E-2</v>
      </c>
      <c r="F48" s="21">
        <f>IF('Inputs and Results'!$C$20="Conservation Easement (Perpetual)",(C48-C47),IF(AND('Inputs and Results'!$C$20="Government (Secured)",A48&lt;=$B$6),C48-C47,IF(A48&lt;=$B$6,(C48-C47)*0.01*($B$6-A48+1),0)))</f>
        <v>0</v>
      </c>
      <c r="G48" s="22">
        <f>IF(A48&lt;='Inputs and Results'!$C$12,(C48-C47)*0.01*('Inputs and Results'!$C$12-A48+1),0)</f>
        <v>0</v>
      </c>
      <c r="H48" s="8">
        <f>H47+(H51-H46)/($A51-$A46)</f>
        <v>3.2</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B48+(B51-B46)/(A51-A46)</f>
        <v>88.960000000000008</v>
      </c>
      <c r="C49" s="8">
        <f>C48+(C51-C46)/(A51-A46)</f>
        <v>60.800000000000011</v>
      </c>
      <c r="D49" s="1">
        <f t="shared" si="4"/>
        <v>2.6957575757575758</v>
      </c>
      <c r="E49" s="13">
        <f t="shared" si="5"/>
        <v>4.6095954844779019E-2</v>
      </c>
      <c r="F49" s="21">
        <f>IF('Inputs and Results'!$C$20="Conservation Easement (Perpetual)",(C49-C48),IF(AND('Inputs and Results'!$C$20="Government (Secured)",A49&lt;=$B$6),C49-C48,IF(A49&lt;=$B$6,(C49-C48)*0.01*($B$6-A49+1),0)))</f>
        <v>0</v>
      </c>
      <c r="G49" s="22">
        <f>IF(A49&lt;='Inputs and Results'!$C$12,(C49-C48)*0.01*('Inputs and Results'!$C$12-A49+1),0)</f>
        <v>0</v>
      </c>
      <c r="H49" s="8">
        <f>H48+(H51-H46)/($A51-$A46)</f>
        <v>3.2</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B49+(B51-B46)/(A51-A46)</f>
        <v>92.88000000000001</v>
      </c>
      <c r="C50" s="8">
        <f>C49+(C51-C46)/(A51-A46)</f>
        <v>62.600000000000016</v>
      </c>
      <c r="D50" s="1">
        <f t="shared" si="4"/>
        <v>2.7317647058823531</v>
      </c>
      <c r="E50" s="13">
        <f t="shared" si="5"/>
        <v>4.4064748201438908E-2</v>
      </c>
      <c r="F50" s="21">
        <f>IF('Inputs and Results'!$C$20="Conservation Easement (Perpetual)",(C50-C49),IF(AND('Inputs and Results'!$C$20="Government (Secured)",A50&lt;=$B$6),C50-C49,IF(A50&lt;=$B$6,(C50-C49)*0.01*($B$6-A50+1),0)))</f>
        <v>0</v>
      </c>
      <c r="G50" s="22">
        <f>IF(A50&lt;='Inputs and Results'!$C$12,(C50-C49)*0.01*('Inputs and Results'!$C$12-A50+1),0)</f>
        <v>0</v>
      </c>
      <c r="H50" s="8">
        <f>H49+(H51-H46)/($A51-$A46)</f>
        <v>3.2</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96.8</v>
      </c>
      <c r="C51" s="9">
        <f>VLOOKUP(CONCATENATE($A$1,A51),'Smith et al 2006'!$A$2:$S$780,9,FALSE)</f>
        <v>64.400000000000006</v>
      </c>
      <c r="D51" s="1">
        <f t="shared" si="4"/>
        <v>2.7657142857142856</v>
      </c>
      <c r="E51" s="13">
        <f t="shared" si="5"/>
        <v>4.2204995693367664E-2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3.2</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B51+(B56-B51)/(A56-A51)</f>
        <v>100.88</v>
      </c>
      <c r="C52" s="8">
        <f>C51+(C56-C51)/(A56-A51)</f>
        <v>66.2</v>
      </c>
      <c r="D52" s="1">
        <f t="shared" si="4"/>
        <v>2.8022222222222219</v>
      </c>
      <c r="E52" s="13">
        <f t="shared" si="5"/>
        <v>4.2148760330578572E-2</v>
      </c>
      <c r="F52" s="21">
        <f>IF('Inputs and Results'!$C$20="Conservation Easement (Perpetual)",(C52-C51),IF(AND('Inputs and Results'!$C$20="Government (Secured)",A52&lt;=$B$6),C52-C51,IF(A52&lt;=$B$6,(C52-C51)*0.01*($B$6-A52+1),0)))</f>
        <v>0</v>
      </c>
      <c r="G52" s="22">
        <f>IF(A52&lt;='Inputs and Results'!$C$12,(C52-C51)*0.01*('Inputs and Results'!$C$12-A52+1),0)</f>
        <v>0</v>
      </c>
      <c r="H52" s="8">
        <f>H51+(H56-H51)/($A56-$A51)</f>
        <v>3.18</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B52+(B56-B51)/(A56-A51)</f>
        <v>104.96</v>
      </c>
      <c r="C53" s="8">
        <f>C52+(C56-C51)/(A56-A51)</f>
        <v>68</v>
      </c>
      <c r="D53" s="1">
        <f t="shared" si="4"/>
        <v>2.8367567567567566</v>
      </c>
      <c r="E53" s="13">
        <f t="shared" si="5"/>
        <v>4.0444091990483821E-2</v>
      </c>
      <c r="F53" s="21">
        <f>IF('Inputs and Results'!$C$20="Conservation Easement (Perpetual)",(C53-C52),IF(AND('Inputs and Results'!$C$20="Government (Secured)",A53&lt;=$B$6),C53-C52,IF(A53&lt;=$B$6,(C53-C52)*0.01*($B$6-A53+1),0)))</f>
        <v>0</v>
      </c>
      <c r="G53" s="22">
        <f>IF(A53&lt;='Inputs and Results'!$C$12,(C53-C52)*0.01*('Inputs and Results'!$C$12-A53+1),0)</f>
        <v>0</v>
      </c>
      <c r="H53" s="8">
        <f>H52+(H56-H51)/($A56-$A51)</f>
        <v>3.16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B53+(B56-B51)/(A56-A51)</f>
        <v>109.03999999999999</v>
      </c>
      <c r="C54" s="8">
        <f>C53+(C56-C51)/(A56-A51)</f>
        <v>69.8</v>
      </c>
      <c r="D54" s="1">
        <f t="shared" si="4"/>
        <v>2.8694736842105262</v>
      </c>
      <c r="E54" s="13">
        <f t="shared" si="5"/>
        <v>3.8871951219512146E-2</v>
      </c>
      <c r="F54" s="21">
        <f>IF('Inputs and Results'!$C$20="Conservation Easement (Perpetual)",(C54-C53),IF(AND('Inputs and Results'!$C$20="Government (Secured)",A54&lt;=$B$6),C54-C53,IF(A54&lt;=$B$6,(C54-C53)*0.01*($B$6-A54+1),0)))</f>
        <v>0</v>
      </c>
      <c r="G54" s="22">
        <f>IF(A54&lt;='Inputs and Results'!$C$12,(C54-C53)*0.01*('Inputs and Results'!$C$12-A54+1),0)</f>
        <v>0</v>
      </c>
      <c r="H54" s="8">
        <f>H53+(H56-H51)/($A56-$A51)</f>
        <v>3.14</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B54+(B56-B51)/(A56-A51)</f>
        <v>113.11999999999999</v>
      </c>
      <c r="C55" s="8">
        <f>C54+(C56-C51)/(A56-A51)</f>
        <v>71.599999999999994</v>
      </c>
      <c r="D55" s="1">
        <f t="shared" si="4"/>
        <v>2.9005128205128203</v>
      </c>
      <c r="E55" s="13">
        <f t="shared" si="5"/>
        <v>3.741746148202485E-2</v>
      </c>
      <c r="F55" s="21">
        <f>IF('Inputs and Results'!$C$20="Conservation Easement (Perpetual)",(C55-C54),IF(AND('Inputs and Results'!$C$20="Government (Secured)",A55&lt;=$B$6),C55-C54,IF(A55&lt;=$B$6,(C55-C54)*0.01*($B$6-A55+1),0)))</f>
        <v>0</v>
      </c>
      <c r="G55" s="22">
        <f>IF(A55&lt;='Inputs and Results'!$C$12,(C55-C54)*0.01*('Inputs and Results'!$C$12-A55+1),0)</f>
        <v>0</v>
      </c>
      <c r="H55" s="8">
        <f>H54+(H56-H51)/($A56-$A51)</f>
        <v>3.12</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9">
        <f>VLOOKUP(CONCATENATE($A$1,A56),'Smith et al 2006'!$A$2:$S$780,8,FALSE)</f>
        <v>117.2</v>
      </c>
      <c r="C56" s="9">
        <f>VLOOKUP(CONCATENATE($A$1,A56),'Smith et al 2006'!$A$2:$S$780,9,FALSE)</f>
        <v>73.400000000000006</v>
      </c>
      <c r="D56" s="1">
        <f t="shared" si="4"/>
        <v>2.93</v>
      </c>
      <c r="E56" s="13">
        <f t="shared" si="5"/>
        <v>3.6067892503536259E-2</v>
      </c>
      <c r="F56" s="21">
        <f>IF('Inputs and Results'!$C$20="Conservation Easement (Perpetual)",(C56-C55),IF(AND('Inputs and Results'!$C$20="Government (Secured)",A56&lt;=$B$6),C56-C55,IF(A56&lt;=$B$6,(C56-C55)*0.01*($B$6-A56+1),0)))</f>
        <v>0</v>
      </c>
      <c r="G56" s="22">
        <f>IF(A56&lt;='Inputs and Results'!$C$12,(C56-C55)*0.01*('Inputs and Results'!$C$12-A56+1),0)</f>
        <v>0</v>
      </c>
      <c r="H56" s="9">
        <f>VLOOKUP(CONCATENATE($A$1,$A56),'Smith et al 2006'!$A$2:$S$780,11,FALSE)</f>
        <v>3.1</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B56+(B61-B56)/(A61-A56)</f>
        <v>121.04</v>
      </c>
      <c r="C57" s="8">
        <f>C56+(C61-C56)/(A61-A56)</f>
        <v>75.040000000000006</v>
      </c>
      <c r="D57" s="1">
        <f t="shared" si="4"/>
        <v>2.9521951219512195</v>
      </c>
      <c r="E57" s="13">
        <f t="shared" si="5"/>
        <v>3.2764505119454057E-2</v>
      </c>
      <c r="F57" s="21">
        <f>IF('Inputs and Results'!$C$20="Conservation Easement (Perpetual)",(C57-C56),IF(AND('Inputs and Results'!$C$20="Government (Secured)",A57&lt;=$B$6),C57-C56,IF(A57&lt;=$B$6,(C57-C56)*0.01*($B$6-A57+1),0)))</f>
        <v>0</v>
      </c>
      <c r="G57" s="22">
        <f>IF(A57&lt;='Inputs and Results'!$C$12,(C57-C56)*0.01*('Inputs and Results'!$C$12-A57+1),0)</f>
        <v>0</v>
      </c>
      <c r="H57" s="8">
        <f>H56+(H61-H56)/($A61-$A56)</f>
        <v>3.1</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B57+(B61-B56)/(A61-A56)</f>
        <v>124.88000000000001</v>
      </c>
      <c r="C58" s="8">
        <f>C57+(C61-C56)/(A61-A56)</f>
        <v>76.680000000000007</v>
      </c>
      <c r="D58" s="1">
        <f t="shared" si="4"/>
        <v>2.9733333333333336</v>
      </c>
      <c r="E58" s="13">
        <f t="shared" si="5"/>
        <v>3.1725049570390018E-2</v>
      </c>
      <c r="F58" s="21">
        <f>IF('Inputs and Results'!$C$20="Conservation Easement (Perpetual)",(C58-C57),IF(AND('Inputs and Results'!$C$20="Government (Secured)",A58&lt;=$B$6),C58-C57,IF(A58&lt;=$B$6,(C58-C57)*0.01*($B$6-A58+1),0)))</f>
        <v>0</v>
      </c>
      <c r="G58" s="22">
        <f>IF(A58&lt;='Inputs and Results'!$C$12,(C58-C57)*0.01*('Inputs and Results'!$C$12-A58+1),0)</f>
        <v>0</v>
      </c>
      <c r="H58" s="8">
        <f>H57+(H61-H56)/($A61-$A56)</f>
        <v>3.1</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B58+(B61-B56)/(A61-A56)</f>
        <v>128.72</v>
      </c>
      <c r="C59" s="8">
        <f>C58+(C61-C56)/(A61-A56)</f>
        <v>78.320000000000007</v>
      </c>
      <c r="D59" s="1">
        <f t="shared" si="4"/>
        <v>2.9934883720930232</v>
      </c>
      <c r="E59" s="13">
        <f t="shared" si="5"/>
        <v>3.0749519538757042E-2</v>
      </c>
      <c r="F59" s="21">
        <f>IF('Inputs and Results'!$C$20="Conservation Easement (Perpetual)",(C59-C58),IF(AND('Inputs and Results'!$C$20="Government (Secured)",A59&lt;=$B$6),C59-C58,IF(A59&lt;=$B$6,(C59-C58)*0.01*($B$6-A59+1),0)))</f>
        <v>0</v>
      </c>
      <c r="G59" s="22">
        <f>IF(A59&lt;='Inputs and Results'!$C$12,(C59-C58)*0.01*('Inputs and Results'!$C$12-A59+1),0)</f>
        <v>0</v>
      </c>
      <c r="H59" s="8">
        <f>H58+(H61-H56)/($A61-$A56)</f>
        <v>3.1</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B59+(B61-B56)/(A61-A56)</f>
        <v>132.56</v>
      </c>
      <c r="C60" s="8">
        <f>C59+(C61-C56)/(A61-A56)</f>
        <v>79.960000000000008</v>
      </c>
      <c r="D60" s="1">
        <f t="shared" si="4"/>
        <v>3.0127272727272727</v>
      </c>
      <c r="E60" s="13">
        <f t="shared" si="5"/>
        <v>2.9832193909260507E-2</v>
      </c>
      <c r="F60" s="21">
        <f>IF('Inputs and Results'!$C$20="Conservation Easement (Perpetual)",(C60-C59),IF(AND('Inputs and Results'!$C$20="Government (Secured)",A60&lt;=$B$6),C60-C59,IF(A60&lt;=$B$6,(C60-C59)*0.01*($B$6-A60+1),0)))</f>
        <v>0</v>
      </c>
      <c r="G60" s="22">
        <f>IF(A60&lt;='Inputs and Results'!$C$12,(C60-C59)*0.01*('Inputs and Results'!$C$12-A60+1),0)</f>
        <v>0</v>
      </c>
      <c r="H60" s="8">
        <f>H59+(H61-H56)/($A61-$A56)</f>
        <v>3.1</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136.4</v>
      </c>
      <c r="C61" s="9">
        <f>VLOOKUP(CONCATENATE($A$1,A61),'Smith et al 2006'!$A$2:$S$780,9,FALSE)</f>
        <v>81.599999999999994</v>
      </c>
      <c r="D61" s="1">
        <f t="shared" si="4"/>
        <v>3.0311111111111111</v>
      </c>
      <c r="E61" s="13">
        <f t="shared" si="5"/>
        <v>2.896801448400721E-2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3.1</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B61+(B66-B61)/(A66-A61)</f>
        <v>139.94</v>
      </c>
      <c r="C62" s="8">
        <f>C61+(C66-C61)/(A66-A61)</f>
        <v>83.06</v>
      </c>
      <c r="D62" s="1">
        <f t="shared" si="4"/>
        <v>3.0421739130434782</v>
      </c>
      <c r="E62" s="13">
        <f t="shared" si="5"/>
        <v>2.5953079178885563E-2</v>
      </c>
      <c r="F62" s="21">
        <f>IF('Inputs and Results'!$C$20="Conservation Easement (Perpetual)",(C62-C61),IF(AND('Inputs and Results'!$C$20="Government (Secured)",A62&lt;=$B$6),C62-C61,IF(A62&lt;=$B$6,(C62-C61)*0.01*($B$6-A62+1),0)))</f>
        <v>0</v>
      </c>
      <c r="G62" s="22">
        <f>IF(A62&lt;='Inputs and Results'!$C$12,(C62-C61)*0.01*('Inputs and Results'!$C$12-A62+1),0)</f>
        <v>0</v>
      </c>
      <c r="H62" s="8">
        <f>H61+(H66-H61)/($A66-$A61)</f>
        <v>3.1</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B62+(B66-B61)/(A66-A61)</f>
        <v>143.47999999999999</v>
      </c>
      <c r="C63" s="8">
        <f>C62+(C66-C61)/(A66-A61)</f>
        <v>84.52000000000001</v>
      </c>
      <c r="D63" s="1">
        <f t="shared" si="4"/>
        <v>3.0527659574468085</v>
      </c>
      <c r="E63" s="13">
        <f t="shared" si="5"/>
        <v>2.5296555666714182E-2</v>
      </c>
      <c r="F63" s="21">
        <f>IF('Inputs and Results'!$C$20="Conservation Easement (Perpetual)",(C63-C62),IF(AND('Inputs and Results'!$C$20="Government (Secured)",A63&lt;=$B$6),C63-C62,IF(A63&lt;=$B$6,(C63-C62)*0.01*($B$6-A63+1),0)))</f>
        <v>0</v>
      </c>
      <c r="G63" s="22">
        <f>IF(A63&lt;='Inputs and Results'!$C$12,(C63-C62)*0.01*('Inputs and Results'!$C$12-A63+1),0)</f>
        <v>0</v>
      </c>
      <c r="H63" s="8">
        <f>H62+(H66-H61)/($A66-$A61)</f>
        <v>3.1</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B63+(B66-B61)/(A66-A61)</f>
        <v>147.01999999999998</v>
      </c>
      <c r="C64" s="8">
        <f>C63+(C66-C61)/(A66-A61)</f>
        <v>85.980000000000018</v>
      </c>
      <c r="D64" s="1">
        <f t="shared" si="4"/>
        <v>3.0629166666666663</v>
      </c>
      <c r="E64" s="13">
        <f t="shared" si="5"/>
        <v>2.4672428212991315E-2</v>
      </c>
      <c r="F64" s="21">
        <f>IF('Inputs and Results'!$C$20="Conservation Easement (Perpetual)",(C64-C63),IF(AND('Inputs and Results'!$C$20="Government (Secured)",A64&lt;=$B$6),C64-C63,IF(A64&lt;=$B$6,(C64-C63)*0.01*($B$6-A64+1),0)))</f>
        <v>0</v>
      </c>
      <c r="G64" s="22">
        <f>IF(A64&lt;='Inputs and Results'!$C$12,(C64-C63)*0.01*('Inputs and Results'!$C$12-A64+1),0)</f>
        <v>0</v>
      </c>
      <c r="H64" s="8">
        <f>H63+(H66-H61)/($A66-$A61)</f>
        <v>3.1</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B64+(B66-B61)/(A66-A61)</f>
        <v>150.55999999999997</v>
      </c>
      <c r="C65" s="8">
        <f>C64+(C66-C61)/(A66-A61)</f>
        <v>87.440000000000026</v>
      </c>
      <c r="D65" s="1">
        <f t="shared" si="4"/>
        <v>3.0726530612244893</v>
      </c>
      <c r="E65" s="13">
        <f t="shared" si="5"/>
        <v>2.4078356686165092E-2</v>
      </c>
      <c r="F65" s="21">
        <f>IF('Inputs and Results'!$C$20="Conservation Easement (Perpetual)",(C65-C64),IF(AND('Inputs and Results'!$C$20="Government (Secured)",A65&lt;=$B$6),C65-C64,IF(A65&lt;=$B$6,(C65-C64)*0.01*($B$6-A65+1),0)))</f>
        <v>0</v>
      </c>
      <c r="G65" s="22">
        <f>IF(A65&lt;='Inputs and Results'!$C$12,(C65-C64)*0.01*('Inputs and Results'!$C$12-A65+1),0)</f>
        <v>0</v>
      </c>
      <c r="H65" s="8">
        <f>H64+(H66-H61)/($A66-$A61)</f>
        <v>3.1</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9">
        <f>VLOOKUP(CONCATENATE($A$1,A66),'Smith et al 2006'!$A$2:$S$780,8,FALSE)</f>
        <v>154.1</v>
      </c>
      <c r="C66" s="9">
        <f>VLOOKUP(CONCATENATE($A$1,A66),'Smith et al 2006'!$A$2:$S$780,9,FALSE)</f>
        <v>88.9</v>
      </c>
      <c r="D66" s="1">
        <f t="shared" si="4"/>
        <v>3.0819999999999999</v>
      </c>
      <c r="E66" s="13">
        <f t="shared" si="5"/>
        <v>2.3512221041445347E-2</v>
      </c>
      <c r="F66" s="21">
        <f>IF('Inputs and Results'!$C$20="Conservation Easement (Perpetual)",(C66-C65),IF(AND('Inputs and Results'!$C$20="Government (Secured)",A66&lt;=$B$6),C66-C65,IF(A66&lt;=$B$6,(C66-C65)*0.01*($B$6-A66+1),0)))</f>
        <v>0</v>
      </c>
      <c r="G66" s="22">
        <f>IF(A66&lt;='Inputs and Results'!$C$12,(C66-C65)*0.01*('Inputs and Results'!$C$12-A66+1),0)</f>
        <v>0</v>
      </c>
      <c r="H66" s="9">
        <f>VLOOKUP(CONCATENATE($A$1,$A66),'Smith et al 2006'!$A$2:$S$780,11,FALSE)</f>
        <v>3.1</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B66+(B71-B66)/(A71-A66)</f>
        <v>157.56</v>
      </c>
      <c r="C67" s="8">
        <f>C66+(C71-C66)/(A71-A66)</f>
        <v>90.320000000000007</v>
      </c>
      <c r="D67" s="1">
        <f t="shared" si="4"/>
        <v>3.0894117647058823</v>
      </c>
      <c r="E67" s="13">
        <f t="shared" si="5"/>
        <v>2.2452952628163603E-2</v>
      </c>
      <c r="F67" s="21">
        <f>IF('Inputs and Results'!$C$20="Conservation Easement (Perpetual)",(C67-C66),IF(AND('Inputs and Results'!$C$20="Government (Secured)",A67&lt;=$B$6),C67-C66,IF(A67&lt;=$B$6,(C67-C66)*0.01*($B$6-A67+1),0)))</f>
        <v>0</v>
      </c>
      <c r="G67" s="22">
        <f>IF(A67&lt;='Inputs and Results'!$C$12,(C67-C66)*0.01*('Inputs and Results'!$C$12-A67+1),0)</f>
        <v>0</v>
      </c>
      <c r="H67" s="8">
        <f>H66+(H71-H66)/($A71-$A66)</f>
        <v>3.08</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B67+(B71-B66)/(A71-A66)</f>
        <v>161.02000000000001</v>
      </c>
      <c r="C68" s="8">
        <f>C67+(C71-C66)/(A71-A66)</f>
        <v>91.740000000000009</v>
      </c>
      <c r="D68" s="1">
        <f t="shared" si="4"/>
        <v>3.0965384615384619</v>
      </c>
      <c r="E68" s="13">
        <f t="shared" si="5"/>
        <v>2.1959888296521957E-2</v>
      </c>
      <c r="F68" s="21">
        <f>IF('Inputs and Results'!$C$20="Conservation Easement (Perpetual)",(C68-C67),IF(AND('Inputs and Results'!$C$20="Government (Secured)",A68&lt;=$B$6),C68-C67,IF(A68&lt;=$B$6,(C68-C67)*0.01*($B$6-A68+1),0)))</f>
        <v>0</v>
      </c>
      <c r="G68" s="22">
        <f>IF(A68&lt;='Inputs and Results'!$C$12,(C68-C67)*0.01*('Inputs and Results'!$C$12-A68+1),0)</f>
        <v>0</v>
      </c>
      <c r="H68" s="8">
        <f>H67+(H71-H66)/($A71-$A66)</f>
        <v>3.06</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B68+(B71-B66)/(A71-A66)</f>
        <v>164.48000000000002</v>
      </c>
      <c r="C69" s="8">
        <f>C68+(C71-C66)/(A71-A66)</f>
        <v>93.160000000000011</v>
      </c>
      <c r="D69" s="1">
        <f t="shared" si="4"/>
        <v>3.1033962264150947</v>
      </c>
      <c r="E69" s="13">
        <f t="shared" si="5"/>
        <v>2.1488013911315385E-2</v>
      </c>
      <c r="F69" s="21">
        <f>IF('Inputs and Results'!$C$20="Conservation Easement (Perpetual)",(C69-C68),IF(AND('Inputs and Results'!$C$20="Government (Secured)",A69&lt;=$B$6),C69-C68,IF(A69&lt;=$B$6,(C69-C68)*0.01*($B$6-A69+1),0)))</f>
        <v>0</v>
      </c>
      <c r="G69" s="22">
        <f>IF(A69&lt;='Inputs and Results'!$C$12,(C69-C68)*0.01*('Inputs and Results'!$C$12-A69+1),0)</f>
        <v>0</v>
      </c>
      <c r="H69" s="8">
        <f>H68+(H71-H66)/($A71-$A66)</f>
        <v>3.04</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B69+(B71-B66)/(A71-A66)</f>
        <v>167.94000000000003</v>
      </c>
      <c r="C70" s="8">
        <f>C69+(C71-C66)/(A71-A66)</f>
        <v>94.580000000000013</v>
      </c>
      <c r="D70" s="1">
        <f t="shared" si="4"/>
        <v>3.1100000000000003</v>
      </c>
      <c r="E70" s="13">
        <f t="shared" si="5"/>
        <v>2.1035992217898869E-2</v>
      </c>
      <c r="F70" s="21">
        <f>IF('Inputs and Results'!$C$20="Conservation Easement (Perpetual)",(C70-C69),IF(AND('Inputs and Results'!$C$20="Government (Secured)",A70&lt;=$B$6),C70-C69,IF(A70&lt;=$B$6,(C70-C69)*0.01*($B$6-A70+1),0)))</f>
        <v>0</v>
      </c>
      <c r="G70" s="22">
        <f>IF(A70&lt;='Inputs and Results'!$C$12,(C70-C69)*0.01*('Inputs and Results'!$C$12-A70+1),0)</f>
        <v>0</v>
      </c>
      <c r="H70" s="8">
        <f>H69+(H71-H66)/($A71-$A66)</f>
        <v>3.02</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171.4</v>
      </c>
      <c r="C71" s="9">
        <f>VLOOKUP(CONCATENATE($A$1,A71),'Smith et al 2006'!$A$2:$S$780,9,FALSE)</f>
        <v>96</v>
      </c>
      <c r="D71" s="1">
        <f t="shared" si="4"/>
        <v>3.1163636363636367</v>
      </c>
      <c r="E71" s="13">
        <f t="shared" si="5"/>
        <v>2.0602596165296916E-2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3</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B71+(B76-B71)/(A76-A71)</f>
        <v>175.04</v>
      </c>
      <c r="C72" s="8">
        <f>C71+(C76-C71)/(A76-A71)</f>
        <v>97.44</v>
      </c>
      <c r="D72" s="1">
        <f t="shared" si="4"/>
        <v>3.1257142857142854</v>
      </c>
      <c r="E72" s="13">
        <f t="shared" si="5"/>
        <v>2.1236872812135266E-2</v>
      </c>
      <c r="F72" s="21">
        <f>IF('Inputs and Results'!$C$20="Conservation Easement (Perpetual)",(C72-C71),IF(AND('Inputs and Results'!$C$20="Government (Secured)",A72&lt;=$B$6),C72-C71,IF(A72&lt;=$B$6,(C72-C71)*0.01*($B$6-A72+1),0)))</f>
        <v>0</v>
      </c>
      <c r="G72" s="22">
        <f>IF(A72&lt;='Inputs and Results'!$C$12,(C72-C71)*0.01*('Inputs and Results'!$C$12-A72+1),0)</f>
        <v>0</v>
      </c>
      <c r="H72" s="8">
        <f>H71+(H76-H71)/($A76-$A71)</f>
        <v>3</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B72+(B76-B71)/(A76-A71)</f>
        <v>178.67999999999998</v>
      </c>
      <c r="C73" s="8">
        <f>C72+(C76-C71)/(A76-A71)</f>
        <v>98.88</v>
      </c>
      <c r="D73" s="1">
        <f t="shared" si="4"/>
        <v>3.1347368421052626</v>
      </c>
      <c r="E73" s="13">
        <f t="shared" si="5"/>
        <v>2.0795246800731082E-2</v>
      </c>
      <c r="F73" s="21">
        <f>IF('Inputs and Results'!$C$20="Conservation Easement (Perpetual)",(C73-C72),IF(AND('Inputs and Results'!$C$20="Government (Secured)",A73&lt;=$B$6),C73-C72,IF(A73&lt;=$B$6,(C73-C72)*0.01*($B$6-A73+1),0)))</f>
        <v>0</v>
      </c>
      <c r="G73" s="22">
        <f>IF(A73&lt;='Inputs and Results'!$C$12,(C73-C72)*0.01*('Inputs and Results'!$C$12-A73+1),0)</f>
        <v>0</v>
      </c>
      <c r="H73" s="8">
        <f>H72+(H76-H71)/($A76-$A71)</f>
        <v>3</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B73+(B76-B71)/(A76-A71)</f>
        <v>182.31999999999996</v>
      </c>
      <c r="C74" s="8">
        <f>C73+(C76-C71)/(A76-A71)</f>
        <v>100.32</v>
      </c>
      <c r="D74" s="1">
        <f t="shared" si="4"/>
        <v>3.1434482758620685</v>
      </c>
      <c r="E74" s="13">
        <f t="shared" si="5"/>
        <v>2.0371614058652288E-2</v>
      </c>
      <c r="F74" s="21">
        <f>IF('Inputs and Results'!$C$20="Conservation Easement (Perpetual)",(C74-C73),IF(AND('Inputs and Results'!$C$20="Government (Secured)",A74&lt;=$B$6),C74-C73,IF(A74&lt;=$B$6,(C74-C73)*0.01*($B$6-A74+1),0)))</f>
        <v>0</v>
      </c>
      <c r="G74" s="22">
        <f>IF(A74&lt;='Inputs and Results'!$C$12,(C74-C73)*0.01*('Inputs and Results'!$C$12-A74+1),0)</f>
        <v>0</v>
      </c>
      <c r="H74" s="8">
        <f>H73+(H76-H71)/($A76-$A71)</f>
        <v>3</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B74+(B76-B71)/(A76-A71)</f>
        <v>185.95999999999995</v>
      </c>
      <c r="C75" s="8">
        <f>C74+(C76-C71)/(A76-A71)</f>
        <v>101.75999999999999</v>
      </c>
      <c r="D75" s="1">
        <f t="shared" si="4"/>
        <v>3.1518644067796604</v>
      </c>
      <c r="E75" s="13">
        <f t="shared" si="5"/>
        <v>1.996489688459846E-2</v>
      </c>
      <c r="F75" s="21">
        <f>IF('Inputs and Results'!$C$20="Conservation Easement (Perpetual)",(C75-C74),IF(AND('Inputs and Results'!$C$20="Government (Secured)",A75&lt;=$B$6),C75-C74,IF(A75&lt;=$B$6,(C75-C74)*0.01*($B$6-A75+1),0)))</f>
        <v>0</v>
      </c>
      <c r="G75" s="22">
        <f>IF(A75&lt;='Inputs and Results'!$C$12,(C75-C74)*0.01*('Inputs and Results'!$C$12-A75+1),0)</f>
        <v>0</v>
      </c>
      <c r="H75" s="8">
        <f>H74+(H76-H71)/($A76-$A71)</f>
        <v>3</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9">
        <f>VLOOKUP(CONCATENATE($A$1,A76),'Smith et al 2006'!$A$2:$S$780,8,FALSE)</f>
        <v>189.6</v>
      </c>
      <c r="C76" s="9">
        <f>VLOOKUP(CONCATENATE($A$1,A76),'Smith et al 2006'!$A$2:$S$780,9,FALSE)</f>
        <v>103.2</v>
      </c>
      <c r="D76" s="1">
        <f t="shared" si="4"/>
        <v>3.1599999999999997</v>
      </c>
      <c r="E76" s="13">
        <f t="shared" si="5"/>
        <v>1.9574101957410495E-2</v>
      </c>
      <c r="F76" s="21">
        <f>IF('Inputs and Results'!$C$20="Conservation Easement (Perpetual)",(C76-C75),IF(AND('Inputs and Results'!$C$20="Government (Secured)",A76&lt;=$B$6),C76-C75,IF(A76&lt;=$B$6,(C76-C75)*0.01*($B$6-A76+1),0)))</f>
        <v>0</v>
      </c>
      <c r="G76" s="22">
        <f>IF(A76&lt;='Inputs and Results'!$C$12,(C76-C75)*0.01*('Inputs and Results'!$C$12-A76+1),0)</f>
        <v>0</v>
      </c>
      <c r="H76" s="9">
        <f>VLOOKUP(CONCATENATE($A$1,$A76),'Smith et al 2006'!$A$2:$S$780,11,FALSE)</f>
        <v>3</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B76+(B81-B76)/(A81-A76)</f>
        <v>192.57999999999998</v>
      </c>
      <c r="C77" s="8">
        <f>C76+(C81-C76)/(A81-A76)</f>
        <v>104.38</v>
      </c>
      <c r="D77" s="1">
        <f t="shared" si="4"/>
        <v>3.1570491803278684</v>
      </c>
      <c r="E77" s="13">
        <f t="shared" si="5"/>
        <v>1.5717299578059007E-2</v>
      </c>
      <c r="F77" s="21">
        <f>IF('Inputs and Results'!$C$20="Conservation Easement (Perpetual)",(C77-C76),IF(AND('Inputs and Results'!$C$20="Government (Secured)",A77&lt;=$B$6),C77-C76,IF(A77&lt;=$B$6,(C77-C76)*0.01*($B$6-A77+1),0)))</f>
        <v>0</v>
      </c>
      <c r="G77" s="22">
        <f>IF(A77&lt;='Inputs and Results'!$C$12,(C77-C76)*0.01*('Inputs and Results'!$C$12-A77+1),0)</f>
        <v>0</v>
      </c>
      <c r="H77" s="8">
        <f>H76+(H81-H76)/($A81-$A76)</f>
        <v>3</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B77+(B81-B76)/(A81-A76)</f>
        <v>195.55999999999997</v>
      </c>
      <c r="C78" s="8">
        <f>C77+(C81-C76)/(A81-A76)</f>
        <v>105.55999999999999</v>
      </c>
      <c r="D78" s="1">
        <f t="shared" si="4"/>
        <v>3.1541935483870964</v>
      </c>
      <c r="E78" s="13">
        <f t="shared" si="5"/>
        <v>1.5474088690414334E-2</v>
      </c>
      <c r="F78" s="21">
        <f>IF('Inputs and Results'!$C$20="Conservation Easement (Perpetual)",(C78-C77),IF(AND('Inputs and Results'!$C$20="Government (Secured)",A78&lt;=$B$6),C78-C77,IF(A78&lt;=$B$6,(C78-C77)*0.01*($B$6-A78+1),0)))</f>
        <v>0</v>
      </c>
      <c r="G78" s="22">
        <f>IF(A78&lt;='Inputs and Results'!$C$12,(C78-C77)*0.01*('Inputs and Results'!$C$12-A78+1),0)</f>
        <v>0</v>
      </c>
      <c r="H78" s="8">
        <f>H77+(H81-H76)/($A81-$A76)</f>
        <v>3</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B78+(B81-B76)/(A81-A76)</f>
        <v>198.53999999999996</v>
      </c>
      <c r="C79" s="8">
        <f>C78+(C81-C76)/(A81-A76)</f>
        <v>106.73999999999998</v>
      </c>
      <c r="D79" s="1">
        <f t="shared" si="4"/>
        <v>3.1514285714285708</v>
      </c>
      <c r="E79" s="13">
        <f t="shared" si="5"/>
        <v>1.523829003886279E-2</v>
      </c>
      <c r="F79" s="21">
        <f>IF('Inputs and Results'!$C$20="Conservation Easement (Perpetual)",(C79-C78),IF(AND('Inputs and Results'!$C$20="Government (Secured)",A79&lt;=$B$6),C79-C78,IF(A79&lt;=$B$6,(C79-C78)*0.01*($B$6-A79+1),0)))</f>
        <v>0</v>
      </c>
      <c r="G79" s="22">
        <f>IF(A79&lt;='Inputs and Results'!$C$12,(C79-C78)*0.01*('Inputs and Results'!$C$12-A79+1),0)</f>
        <v>0</v>
      </c>
      <c r="H79" s="8">
        <f>H78+(H81-H76)/($A81-$A76)</f>
        <v>3</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B79+(B81-B76)/(A81-A76)</f>
        <v>201.51999999999995</v>
      </c>
      <c r="C80" s="8">
        <f>C79+(C81-C76)/(A81-A76)</f>
        <v>107.91999999999997</v>
      </c>
      <c r="D80" s="1">
        <f t="shared" si="4"/>
        <v>3.1487499999999993</v>
      </c>
      <c r="E80" s="13">
        <f t="shared" si="5"/>
        <v>1.5009569859977701E-2</v>
      </c>
      <c r="F80" s="21">
        <f>IF('Inputs and Results'!$C$20="Conservation Easement (Perpetual)",(C80-C79),IF(AND('Inputs and Results'!$C$20="Government (Secured)",A80&lt;=$B$6),C80-C79,IF(A80&lt;=$B$6,(C80-C79)*0.01*($B$6-A80+1),0)))</f>
        <v>0</v>
      </c>
      <c r="G80" s="22">
        <f>IF(A80&lt;='Inputs and Results'!$C$12,(C80-C79)*0.01*('Inputs and Results'!$C$12-A80+1),0)</f>
        <v>0</v>
      </c>
      <c r="H80" s="8">
        <f>H79+(H81-H76)/($A81-$A76)</f>
        <v>3</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204.5</v>
      </c>
      <c r="C81" s="9">
        <f>VLOOKUP(CONCATENATE($A$1,A81),'Smith et al 2006'!$A$2:$S$780,9,FALSE)</f>
        <v>109.1</v>
      </c>
      <c r="D81" s="1">
        <f t="shared" si="4"/>
        <v>3.1461538461538461</v>
      </c>
      <c r="E81" s="13">
        <f t="shared" si="5"/>
        <v>1.4787614132592442E-2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3</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B81+(B86-B81)/(A86-A81)</f>
        <v>207.36</v>
      </c>
      <c r="C82" s="8">
        <f>C81+(C86-C81)/(A86-A81)</f>
        <v>110.19999999999999</v>
      </c>
      <c r="D82" s="1">
        <f t="shared" si="4"/>
        <v>3.1418181818181821</v>
      </c>
      <c r="E82" s="13">
        <f t="shared" si="5"/>
        <v>1.3985330073349678E-2</v>
      </c>
      <c r="F82" s="21">
        <f>IF('Inputs and Results'!$C$20="Conservation Easement (Perpetual)",(C82-C81),IF(AND('Inputs and Results'!$C$20="Government (Secured)",A82&lt;=$B$6),C82-C81,IF(A82&lt;=$B$6,(C82-C81)*0.01*($B$6-A82+1),0)))</f>
        <v>0</v>
      </c>
      <c r="G82" s="22">
        <f>IF(A82&lt;='Inputs and Results'!$C$12,(C82-C81)*0.01*('Inputs and Results'!$C$12-A82+1),0)</f>
        <v>0</v>
      </c>
      <c r="H82" s="8">
        <f>H81+(H86-H81)/($A86-$A81)</f>
        <v>3</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B82+(B86-B81)/(A86-A81)</f>
        <v>210.22000000000003</v>
      </c>
      <c r="C83" s="8">
        <f>C82+(C86-C81)/(A86-A81)</f>
        <v>111.29999999999998</v>
      </c>
      <c r="D83" s="1">
        <f t="shared" si="4"/>
        <v>3.1376119402985077</v>
      </c>
      <c r="E83" s="13">
        <f t="shared" si="5"/>
        <v>1.3792438271605034E-2</v>
      </c>
      <c r="F83" s="21">
        <f>IF('Inputs and Results'!$C$20="Conservation Easement (Perpetual)",(C83-C82),IF(AND('Inputs and Results'!$C$20="Government (Secured)",A83&lt;=$B$6),C83-C82,IF(A83&lt;=$B$6,(C83-C82)*0.01*($B$6-A83+1),0)))</f>
        <v>0</v>
      </c>
      <c r="G83" s="22">
        <f>IF(A83&lt;='Inputs and Results'!$C$12,(C83-C82)*0.01*('Inputs and Results'!$C$12-A83+1),0)</f>
        <v>0</v>
      </c>
      <c r="H83" s="8">
        <f>H82+(H86-H81)/($A86-$A81)</f>
        <v>3</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B83+(B86-B81)/(A86-A81)</f>
        <v>213.08000000000004</v>
      </c>
      <c r="C84" s="8">
        <f>C83+(C86-C81)/(A86-A81)</f>
        <v>112.39999999999998</v>
      </c>
      <c r="D84" s="1">
        <f t="shared" si="4"/>
        <v>3.1335294117647066</v>
      </c>
      <c r="E84" s="13">
        <f t="shared" si="5"/>
        <v>1.3604794976691093E-2</v>
      </c>
      <c r="F84" s="21">
        <f>IF('Inputs and Results'!$C$20="Conservation Easement (Perpetual)",(C84-C83),IF(AND('Inputs and Results'!$C$20="Government (Secured)",A84&lt;=$B$6),C84-C83,IF(A84&lt;=$B$6,(C84-C83)*0.01*($B$6-A84+1),0)))</f>
        <v>0</v>
      </c>
      <c r="G84" s="22">
        <f>IF(A84&lt;='Inputs and Results'!$C$12,(C84-C83)*0.01*('Inputs and Results'!$C$12-A84+1),0)</f>
        <v>0</v>
      </c>
      <c r="H84" s="8">
        <f>H83+(H86-H81)/($A86-$A81)</f>
        <v>3</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B84+(B86-B81)/(A86-A81)</f>
        <v>215.94000000000005</v>
      </c>
      <c r="C85" s="8">
        <f>C84+(C86-C81)/(A86-A81)</f>
        <v>113.49999999999997</v>
      </c>
      <c r="D85" s="1">
        <f t="shared" si="4"/>
        <v>3.1295652173913053</v>
      </c>
      <c r="E85" s="13">
        <f t="shared" si="5"/>
        <v>1.3422188849258498E-2</v>
      </c>
      <c r="F85" s="21">
        <f>IF('Inputs and Results'!$C$20="Conservation Easement (Perpetual)",(C85-C84),IF(AND('Inputs and Results'!$C$20="Government (Secured)",A85&lt;=$B$6),C85-C84,IF(A85&lt;=$B$6,(C85-C84)*0.01*($B$6-A85+1),0)))</f>
        <v>0</v>
      </c>
      <c r="G85" s="22">
        <f>IF(A85&lt;='Inputs and Results'!$C$12,(C85-C84)*0.01*('Inputs and Results'!$C$12-A85+1),0)</f>
        <v>0</v>
      </c>
      <c r="H85" s="8">
        <f>H84+(H86-H81)/($A86-$A81)</f>
        <v>3</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9">
        <f>VLOOKUP(CONCATENATE($A$1,A86),'Smith et al 2006'!$A$2:$S$780,8,FALSE)</f>
        <v>218.8</v>
      </c>
      <c r="C86" s="9">
        <f>VLOOKUP(CONCATENATE($A$1,A86),'Smith et al 2006'!$A$2:$S$780,9,FALSE)</f>
        <v>114.6</v>
      </c>
      <c r="D86" s="1">
        <f t="shared" si="4"/>
        <v>3.1257142857142859</v>
      </c>
      <c r="E86" s="13">
        <f t="shared" si="5"/>
        <v>1.3244419746225589E-2</v>
      </c>
      <c r="F86" s="21">
        <f>IF('Inputs and Results'!$C$20="Conservation Easement (Perpetual)",(C86-C85),IF(AND('Inputs and Results'!$C$20="Government (Secured)",A86&lt;=$B$6),C86-C85,IF(A86&lt;=$B$6,(C86-C85)*0.01*($B$6-A86+1),0)))</f>
        <v>0</v>
      </c>
      <c r="G86" s="22">
        <f>IF(A86&lt;='Inputs and Results'!$C$12,(C86-C85)*0.01*('Inputs and Results'!$C$12-A86+1),0)</f>
        <v>0</v>
      </c>
      <c r="H86" s="9">
        <f>VLOOKUP(CONCATENATE($A$1,$A86),'Smith et al 2006'!$A$2:$S$780,11,FALSE)</f>
        <v>3</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B86+(B91-B86)/(A91-A86)</f>
        <v>221.94</v>
      </c>
      <c r="C87" s="8">
        <f>C86+(C91-C86)/(A91-A86)</f>
        <v>115.8</v>
      </c>
      <c r="D87" s="1">
        <f t="shared" si="4"/>
        <v>3.1259154929577466</v>
      </c>
      <c r="E87" s="13">
        <f t="shared" si="5"/>
        <v>1.4351005484460666E-2</v>
      </c>
      <c r="F87" s="21">
        <f>IF('Inputs and Results'!$C$20="Conservation Easement (Perpetual)",(C87-C86),IF(AND('Inputs and Results'!$C$20="Government (Secured)",A87&lt;=$B$6),C87-C86,IF(A87&lt;=$B$6,(C87-C86)*0.01*($B$6-A87+1),0)))</f>
        <v>0</v>
      </c>
      <c r="G87" s="22">
        <f>IF(A87&lt;='Inputs and Results'!$C$12,(C87-C86)*0.01*('Inputs and Results'!$C$12-A87+1),0)</f>
        <v>0</v>
      </c>
      <c r="H87" s="8">
        <f>H86+(H91-H86)/($A91-$A86)</f>
        <v>2.98</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B87+(B91-B86)/(A91-A86)</f>
        <v>225.07999999999998</v>
      </c>
      <c r="C88" s="8">
        <f>C87+(C91-C86)/(A91-A86)</f>
        <v>117</v>
      </c>
      <c r="D88" s="1">
        <f t="shared" si="4"/>
        <v>3.1261111111111108</v>
      </c>
      <c r="E88" s="13">
        <f t="shared" si="5"/>
        <v>1.414796791925732E-2</v>
      </c>
      <c r="F88" s="21">
        <f>IF('Inputs and Results'!$C$20="Conservation Easement (Perpetual)",(C88-C87),IF(AND('Inputs and Results'!$C$20="Government (Secured)",A88&lt;=$B$6),C88-C87,IF(A88&lt;=$B$6,(C88-C87)*0.01*($B$6-A88+1),0)))</f>
        <v>0</v>
      </c>
      <c r="G88" s="22">
        <f>IF(A88&lt;='Inputs and Results'!$C$12,(C88-C87)*0.01*('Inputs and Results'!$C$12-A88+1),0)</f>
        <v>0</v>
      </c>
      <c r="H88" s="8">
        <f>H87+(H91-H86)/($A91-$A86)</f>
        <v>2.96</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B88+(B91-B86)/(A91-A86)</f>
        <v>228.21999999999997</v>
      </c>
      <c r="C89" s="8">
        <f>C88+(C91-C86)/(A91-A86)</f>
        <v>118.2</v>
      </c>
      <c r="D89" s="1">
        <f t="shared" si="4"/>
        <v>3.1263013698630133</v>
      </c>
      <c r="E89" s="13">
        <f t="shared" si="5"/>
        <v>1.3950595343877659E-2</v>
      </c>
      <c r="F89" s="21">
        <f>IF('Inputs and Results'!$C$20="Conservation Easement (Perpetual)",(C89-C88),IF(AND('Inputs and Results'!$C$20="Government (Secured)",A89&lt;=$B$6),C89-C88,IF(A89&lt;=$B$6,(C89-C88)*0.01*($B$6-A89+1),0)))</f>
        <v>0</v>
      </c>
      <c r="G89" s="22">
        <f>IF(A89&lt;='Inputs and Results'!$C$12,(C89-C88)*0.01*('Inputs and Results'!$C$12-A89+1),0)</f>
        <v>0</v>
      </c>
      <c r="H89" s="8">
        <f>H88+(H91-H86)/($A91-$A86)</f>
        <v>2.94</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B89+(B91-B86)/(A91-A86)</f>
        <v>231.35999999999996</v>
      </c>
      <c r="C90" s="8">
        <f>C89+(C91-C86)/(A91-A86)</f>
        <v>119.4</v>
      </c>
      <c r="D90" s="1">
        <f t="shared" si="4"/>
        <v>3.1264864864864861</v>
      </c>
      <c r="E90" s="13">
        <f t="shared" si="5"/>
        <v>1.3758653930417974E-2</v>
      </c>
      <c r="F90" s="21">
        <f>IF('Inputs and Results'!$C$20="Conservation Easement (Perpetual)",(C90-C89),IF(AND('Inputs and Results'!$C$20="Government (Secured)",A90&lt;=$B$6),C90-C89,IF(A90&lt;=$B$6,(C90-C89)*0.01*($B$6-A90+1),0)))</f>
        <v>0</v>
      </c>
      <c r="G90" s="22">
        <f>IF(A90&lt;='Inputs and Results'!$C$12,(C90-C89)*0.01*('Inputs and Results'!$C$12-A90+1),0)</f>
        <v>0</v>
      </c>
      <c r="H90" s="8">
        <f>H89+(H91-H86)/($A91-$A86)</f>
        <v>2.92</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234.5</v>
      </c>
      <c r="C91" s="9">
        <f>VLOOKUP(CONCATENATE($A$1,A91),'Smith et al 2006'!$A$2:$S$780,9,FALSE)</f>
        <v>120.6</v>
      </c>
      <c r="D91" s="1">
        <f t="shared" si="4"/>
        <v>3.1266666666666665</v>
      </c>
      <c r="E91" s="13">
        <f t="shared" si="5"/>
        <v>1.3571922544951764E-2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2.9</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B91+(B96-B91)/(A96-A91)</f>
        <v>237.12</v>
      </c>
      <c r="C92" s="8">
        <f>C91+(C96-C91)/(A96-A91)</f>
        <v>121.58</v>
      </c>
      <c r="D92" s="1">
        <f t="shared" si="4"/>
        <v>3.12</v>
      </c>
      <c r="E92" s="13">
        <f t="shared" si="5"/>
        <v>1.1172707889125721E-2</v>
      </c>
      <c r="F92" s="21">
        <f>IF('Inputs and Results'!$C$20="Conservation Easement (Perpetual)",(C92-C91),IF(AND('Inputs and Results'!$C$20="Government (Secured)",A92&lt;=$B$6),C92-C91,IF(A92&lt;=$B$6,(C92-C91)*0.01*($B$6-A92+1),0)))</f>
        <v>0</v>
      </c>
      <c r="G92" s="22">
        <f>IF(A92&lt;='Inputs and Results'!$C$12,(C92-C91)*0.01*('Inputs and Results'!$C$12-A92+1),0)</f>
        <v>0</v>
      </c>
      <c r="H92" s="8">
        <f>H91+(H96-H91)/($A96-$A91)</f>
        <v>2.9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B92+(B96-B91)/(A96-A91)</f>
        <v>239.74</v>
      </c>
      <c r="C93" s="8">
        <f>C92+(C96-C91)/(A96-A91)</f>
        <v>122.56</v>
      </c>
      <c r="D93" s="1">
        <f t="shared" si="4"/>
        <v>3.1135064935064936</v>
      </c>
      <c r="E93" s="13">
        <f t="shared" si="5"/>
        <v>1.1049257759784048E-2</v>
      </c>
      <c r="F93" s="21">
        <f>IF('Inputs and Results'!$C$20="Conservation Easement (Perpetual)",(C93-C92),IF(AND('Inputs and Results'!$C$20="Government (Secured)",A93&lt;=$B$6),C93-C92,IF(A93&lt;=$B$6,(C93-C92)*0.01*($B$6-A93+1),0)))</f>
        <v>0</v>
      </c>
      <c r="G93" s="22">
        <f>IF(A93&lt;='Inputs and Results'!$C$12,(C93-C92)*0.01*('Inputs and Results'!$C$12-A93+1),0)</f>
        <v>0</v>
      </c>
      <c r="H93" s="8">
        <f>H92+(H96-H91)/($A96-$A91)</f>
        <v>2.9</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B93+(B96-B91)/(A96-A91)</f>
        <v>242.36</v>
      </c>
      <c r="C94" s="8">
        <f>C93+(C96-C91)/(A96-A91)</f>
        <v>123.54</v>
      </c>
      <c r="D94" s="1">
        <f t="shared" si="4"/>
        <v>3.1071794871794873</v>
      </c>
      <c r="E94" s="13">
        <f t="shared" si="5"/>
        <v>1.0928505881371509E-2</v>
      </c>
      <c r="F94" s="21">
        <f>IF('Inputs and Results'!$C$20="Conservation Easement (Perpetual)",(C94-C93),IF(AND('Inputs and Results'!$C$20="Government (Secured)",A94&lt;=$B$6),C94-C93,IF(A94&lt;=$B$6,(C94-C93)*0.01*($B$6-A94+1),0)))</f>
        <v>0</v>
      </c>
      <c r="G94" s="22">
        <f>IF(A94&lt;='Inputs and Results'!$C$12,(C94-C93)*0.01*('Inputs and Results'!$C$12-A94+1),0)</f>
        <v>0</v>
      </c>
      <c r="H94" s="8">
        <f>H93+(H96-H91)/($A96-$A91)</f>
        <v>2.9</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B94+(B96-B91)/(A96-A91)</f>
        <v>244.98000000000002</v>
      </c>
      <c r="C95" s="8">
        <f>C94+(C96-C91)/(A96-A91)</f>
        <v>124.52000000000001</v>
      </c>
      <c r="D95" s="1">
        <f t="shared" si="4"/>
        <v>3.1010126582278486</v>
      </c>
      <c r="E95" s="13">
        <f t="shared" si="5"/>
        <v>1.0810364746657974E-2</v>
      </c>
      <c r="F95" s="21">
        <f>IF('Inputs and Results'!$C$20="Conservation Easement (Perpetual)",(C95-C94),IF(AND('Inputs and Results'!$C$20="Government (Secured)",A95&lt;=$B$6),C95-C94,IF(A95&lt;=$B$6,(C95-C94)*0.01*($B$6-A95+1),0)))</f>
        <v>0</v>
      </c>
      <c r="G95" s="22">
        <f>IF(A95&lt;='Inputs and Results'!$C$12,(C95-C94)*0.01*('Inputs and Results'!$C$12-A95+1),0)</f>
        <v>0</v>
      </c>
      <c r="H95" s="8">
        <f>H94+(H96-H91)/($A96-$A91)</f>
        <v>2.9</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9">
        <f>VLOOKUP(CONCATENATE($A$1,A96),'Smith et al 2006'!$A$2:$S$780,8,FALSE)</f>
        <v>247.6</v>
      </c>
      <c r="C96" s="9">
        <f>VLOOKUP(CONCATENATE($A$1,A96),'Smith et al 2006'!$A$2:$S$780,9,FALSE)</f>
        <v>125.5</v>
      </c>
      <c r="D96" s="1">
        <f t="shared" si="4"/>
        <v>3.0949999999999998</v>
      </c>
      <c r="E96" s="13">
        <f t="shared" si="5"/>
        <v>1.069475059188485E-2</v>
      </c>
      <c r="F96" s="21">
        <f>IF('Inputs and Results'!$C$20="Conservation Easement (Perpetual)",(C96-C95),IF(AND('Inputs and Results'!$C$20="Government (Secured)",A96&lt;=$B$6),C96-C95,IF(A96&lt;=$B$6,(C96-C95)*0.01*($B$6-A96+1),0)))</f>
        <v>0</v>
      </c>
      <c r="G96" s="22">
        <f>IF(A96&lt;='Inputs and Results'!$C$12,(C96-C95)*0.01*('Inputs and Results'!$C$12-A96+1),0)</f>
        <v>0</v>
      </c>
      <c r="H96" s="9">
        <f>VLOOKUP(CONCATENATE($A$1,$A96),'Smith et al 2006'!$A$2:$S$780,11,FALSE)</f>
        <v>2.9</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B96+(B101-B96)/(A101-A96)</f>
        <v>249.95999999999998</v>
      </c>
      <c r="C97" s="8">
        <f>C96+(C101-C96)/(A101-A96)</f>
        <v>126.38</v>
      </c>
      <c r="D97" s="1">
        <f t="shared" si="4"/>
        <v>3.0859259259259257</v>
      </c>
      <c r="E97" s="13">
        <f t="shared" si="5"/>
        <v>9.5315024232631718E-3</v>
      </c>
      <c r="F97" s="21">
        <f>IF('Inputs and Results'!$C$20="Conservation Easement (Perpetual)",(C97-C96),IF(AND('Inputs and Results'!$C$20="Government (Secured)",A97&lt;=$B$6),C97-C96,IF(A97&lt;=$B$6,(C97-C96)*0.01*($B$6-A97+1),0)))</f>
        <v>0</v>
      </c>
      <c r="G97" s="22">
        <f>IF(A97&lt;='Inputs and Results'!$C$12,(C97-C96)*0.01*('Inputs and Results'!$C$12-A97+1),0)</f>
        <v>0</v>
      </c>
      <c r="H97" s="8">
        <f>H96+(H101-H96)/($A101-$A96)</f>
        <v>2.9</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B97+(B101-B96)/(A101-A96)</f>
        <v>252.31999999999996</v>
      </c>
      <c r="C98" s="8">
        <f>C97+(C101-C96)/(A101-A96)</f>
        <v>127.25999999999999</v>
      </c>
      <c r="D98" s="1">
        <f t="shared" si="4"/>
        <v>3.0770731707317069</v>
      </c>
      <c r="E98" s="13">
        <f t="shared" si="5"/>
        <v>9.4415106417025108E-3</v>
      </c>
      <c r="F98" s="21">
        <f>IF('Inputs and Results'!$C$20="Conservation Easement (Perpetual)",(C98-C97),IF(AND('Inputs and Results'!$C$20="Government (Secured)",A98&lt;=$B$6),C98-C97,IF(A98&lt;=$B$6,(C98-C97)*0.01*($B$6-A98+1),0)))</f>
        <v>0</v>
      </c>
      <c r="G98" s="22">
        <f>IF(A98&lt;='Inputs and Results'!$C$12,(C98-C97)*0.01*('Inputs and Results'!$C$12-A98+1),0)</f>
        <v>0</v>
      </c>
      <c r="H98" s="8">
        <f>H97+(H101-H96)/($A101-$A96)</f>
        <v>2.9</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B98+(B101-B96)/(A101-A96)</f>
        <v>254.67999999999995</v>
      </c>
      <c r="C99" s="8">
        <f>C98+(C101-C96)/(A101-A96)</f>
        <v>128.13999999999999</v>
      </c>
      <c r="D99" s="1">
        <f t="shared" si="4"/>
        <v>3.0684337349397586</v>
      </c>
      <c r="E99" s="13">
        <f t="shared" si="5"/>
        <v>9.3532022828153316E-3</v>
      </c>
      <c r="F99" s="21">
        <f>IF('Inputs and Results'!$C$20="Conservation Easement (Perpetual)",(C99-C98),IF(AND('Inputs and Results'!$C$20="Government (Secured)",A99&lt;=$B$6),C99-C98,IF(A99&lt;=$B$6,(C99-C98)*0.01*($B$6-A99+1),0)))</f>
        <v>0</v>
      </c>
      <c r="G99" s="22">
        <f>IF(A99&lt;='Inputs and Results'!$C$12,(C99-C98)*0.01*('Inputs and Results'!$C$12-A99+1),0)</f>
        <v>0</v>
      </c>
      <c r="H99" s="8">
        <f>H98+(H101-H96)/($A101-$A96)</f>
        <v>2.9</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B99+(B101-B96)/(A101-A96)</f>
        <v>257.03999999999996</v>
      </c>
      <c r="C100" s="8">
        <f>C99+(C101-C96)/(A101-A96)</f>
        <v>129.01999999999998</v>
      </c>
      <c r="D100" s="1">
        <f t="shared" si="4"/>
        <v>3.0599999999999996</v>
      </c>
      <c r="E100" s="13">
        <f t="shared" si="5"/>
        <v>9.2665305481389737E-3</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H99+(H101-H96)/($A101-$A96)</f>
        <v>2.9</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259.39999999999998</v>
      </c>
      <c r="C101" s="9">
        <f>VLOOKUP(CONCATENATE($A$1,A101),'Smith et al 2006'!$A$2:$S$780,9,FALSE)</f>
        <v>129.9</v>
      </c>
      <c r="D101" s="1">
        <f t="shared" si="4"/>
        <v>3.0517647058823525</v>
      </c>
      <c r="E101" s="13">
        <f t="shared" si="5"/>
        <v>9.1814503579210616E-3</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2.9</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A101+1</f>
        <v>86</v>
      </c>
      <c r="B102" s="8">
        <f>B101+(B106-B101)/(A106-A101)</f>
        <v>261.97999999999996</v>
      </c>
      <c r="C102" s="8">
        <f>C101+(C106-C101)/(A106-A101)</f>
        <v>130.86000000000001</v>
      </c>
      <c r="D102" s="1">
        <f t="shared" si="4"/>
        <v>3.0462790697674413</v>
      </c>
      <c r="E102" s="13">
        <f t="shared" si="5"/>
        <v>9.9460292983808429E-3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H101+(H106-H101)/($A106-$A101)</f>
        <v>2.9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A102+1</f>
        <v>87</v>
      </c>
      <c r="B103" s="8">
        <f>B102+(B106-B101)/(A106-A101)</f>
        <v>264.55999999999995</v>
      </c>
      <c r="C103" s="8">
        <f>C102+(C106-C101)/(A106-A101)</f>
        <v>131.82000000000002</v>
      </c>
      <c r="D103" s="1">
        <f t="shared" si="4"/>
        <v>3.0409195402298845</v>
      </c>
      <c r="E103" s="13">
        <f t="shared" si="5"/>
        <v>9.8480800061073737E-3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H102+(H106-H101)/($A106-$A101)</f>
        <v>2.9</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A103+1</f>
        <v>88</v>
      </c>
      <c r="B104" s="8">
        <f>B103+(B106-B101)/(A106-A101)</f>
        <v>267.13999999999993</v>
      </c>
      <c r="C104" s="8">
        <f>C103+(C106-C101)/(A106-A101)</f>
        <v>132.78000000000003</v>
      </c>
      <c r="D104" s="1">
        <f t="shared" si="4"/>
        <v>3.0356818181818173</v>
      </c>
      <c r="E104" s="13">
        <f t="shared" si="5"/>
        <v>9.7520411248865901E-3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H103+(H106-H101)/($A106-$A101)</f>
        <v>2.9</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A104+1</f>
        <v>89</v>
      </c>
      <c r="B105" s="8">
        <f>B104+(B106-B101)/(A106-A101)</f>
        <v>269.71999999999991</v>
      </c>
      <c r="C105" s="8">
        <f>C104+(C106-C101)/(A106-A101)</f>
        <v>133.74000000000004</v>
      </c>
      <c r="D105" s="1">
        <f>B105/A105</f>
        <v>3.0305617977528079</v>
      </c>
      <c r="E105" s="13">
        <f>(B105/B104)-1</f>
        <v>9.65785730328661E-3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H104+(H106-H101)/($A106-$A101)</f>
        <v>2.9</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A105+1</f>
        <v>90</v>
      </c>
      <c r="B106" s="9">
        <f>VLOOKUP(CONCATENATE($A$1,A106),'Smith et al 2006'!$A$2:$S$780,8,FALSE)</f>
        <v>272.3</v>
      </c>
      <c r="C106" s="9">
        <f>VLOOKUP(CONCATENATE($A$1,A106),'Smith et al 2006'!$A$2:$S$780,9,FALSE)</f>
        <v>134.69999999999999</v>
      </c>
      <c r="D106" s="1">
        <f>B106/A106</f>
        <v>3.0255555555555556</v>
      </c>
      <c r="E106" s="13">
        <f>(B106/B105)-1</f>
        <v>9.5654753077270005E-3</v>
      </c>
      <c r="F106" s="21">
        <f>IF('Inputs and Results'!$C$20="Conservation Easement (Perpetual)",(C106-C105),IF(AND('Inputs and Results'!$C$20="Government (Secured)",A106&lt;=$B$6),C106-C105,IF(A106&lt;=$B$6,(C106-C105)*0.01*($B$6-A106+1),0)))</f>
        <v>0</v>
      </c>
      <c r="G106" s="22">
        <f>IF(A106&lt;='Inputs and Results'!$C$12,(C106-C105)*0.01*('Inputs and Results'!$C$12-A106+1),0)</f>
        <v>0</v>
      </c>
      <c r="H106" s="9">
        <f>VLOOKUP(CONCATENATE($A$1,$A106),'Smith et al 2006'!$A$2:$S$780,11,FALSE)</f>
        <v>2.9</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ref="A107:A116" si="13">A106+1</f>
        <v>91</v>
      </c>
      <c r="B107" s="66">
        <f>B106+($B$106-$B$101)/($A$106-$A$101)</f>
        <v>274.88</v>
      </c>
      <c r="C107" s="66">
        <f>C106+(C106-C101)/(A106-A101)</f>
        <v>135.66</v>
      </c>
      <c r="D107" s="1">
        <f t="shared" ref="D107:D116" si="14">B107/A107</f>
        <v>3.0206593406593405</v>
      </c>
      <c r="E107" s="13">
        <f t="shared" ref="E107:E116" si="15">(B107/B106)-1</f>
        <v>9.4748439221445935E-3</v>
      </c>
      <c r="F107" s="21">
        <f>IF('Inputs and Results'!$C$20="Conservation Easement (Perpetual)",(C107-C106),IF(AND('Inputs and Results'!$C$20="Government (Secured)",A107&lt;=$B$6),C107-C106,IF(A107&lt;=$B$6,(C107-C106)*0.01*($B$6-A107+1),0)))</f>
        <v>0</v>
      </c>
      <c r="G107" s="22">
        <f>IF(A107&lt;='Inputs and Results'!$C$12,(C107-C106)*0.01*('Inputs and Results'!$C$12-A107+1),0)</f>
        <v>0</v>
      </c>
      <c r="H107" s="66">
        <f>H106+(H$106-H$101)/($A$106-$A$101)</f>
        <v>2.9</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row>
    <row r="108" spans="1:108" x14ac:dyDescent="0.2">
      <c r="A108" s="8">
        <f t="shared" si="13"/>
        <v>92</v>
      </c>
      <c r="B108" s="66">
        <f t="shared" ref="B108:B116" si="16">B107+($B$106-$B$101)/($A$106-$A$101)</f>
        <v>277.45999999999998</v>
      </c>
      <c r="C108" s="66">
        <f t="shared" ref="C108:C116" si="17">C107+(C107-C102)/(A107-A102)</f>
        <v>136.62</v>
      </c>
      <c r="D108" s="1">
        <f t="shared" si="14"/>
        <v>3.015869565217391</v>
      </c>
      <c r="E108" s="13">
        <f t="shared" si="15"/>
        <v>9.3859138533176623E-3</v>
      </c>
      <c r="F108" s="21">
        <f>IF('Inputs and Results'!$C$20="Conservation Easement (Perpetual)",(C108-C107),IF(AND('Inputs and Results'!$C$20="Government (Secured)",A108&lt;=$B$6),C108-C107,IF(A108&lt;=$B$6,(C108-C107)*0.01*($B$6-A108+1),0)))</f>
        <v>0</v>
      </c>
      <c r="G108" s="22">
        <f>IF(A108&lt;='Inputs and Results'!$C$12,(C108-C107)*0.01*('Inputs and Results'!$C$12-A108+1),0)</f>
        <v>0</v>
      </c>
      <c r="H108" s="66">
        <f t="shared" ref="H108:H116" si="18">H107+(H$106-H$101)/($A$106-$A$101)</f>
        <v>2.9</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row>
    <row r="109" spans="1:108" x14ac:dyDescent="0.2">
      <c r="A109" s="8">
        <f t="shared" si="13"/>
        <v>93</v>
      </c>
      <c r="B109" s="66">
        <f t="shared" si="16"/>
        <v>280.03999999999996</v>
      </c>
      <c r="C109" s="66">
        <f t="shared" si="17"/>
        <v>137.58000000000001</v>
      </c>
      <c r="D109" s="1">
        <f t="shared" si="14"/>
        <v>3.0111827956989243</v>
      </c>
      <c r="E109" s="13">
        <f t="shared" si="15"/>
        <v>9.2986376414618821E-3</v>
      </c>
      <c r="F109" s="21">
        <f>IF('Inputs and Results'!$C$20="Conservation Easement (Perpetual)",(C109-C108),IF(AND('Inputs and Results'!$C$20="Government (Secured)",A109&lt;=$B$6),C109-C108,IF(A109&lt;=$B$6,(C109-C108)*0.01*($B$6-A109+1),0)))</f>
        <v>0</v>
      </c>
      <c r="G109" s="22">
        <f>IF(A109&lt;='Inputs and Results'!$C$12,(C109-C108)*0.01*('Inputs and Results'!$C$12-A109+1),0)</f>
        <v>0</v>
      </c>
      <c r="H109" s="66">
        <f t="shared" si="18"/>
        <v>2.9</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row>
    <row r="110" spans="1:108" x14ac:dyDescent="0.2">
      <c r="A110" s="8">
        <f t="shared" si="13"/>
        <v>94</v>
      </c>
      <c r="B110" s="66">
        <f t="shared" si="16"/>
        <v>282.61999999999995</v>
      </c>
      <c r="C110" s="66">
        <f t="shared" si="17"/>
        <v>138.54000000000002</v>
      </c>
      <c r="D110" s="1">
        <f t="shared" si="14"/>
        <v>3.0065957446808507</v>
      </c>
      <c r="E110" s="13">
        <f t="shared" si="15"/>
        <v>9.2129695757747765E-3</v>
      </c>
      <c r="F110" s="21">
        <f>IF('Inputs and Results'!$C$20="Conservation Easement (Perpetual)",(C110-C109),IF(AND('Inputs and Results'!$C$20="Government (Secured)",A110&lt;=$B$6),C110-C109,IF(A110&lt;=$B$6,(C110-C109)*0.01*($B$6-A110+1),0)))</f>
        <v>0</v>
      </c>
      <c r="G110" s="22">
        <f>IF(A110&lt;='Inputs and Results'!$C$12,(C110-C109)*0.01*('Inputs and Results'!$C$12-A110+1),0)</f>
        <v>0</v>
      </c>
      <c r="H110" s="66">
        <f t="shared" si="18"/>
        <v>2.9</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row>
    <row r="111" spans="1:108" x14ac:dyDescent="0.2">
      <c r="A111" s="8">
        <f t="shared" si="13"/>
        <v>95</v>
      </c>
      <c r="B111" s="66">
        <f t="shared" si="16"/>
        <v>285.19999999999993</v>
      </c>
      <c r="C111" s="66">
        <f t="shared" si="17"/>
        <v>139.50000000000003</v>
      </c>
      <c r="D111" s="1">
        <f t="shared" si="14"/>
        <v>3.0021052631578939</v>
      </c>
      <c r="E111" s="13">
        <f t="shared" si="15"/>
        <v>9.1288656146062408E-3</v>
      </c>
      <c r="F111" s="21">
        <f>IF('Inputs and Results'!$C$20="Conservation Easement (Perpetual)",(C111-C110),IF(AND('Inputs and Results'!$C$20="Government (Secured)",A111&lt;=$B$6),C111-C110,IF(A111&lt;=$B$6,(C111-C110)*0.01*($B$6-A111+1),0)))</f>
        <v>0</v>
      </c>
      <c r="G111" s="22">
        <f>IF(A111&lt;='Inputs and Results'!$C$12,(C111-C110)*0.01*('Inputs and Results'!$C$12-A111+1),0)</f>
        <v>0</v>
      </c>
      <c r="H111" s="66">
        <f t="shared" si="18"/>
        <v>2.9</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row>
    <row r="112" spans="1:108" x14ac:dyDescent="0.2">
      <c r="A112" s="8">
        <f t="shared" si="13"/>
        <v>96</v>
      </c>
      <c r="B112" s="66">
        <f t="shared" si="16"/>
        <v>287.77999999999992</v>
      </c>
      <c r="C112" s="66">
        <f t="shared" si="17"/>
        <v>140.46000000000004</v>
      </c>
      <c r="D112" s="1">
        <f t="shared" si="14"/>
        <v>2.9977083333333323</v>
      </c>
      <c r="E112" s="13">
        <f t="shared" si="15"/>
        <v>9.0462833099578255E-3</v>
      </c>
      <c r="F112" s="21">
        <f>IF('Inputs and Results'!$C$20="Conservation Easement (Perpetual)",(C112-C111),IF(AND('Inputs and Results'!$C$20="Government (Secured)",A112&lt;=$B$6),C112-C111,IF(A112&lt;=$B$6,(C112-C111)*0.01*($B$6-A112+1),0)))</f>
        <v>0</v>
      </c>
      <c r="G112" s="22">
        <f>IF(A112&lt;='Inputs and Results'!$C$12,(C112-C111)*0.01*('Inputs and Results'!$C$12-A112+1),0)</f>
        <v>0</v>
      </c>
      <c r="H112" s="66">
        <f t="shared" si="18"/>
        <v>2.9</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row>
    <row r="113" spans="1:11" x14ac:dyDescent="0.2">
      <c r="A113" s="8">
        <f t="shared" si="13"/>
        <v>97</v>
      </c>
      <c r="B113" s="66">
        <f t="shared" si="16"/>
        <v>290.3599999999999</v>
      </c>
      <c r="C113" s="66">
        <f t="shared" si="17"/>
        <v>141.42000000000004</v>
      </c>
      <c r="D113" s="1">
        <f t="shared" si="14"/>
        <v>2.9934020618556691</v>
      </c>
      <c r="E113" s="13">
        <f t="shared" si="15"/>
        <v>8.9651817360483221E-3</v>
      </c>
      <c r="F113" s="21">
        <f>IF('Inputs and Results'!$C$20="Conservation Easement (Perpetual)",(C113-C112),IF(AND('Inputs and Results'!$C$20="Government (Secured)",A113&lt;=$B$6),C113-C112,IF(A113&lt;=$B$6,(C113-C112)*0.01*($B$6-A113+1),0)))</f>
        <v>0</v>
      </c>
      <c r="G113" s="22">
        <f>IF(A113&lt;='Inputs and Results'!$C$12,(C113-C112)*0.01*('Inputs and Results'!$C$12-A113+1),0)</f>
        <v>0</v>
      </c>
      <c r="H113" s="66">
        <f t="shared" si="18"/>
        <v>2.9</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row>
    <row r="114" spans="1:11" x14ac:dyDescent="0.2">
      <c r="A114" s="8">
        <f t="shared" si="13"/>
        <v>98</v>
      </c>
      <c r="B114" s="66">
        <f t="shared" si="16"/>
        <v>292.93999999999988</v>
      </c>
      <c r="C114" s="66">
        <f t="shared" si="17"/>
        <v>142.38000000000005</v>
      </c>
      <c r="D114" s="1">
        <f t="shared" si="14"/>
        <v>2.9891836734693866</v>
      </c>
      <c r="E114" s="13">
        <f t="shared" si="15"/>
        <v>8.8855214216834177E-3</v>
      </c>
      <c r="F114" s="21">
        <f>IF('Inputs and Results'!$C$20="Conservation Easement (Perpetual)",(C114-C113),IF(AND('Inputs and Results'!$C$20="Government (Secured)",A114&lt;=$B$6),C114-C113,IF(A114&lt;=$B$6,(C114-C113)*0.01*($B$6-A114+1),0)))</f>
        <v>0</v>
      </c>
      <c r="G114" s="22">
        <f>IF(A114&lt;='Inputs and Results'!$C$12,(C114-C113)*0.01*('Inputs and Results'!$C$12-A114+1),0)</f>
        <v>0</v>
      </c>
      <c r="H114" s="66">
        <f t="shared" si="18"/>
        <v>2.9</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row>
    <row r="115" spans="1:11" x14ac:dyDescent="0.2">
      <c r="A115" s="8">
        <f t="shared" si="13"/>
        <v>99</v>
      </c>
      <c r="B115" s="66">
        <f t="shared" si="16"/>
        <v>295.51999999999987</v>
      </c>
      <c r="C115" s="66">
        <f t="shared" si="17"/>
        <v>143.34000000000006</v>
      </c>
      <c r="D115" s="1">
        <f t="shared" si="14"/>
        <v>2.9850505050505038</v>
      </c>
      <c r="E115" s="13">
        <f t="shared" si="15"/>
        <v>8.8072642862018213E-3</v>
      </c>
      <c r="F115" s="21">
        <f>IF('Inputs and Results'!$C$20="Conservation Easement (Perpetual)",(C115-C114),IF(AND('Inputs and Results'!$C$20="Government (Secured)",A115&lt;=$B$6),C115-C114,IF(A115&lt;=$B$6,(C115-C114)*0.01*($B$6-A115+1),0)))</f>
        <v>0</v>
      </c>
      <c r="G115" s="22">
        <f>IF(A115&lt;='Inputs and Results'!$C$12,(C115-C114)*0.01*('Inputs and Results'!$C$12-A115+1),0)</f>
        <v>0</v>
      </c>
      <c r="H115" s="66">
        <f t="shared" si="18"/>
        <v>2.9</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row>
    <row r="116" spans="1:11" x14ac:dyDescent="0.2">
      <c r="A116" s="8">
        <f t="shared" si="13"/>
        <v>100</v>
      </c>
      <c r="B116" s="66">
        <f t="shared" si="16"/>
        <v>298.09999999999985</v>
      </c>
      <c r="C116" s="66">
        <f t="shared" si="17"/>
        <v>144.30000000000007</v>
      </c>
      <c r="D116" s="1">
        <f t="shared" si="14"/>
        <v>2.9809999999999985</v>
      </c>
      <c r="E116" s="13">
        <f t="shared" si="15"/>
        <v>8.7303735787762626E-3</v>
      </c>
      <c r="F116" s="21">
        <f>IF('Inputs and Results'!$C$20="Conservation Easement (Perpetual)",(C116-C115),IF(AND('Inputs and Results'!$C$20="Government (Secured)",A116&lt;=$B$6),C116-C115,IF(A116&lt;=$B$6,(C116-C115)*0.01*($B$6-A116+1),0)))</f>
        <v>0</v>
      </c>
      <c r="G116" s="22">
        <f>IF(A116&lt;='Inputs and Results'!$C$12,(C116-C115)*0.01*('Inputs and Results'!$C$12-A116+1),0)</f>
        <v>0</v>
      </c>
      <c r="H116" s="66">
        <f t="shared" si="18"/>
        <v>2.9</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row>
    <row r="117" spans="1:11" x14ac:dyDescent="0.2">
      <c r="A117" s="5"/>
      <c r="F117" s="20"/>
      <c r="G117" s="20"/>
    </row>
    <row r="118" spans="1:11" x14ac:dyDescent="0.2">
      <c r="A118" s="5"/>
      <c r="F118" s="20"/>
      <c r="G118" s="20"/>
    </row>
    <row r="119" spans="1:11" x14ac:dyDescent="0.2">
      <c r="A119" s="5"/>
      <c r="F119" s="20"/>
      <c r="G119" s="20"/>
    </row>
    <row r="120" spans="1:11" x14ac:dyDescent="0.2">
      <c r="A120" s="5"/>
      <c r="F120" s="20"/>
      <c r="G120" s="20"/>
    </row>
    <row r="121" spans="1:11" x14ac:dyDescent="0.2">
      <c r="A121" s="5"/>
      <c r="F121" s="20"/>
      <c r="G121" s="20"/>
    </row>
    <row r="122" spans="1:11" x14ac:dyDescent="0.2">
      <c r="A122" s="5"/>
      <c r="F122" s="20"/>
      <c r="G122" s="20"/>
    </row>
    <row r="123" spans="1:11" x14ac:dyDescent="0.2">
      <c r="A123" s="5"/>
      <c r="F123" s="20"/>
      <c r="G123" s="20"/>
    </row>
    <row r="124" spans="1:11" x14ac:dyDescent="0.2">
      <c r="A124" s="5"/>
      <c r="F124" s="20"/>
      <c r="G124" s="20"/>
    </row>
    <row r="125" spans="1:11" x14ac:dyDescent="0.2">
      <c r="A125" s="5"/>
      <c r="F125" s="20"/>
      <c r="G125" s="20"/>
    </row>
    <row r="126" spans="1:11" x14ac:dyDescent="0.2">
      <c r="A126" s="5"/>
      <c r="F126" s="20"/>
      <c r="G126" s="20"/>
    </row>
    <row r="127" spans="1:11" x14ac:dyDescent="0.2">
      <c r="A127" s="5"/>
      <c r="F127" s="20"/>
      <c r="G127" s="20"/>
    </row>
    <row r="128" spans="1:11" x14ac:dyDescent="0.2">
      <c r="A128" s="5"/>
      <c r="F128" s="20"/>
      <c r="G128" s="20"/>
    </row>
    <row r="129" spans="1:7" x14ac:dyDescent="0.2">
      <c r="A129" s="5"/>
      <c r="F129" s="20"/>
      <c r="G129" s="20"/>
    </row>
    <row r="130" spans="1:7" x14ac:dyDescent="0.2">
      <c r="A130" s="5"/>
      <c r="F130" s="20"/>
      <c r="G130" s="20"/>
    </row>
    <row r="131" spans="1:7" x14ac:dyDescent="0.2">
      <c r="A131" s="5"/>
      <c r="F131" s="20"/>
      <c r="G131" s="20"/>
    </row>
    <row r="132" spans="1:7" x14ac:dyDescent="0.2">
      <c r="A132" s="5"/>
      <c r="F132" s="20"/>
      <c r="G132" s="20"/>
    </row>
    <row r="133" spans="1:7" x14ac:dyDescent="0.2">
      <c r="A133" s="5"/>
      <c r="F133" s="20"/>
      <c r="G133" s="20"/>
    </row>
    <row r="134" spans="1:7" x14ac:dyDescent="0.2">
      <c r="A134" s="5"/>
      <c r="F134" s="20"/>
      <c r="G134" s="20"/>
    </row>
    <row r="135" spans="1:7" x14ac:dyDescent="0.2">
      <c r="A135" s="5"/>
      <c r="F135" s="20"/>
      <c r="G135" s="20"/>
    </row>
    <row r="136" spans="1:7" x14ac:dyDescent="0.2">
      <c r="A136" s="5"/>
      <c r="F136" s="20"/>
      <c r="G136" s="20"/>
    </row>
    <row r="137" spans="1:7" x14ac:dyDescent="0.2">
      <c r="A137" s="5"/>
      <c r="F137" s="20"/>
      <c r="G137" s="20"/>
    </row>
    <row r="138" spans="1:7" x14ac:dyDescent="0.2">
      <c r="A138" s="5"/>
      <c r="F138" s="20"/>
      <c r="G138" s="20"/>
    </row>
    <row r="139" spans="1:7" x14ac:dyDescent="0.2">
      <c r="A139" s="5"/>
      <c r="F139" s="20"/>
      <c r="G139" s="20"/>
    </row>
    <row r="140" spans="1:7" x14ac:dyDescent="0.2">
      <c r="A140" s="5"/>
      <c r="F140" s="20"/>
      <c r="G140" s="20"/>
    </row>
    <row r="141" spans="1:7" x14ac:dyDescent="0.2">
      <c r="A141" s="6"/>
      <c r="F141" s="20"/>
      <c r="G141" s="20"/>
    </row>
  </sheetData>
  <sheetProtection algorithmName="SHA-512" hashValue="YAiwesyj5FEanHouGUhe7sm8ZrqlmkRVBI04Cx6+o+husHmQndkS4tKmGhisTpMOlDkgnI1qEiJVrIwSZQaYBA==" saltValue="yYFswkjIreb+AjD7pu8Q8Q==" spinCount="100000" sheet="1" objects="1" scenarios="1"/>
  <mergeCells count="3">
    <mergeCell ref="D14:E14"/>
    <mergeCell ref="F13:K13"/>
    <mergeCell ref="I14:K14"/>
  </mergeCells>
  <conditionalFormatting sqref="D17:D116">
    <cfRule type="top10" dxfId="8" priority="2" stopIfTrue="1" rank="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52153-9C60-5D44-A1C7-4DDD11283259}">
  <sheetPr>
    <tabColor theme="7" tint="0.79998168889431442"/>
  </sheetPr>
  <dimension ref="A1:L114"/>
  <sheetViews>
    <sheetView workbookViewId="0">
      <selection activeCell="B12" sqref="B12"/>
    </sheetView>
  </sheetViews>
  <sheetFormatPr defaultColWidth="11.42578125" defaultRowHeight="12.75" x14ac:dyDescent="0.2"/>
  <cols>
    <col min="1" max="1" width="11.42578125" style="1"/>
    <col min="2" max="2" width="32.7109375" style="81" bestFit="1" customWidth="1"/>
    <col min="3" max="3" width="7" style="1" customWidth="1"/>
    <col min="4" max="4" width="11.42578125" style="1"/>
    <col min="5" max="5" width="32.7109375" style="1" bestFit="1" customWidth="1"/>
    <col min="6" max="6" width="7.85546875" style="1" customWidth="1"/>
    <col min="7" max="7" width="11.42578125" style="1"/>
    <col min="8" max="8" width="32.7109375" style="81" bestFit="1" customWidth="1"/>
    <col min="9" max="9" width="8.140625" style="1" customWidth="1"/>
    <col min="10" max="10" width="11.42578125" style="1"/>
    <col min="11" max="11" width="32.7109375" style="81" bestFit="1" customWidth="1"/>
    <col min="12" max="12" width="7.7109375" style="1" customWidth="1"/>
    <col min="13" max="16384" width="11.42578125" style="1"/>
  </cols>
  <sheetData>
    <row r="1" spans="1:12" x14ac:dyDescent="0.2">
      <c r="A1" s="12" t="s">
        <v>185</v>
      </c>
      <c r="B1" s="1"/>
      <c r="H1" s="1"/>
      <c r="K1" s="1"/>
    </row>
    <row r="2" spans="1:12" x14ac:dyDescent="0.2">
      <c r="A2" s="46" t="s">
        <v>186</v>
      </c>
      <c r="B2" s="1"/>
      <c r="H2" s="1"/>
      <c r="K2" s="1"/>
    </row>
    <row r="3" spans="1:12" x14ac:dyDescent="0.2">
      <c r="B3" s="1"/>
      <c r="H3" s="1"/>
      <c r="K3" s="1"/>
    </row>
    <row r="4" spans="1:12" ht="90" customHeight="1" x14ac:dyDescent="0.2">
      <c r="A4" s="108" t="s">
        <v>187</v>
      </c>
      <c r="B4" s="193" t="s">
        <v>188</v>
      </c>
      <c r="C4" s="193"/>
      <c r="D4" s="108" t="s">
        <v>189</v>
      </c>
      <c r="H4" s="1"/>
      <c r="K4" s="1"/>
    </row>
    <row r="5" spans="1:12" x14ac:dyDescent="0.2">
      <c r="A5" s="106" t="s">
        <v>190</v>
      </c>
      <c r="B5" s="194">
        <v>0.1</v>
      </c>
      <c r="C5" s="194"/>
      <c r="D5" s="107">
        <v>0</v>
      </c>
      <c r="H5" s="1"/>
      <c r="K5" s="1"/>
    </row>
    <row r="6" spans="1:12" x14ac:dyDescent="0.2">
      <c r="A6" s="106" t="s">
        <v>191</v>
      </c>
      <c r="B6" s="194">
        <v>0.25</v>
      </c>
      <c r="C6" s="194"/>
      <c r="D6" s="107">
        <v>0.2</v>
      </c>
      <c r="H6" s="1"/>
      <c r="K6" s="1"/>
    </row>
    <row r="7" spans="1:12" x14ac:dyDescent="0.2">
      <c r="A7" s="106" t="s">
        <v>192</v>
      </c>
      <c r="B7" s="194">
        <v>0.5</v>
      </c>
      <c r="C7" s="194"/>
      <c r="D7" s="107">
        <v>0.5</v>
      </c>
      <c r="H7" s="1"/>
      <c r="K7" s="1"/>
    </row>
    <row r="8" spans="1:12" x14ac:dyDescent="0.2">
      <c r="A8" s="106" t="s">
        <v>193</v>
      </c>
      <c r="B8" s="195" t="s">
        <v>194</v>
      </c>
      <c r="C8" s="195"/>
      <c r="D8" s="107">
        <v>1</v>
      </c>
      <c r="H8" s="1"/>
      <c r="K8" s="1"/>
    </row>
    <row r="9" spans="1:12" x14ac:dyDescent="0.2">
      <c r="A9" s="104"/>
      <c r="B9" s="104"/>
      <c r="C9" s="105"/>
      <c r="H9" s="1"/>
      <c r="K9" s="1"/>
    </row>
    <row r="10" spans="1:12" x14ac:dyDescent="0.2">
      <c r="A10" s="111" t="s">
        <v>61</v>
      </c>
      <c r="B10" s="109"/>
      <c r="C10" s="110"/>
      <c r="D10" s="111" t="s">
        <v>107</v>
      </c>
      <c r="E10" s="109"/>
      <c r="F10" s="110"/>
      <c r="G10" s="111" t="s">
        <v>111</v>
      </c>
      <c r="H10" s="109"/>
      <c r="I10" s="110"/>
      <c r="J10" s="111" t="s">
        <v>112</v>
      </c>
      <c r="K10" s="109"/>
      <c r="L10" s="110"/>
    </row>
    <row r="11" spans="1:12" x14ac:dyDescent="0.2">
      <c r="B11" s="1"/>
      <c r="C11" s="81"/>
      <c r="F11" s="81"/>
      <c r="H11" s="1"/>
      <c r="I11" s="81"/>
      <c r="K11" s="1"/>
      <c r="L11" s="81"/>
    </row>
    <row r="12" spans="1:12" ht="28.5" x14ac:dyDescent="0.2">
      <c r="A12" s="117" t="str">
        <f>IFERROR(AVERAGE(Table24[Sf]),"")</f>
        <v/>
      </c>
      <c r="B12" s="3" t="s">
        <v>336</v>
      </c>
      <c r="C12" s="81"/>
      <c r="D12" s="117" t="str">
        <f>IFERROR(AVERAGE(Table25[Sf]),"")</f>
        <v/>
      </c>
      <c r="E12" s="3" t="s">
        <v>336</v>
      </c>
      <c r="F12" s="81"/>
      <c r="G12" s="117" t="str">
        <f>IFERROR(AVERAGE(Table26[Sf]),"")</f>
        <v/>
      </c>
      <c r="H12" s="3" t="s">
        <v>336</v>
      </c>
      <c r="I12" s="81"/>
      <c r="J12" s="117" t="str">
        <f>IFERROR(AVERAGE(Table27[Sf]),"")</f>
        <v/>
      </c>
      <c r="K12" s="3" t="s">
        <v>336</v>
      </c>
      <c r="L12" s="81"/>
    </row>
    <row r="13" spans="1:12" x14ac:dyDescent="0.2">
      <c r="B13" s="1"/>
      <c r="C13" s="81"/>
      <c r="F13" s="81"/>
      <c r="H13" s="1"/>
      <c r="I13" s="81"/>
      <c r="K13" s="1"/>
      <c r="L13" s="81"/>
    </row>
    <row r="14" spans="1:12" ht="15.75" x14ac:dyDescent="0.3">
      <c r="A14" s="1" t="s">
        <v>195</v>
      </c>
      <c r="B14" s="1" t="s">
        <v>196</v>
      </c>
      <c r="C14" s="46" t="s">
        <v>197</v>
      </c>
      <c r="D14" s="1" t="s">
        <v>195</v>
      </c>
      <c r="E14" s="1" t="s">
        <v>196</v>
      </c>
      <c r="F14" s="46" t="s">
        <v>197</v>
      </c>
      <c r="G14" s="1" t="s">
        <v>195</v>
      </c>
      <c r="H14" s="1" t="s">
        <v>196</v>
      </c>
      <c r="I14" s="46" t="s">
        <v>197</v>
      </c>
      <c r="J14" s="1" t="s">
        <v>195</v>
      </c>
      <c r="K14" s="1" t="s">
        <v>196</v>
      </c>
      <c r="L14" s="46" t="s">
        <v>197</v>
      </c>
    </row>
    <row r="15" spans="1:12" x14ac:dyDescent="0.2">
      <c r="A15" s="119"/>
      <c r="B15" s="119"/>
      <c r="C15" s="124" t="str">
        <f>IF(B15="Very Low",0,(IF(B15="Low",0.2,(IF(B15="Medium",0.5,IF(B15="high",1,""))))))</f>
        <v/>
      </c>
      <c r="D15" s="119"/>
      <c r="E15" s="119"/>
      <c r="F15" s="124" t="str">
        <f t="shared" ref="F15:F46" si="0">IF(E15="Very Low",0,(IF(E15="Low",0.2,(IF(E15="Medium",0.5,IF(E15="high",1,""))))))</f>
        <v/>
      </c>
      <c r="G15" s="119"/>
      <c r="H15" s="119"/>
      <c r="I15" s="124" t="str">
        <f t="shared" ref="I15:I78" si="1">IF(H15="Very Low",0,(IF(H15="Low",0.2,(IF(H15="Medium",0.5,IF(H15="high",1,""))))))</f>
        <v/>
      </c>
      <c r="J15" s="119"/>
      <c r="K15" s="119"/>
      <c r="L15" s="124" t="str">
        <f t="shared" ref="L15:L78" si="2">IF(K15="Very Low",0,(IF(K15="Low",0.2,(IF(K15="Medium",0.5,IF(K15="high",1,""))))))</f>
        <v/>
      </c>
    </row>
    <row r="16" spans="1:12" x14ac:dyDescent="0.2">
      <c r="A16" s="119"/>
      <c r="B16" s="119"/>
      <c r="C16" s="124" t="str">
        <f t="shared" ref="C16:C46" si="3">IF(B16="Very Low",0,(IF(B16="Low",0.2,(IF(B16="Medium",0.5,IF(B16="high",1,""))))))</f>
        <v/>
      </c>
      <c r="D16" s="119"/>
      <c r="E16" s="119"/>
      <c r="F16" s="124" t="str">
        <f t="shared" si="0"/>
        <v/>
      </c>
      <c r="G16" s="119"/>
      <c r="H16" s="119"/>
      <c r="I16" s="124" t="str">
        <f t="shared" si="1"/>
        <v/>
      </c>
      <c r="J16" s="119"/>
      <c r="K16" s="119"/>
      <c r="L16" s="124" t="str">
        <f t="shared" si="2"/>
        <v/>
      </c>
    </row>
    <row r="17" spans="1:12" x14ac:dyDescent="0.2">
      <c r="A17" s="119"/>
      <c r="B17" s="119"/>
      <c r="C17" s="124" t="str">
        <f t="shared" si="3"/>
        <v/>
      </c>
      <c r="D17" s="119"/>
      <c r="E17" s="119"/>
      <c r="F17" s="124" t="str">
        <f t="shared" si="0"/>
        <v/>
      </c>
      <c r="G17" s="119"/>
      <c r="H17" s="119"/>
      <c r="I17" s="124" t="str">
        <f t="shared" si="1"/>
        <v/>
      </c>
      <c r="J17" s="119"/>
      <c r="K17" s="119"/>
      <c r="L17" s="124" t="str">
        <f t="shared" si="2"/>
        <v/>
      </c>
    </row>
    <row r="18" spans="1:12" x14ac:dyDescent="0.2">
      <c r="A18" s="119"/>
      <c r="B18" s="119"/>
      <c r="C18" s="124" t="str">
        <f t="shared" si="3"/>
        <v/>
      </c>
      <c r="D18" s="119"/>
      <c r="E18" s="119"/>
      <c r="F18" s="124" t="str">
        <f t="shared" si="0"/>
        <v/>
      </c>
      <c r="G18" s="119"/>
      <c r="H18" s="119"/>
      <c r="I18" s="124" t="str">
        <f t="shared" si="1"/>
        <v/>
      </c>
      <c r="J18" s="119"/>
      <c r="K18" s="119"/>
      <c r="L18" s="124" t="str">
        <f t="shared" si="2"/>
        <v/>
      </c>
    </row>
    <row r="19" spans="1:12" x14ac:dyDescent="0.2">
      <c r="A19" s="119"/>
      <c r="B19" s="119"/>
      <c r="C19" s="124" t="str">
        <f t="shared" si="3"/>
        <v/>
      </c>
      <c r="D19" s="119"/>
      <c r="E19" s="119"/>
      <c r="F19" s="124" t="str">
        <f t="shared" si="0"/>
        <v/>
      </c>
      <c r="G19" s="119"/>
      <c r="H19" s="119"/>
      <c r="I19" s="124" t="str">
        <f t="shared" si="1"/>
        <v/>
      </c>
      <c r="J19" s="119"/>
      <c r="K19" s="119"/>
      <c r="L19" s="124" t="str">
        <f t="shared" si="2"/>
        <v/>
      </c>
    </row>
    <row r="20" spans="1:12" x14ac:dyDescent="0.2">
      <c r="A20" s="119"/>
      <c r="B20" s="119"/>
      <c r="C20" s="124" t="str">
        <f t="shared" si="3"/>
        <v/>
      </c>
      <c r="D20" s="119"/>
      <c r="E20" s="119"/>
      <c r="F20" s="124" t="str">
        <f t="shared" si="0"/>
        <v/>
      </c>
      <c r="G20" s="119"/>
      <c r="H20" s="119"/>
      <c r="I20" s="124" t="str">
        <f t="shared" si="1"/>
        <v/>
      </c>
      <c r="J20" s="119"/>
      <c r="K20" s="119"/>
      <c r="L20" s="124" t="str">
        <f t="shared" si="2"/>
        <v/>
      </c>
    </row>
    <row r="21" spans="1:12" x14ac:dyDescent="0.2">
      <c r="A21" s="119"/>
      <c r="B21" s="119"/>
      <c r="C21" s="124" t="str">
        <f t="shared" si="3"/>
        <v/>
      </c>
      <c r="D21" s="119"/>
      <c r="E21" s="119"/>
      <c r="F21" s="124" t="str">
        <f t="shared" si="0"/>
        <v/>
      </c>
      <c r="G21" s="119"/>
      <c r="H21" s="119"/>
      <c r="I21" s="124" t="str">
        <f t="shared" si="1"/>
        <v/>
      </c>
      <c r="J21" s="119"/>
      <c r="K21" s="119"/>
      <c r="L21" s="124" t="str">
        <f t="shared" si="2"/>
        <v/>
      </c>
    </row>
    <row r="22" spans="1:12" x14ac:dyDescent="0.2">
      <c r="A22" s="119"/>
      <c r="B22" s="119"/>
      <c r="C22" s="124" t="str">
        <f t="shared" si="3"/>
        <v/>
      </c>
      <c r="D22" s="119"/>
      <c r="E22" s="119"/>
      <c r="F22" s="124" t="str">
        <f t="shared" si="0"/>
        <v/>
      </c>
      <c r="G22" s="119"/>
      <c r="H22" s="119"/>
      <c r="I22" s="124" t="str">
        <f t="shared" si="1"/>
        <v/>
      </c>
      <c r="J22" s="119"/>
      <c r="K22" s="119"/>
      <c r="L22" s="124" t="str">
        <f t="shared" si="2"/>
        <v/>
      </c>
    </row>
    <row r="23" spans="1:12" x14ac:dyDescent="0.2">
      <c r="A23" s="119"/>
      <c r="B23" s="119"/>
      <c r="C23" s="124" t="str">
        <f t="shared" si="3"/>
        <v/>
      </c>
      <c r="D23" s="119"/>
      <c r="E23" s="119"/>
      <c r="F23" s="124" t="str">
        <f t="shared" si="0"/>
        <v/>
      </c>
      <c r="G23" s="119"/>
      <c r="H23" s="119"/>
      <c r="I23" s="124" t="str">
        <f t="shared" si="1"/>
        <v/>
      </c>
      <c r="J23" s="119"/>
      <c r="K23" s="119"/>
      <c r="L23" s="124" t="str">
        <f t="shared" si="2"/>
        <v/>
      </c>
    </row>
    <row r="24" spans="1:12" x14ac:dyDescent="0.2">
      <c r="A24" s="119"/>
      <c r="B24" s="119"/>
      <c r="C24" s="124" t="str">
        <f t="shared" si="3"/>
        <v/>
      </c>
      <c r="D24" s="119"/>
      <c r="E24" s="119"/>
      <c r="F24" s="124" t="str">
        <f t="shared" si="0"/>
        <v/>
      </c>
      <c r="G24" s="119"/>
      <c r="H24" s="119"/>
      <c r="I24" s="124" t="str">
        <f t="shared" si="1"/>
        <v/>
      </c>
      <c r="J24" s="119"/>
      <c r="K24" s="119"/>
      <c r="L24" s="124" t="str">
        <f t="shared" si="2"/>
        <v/>
      </c>
    </row>
    <row r="25" spans="1:12" x14ac:dyDescent="0.2">
      <c r="A25" s="119"/>
      <c r="B25" s="119"/>
      <c r="C25" s="124" t="str">
        <f t="shared" si="3"/>
        <v/>
      </c>
      <c r="D25" s="119"/>
      <c r="E25" s="119"/>
      <c r="F25" s="124" t="str">
        <f t="shared" si="0"/>
        <v/>
      </c>
      <c r="G25" s="119"/>
      <c r="H25" s="119"/>
      <c r="I25" s="124" t="str">
        <f t="shared" si="1"/>
        <v/>
      </c>
      <c r="J25" s="119"/>
      <c r="K25" s="119"/>
      <c r="L25" s="124" t="str">
        <f t="shared" si="2"/>
        <v/>
      </c>
    </row>
    <row r="26" spans="1:12" x14ac:dyDescent="0.2">
      <c r="A26" s="119"/>
      <c r="B26" s="119"/>
      <c r="C26" s="124" t="str">
        <f t="shared" si="3"/>
        <v/>
      </c>
      <c r="D26" s="119"/>
      <c r="E26" s="119"/>
      <c r="F26" s="124" t="str">
        <f t="shared" si="0"/>
        <v/>
      </c>
      <c r="G26" s="119"/>
      <c r="H26" s="119"/>
      <c r="I26" s="124" t="str">
        <f t="shared" si="1"/>
        <v/>
      </c>
      <c r="J26" s="119"/>
      <c r="K26" s="119"/>
      <c r="L26" s="124" t="str">
        <f t="shared" si="2"/>
        <v/>
      </c>
    </row>
    <row r="27" spans="1:12" x14ac:dyDescent="0.2">
      <c r="A27" s="119"/>
      <c r="B27" s="119"/>
      <c r="C27" s="124" t="str">
        <f t="shared" si="3"/>
        <v/>
      </c>
      <c r="D27" s="119"/>
      <c r="E27" s="119"/>
      <c r="F27" s="124" t="str">
        <f t="shared" si="0"/>
        <v/>
      </c>
      <c r="G27" s="119"/>
      <c r="H27" s="119"/>
      <c r="I27" s="124" t="str">
        <f t="shared" si="1"/>
        <v/>
      </c>
      <c r="J27" s="119"/>
      <c r="K27" s="119"/>
      <c r="L27" s="124" t="str">
        <f t="shared" si="2"/>
        <v/>
      </c>
    </row>
    <row r="28" spans="1:12" x14ac:dyDescent="0.2">
      <c r="A28" s="119"/>
      <c r="B28" s="119"/>
      <c r="C28" s="124" t="str">
        <f t="shared" si="3"/>
        <v/>
      </c>
      <c r="D28" s="119"/>
      <c r="E28" s="119"/>
      <c r="F28" s="124" t="str">
        <f t="shared" si="0"/>
        <v/>
      </c>
      <c r="G28" s="119"/>
      <c r="H28" s="119"/>
      <c r="I28" s="124" t="str">
        <f t="shared" si="1"/>
        <v/>
      </c>
      <c r="J28" s="119"/>
      <c r="K28" s="119"/>
      <c r="L28" s="124" t="str">
        <f t="shared" si="2"/>
        <v/>
      </c>
    </row>
    <row r="29" spans="1:12" x14ac:dyDescent="0.2">
      <c r="A29" s="119"/>
      <c r="B29" s="119"/>
      <c r="C29" s="124" t="str">
        <f t="shared" si="3"/>
        <v/>
      </c>
      <c r="D29" s="119"/>
      <c r="E29" s="119"/>
      <c r="F29" s="124" t="str">
        <f t="shared" si="0"/>
        <v/>
      </c>
      <c r="G29" s="119"/>
      <c r="H29" s="119"/>
      <c r="I29" s="124" t="str">
        <f t="shared" si="1"/>
        <v/>
      </c>
      <c r="J29" s="119"/>
      <c r="K29" s="119"/>
      <c r="L29" s="124" t="str">
        <f t="shared" si="2"/>
        <v/>
      </c>
    </row>
    <row r="30" spans="1:12" x14ac:dyDescent="0.2">
      <c r="A30" s="119"/>
      <c r="B30" s="119"/>
      <c r="C30" s="124" t="str">
        <f t="shared" si="3"/>
        <v/>
      </c>
      <c r="D30" s="119"/>
      <c r="E30" s="119"/>
      <c r="F30" s="124" t="str">
        <f t="shared" si="0"/>
        <v/>
      </c>
      <c r="G30" s="119"/>
      <c r="H30" s="119"/>
      <c r="I30" s="124" t="str">
        <f t="shared" si="1"/>
        <v/>
      </c>
      <c r="J30" s="119"/>
      <c r="K30" s="119"/>
      <c r="L30" s="124" t="str">
        <f t="shared" si="2"/>
        <v/>
      </c>
    </row>
    <row r="31" spans="1:12" x14ac:dyDescent="0.2">
      <c r="A31" s="119"/>
      <c r="B31" s="119"/>
      <c r="C31" s="124" t="str">
        <f t="shared" si="3"/>
        <v/>
      </c>
      <c r="D31" s="119"/>
      <c r="E31" s="119"/>
      <c r="F31" s="124" t="str">
        <f t="shared" si="0"/>
        <v/>
      </c>
      <c r="G31" s="119"/>
      <c r="H31" s="119"/>
      <c r="I31" s="124" t="str">
        <f t="shared" si="1"/>
        <v/>
      </c>
      <c r="J31" s="119"/>
      <c r="K31" s="119"/>
      <c r="L31" s="124" t="str">
        <f t="shared" si="2"/>
        <v/>
      </c>
    </row>
    <row r="32" spans="1:12" x14ac:dyDescent="0.2">
      <c r="A32" s="119"/>
      <c r="B32" s="119"/>
      <c r="C32" s="124" t="str">
        <f t="shared" si="3"/>
        <v/>
      </c>
      <c r="D32" s="119"/>
      <c r="E32" s="119"/>
      <c r="F32" s="124" t="str">
        <f t="shared" si="0"/>
        <v/>
      </c>
      <c r="G32" s="119"/>
      <c r="H32" s="119"/>
      <c r="I32" s="124" t="str">
        <f t="shared" si="1"/>
        <v/>
      </c>
      <c r="J32" s="119"/>
      <c r="K32" s="119"/>
      <c r="L32" s="124" t="str">
        <f t="shared" si="2"/>
        <v/>
      </c>
    </row>
    <row r="33" spans="1:12" x14ac:dyDescent="0.2">
      <c r="A33" s="119"/>
      <c r="B33" s="119"/>
      <c r="C33" s="124" t="str">
        <f t="shared" si="3"/>
        <v/>
      </c>
      <c r="D33" s="119"/>
      <c r="E33" s="119"/>
      <c r="F33" s="124" t="str">
        <f t="shared" si="0"/>
        <v/>
      </c>
      <c r="G33" s="119"/>
      <c r="H33" s="119"/>
      <c r="I33" s="124" t="str">
        <f t="shared" si="1"/>
        <v/>
      </c>
      <c r="J33" s="119"/>
      <c r="K33" s="119"/>
      <c r="L33" s="124" t="str">
        <f t="shared" si="2"/>
        <v/>
      </c>
    </row>
    <row r="34" spans="1:12" x14ac:dyDescent="0.2">
      <c r="A34" s="119"/>
      <c r="B34" s="119"/>
      <c r="C34" s="124" t="str">
        <f t="shared" si="3"/>
        <v/>
      </c>
      <c r="D34" s="119"/>
      <c r="E34" s="119"/>
      <c r="F34" s="124" t="str">
        <f t="shared" si="0"/>
        <v/>
      </c>
      <c r="G34" s="119"/>
      <c r="H34" s="119"/>
      <c r="I34" s="124" t="str">
        <f t="shared" si="1"/>
        <v/>
      </c>
      <c r="J34" s="119"/>
      <c r="K34" s="119"/>
      <c r="L34" s="124" t="str">
        <f t="shared" si="2"/>
        <v/>
      </c>
    </row>
    <row r="35" spans="1:12" x14ac:dyDescent="0.2">
      <c r="A35" s="119"/>
      <c r="B35" s="119"/>
      <c r="C35" s="124" t="str">
        <f t="shared" si="3"/>
        <v/>
      </c>
      <c r="D35" s="119"/>
      <c r="E35" s="119"/>
      <c r="F35" s="124" t="str">
        <f t="shared" si="0"/>
        <v/>
      </c>
      <c r="G35" s="119"/>
      <c r="H35" s="119"/>
      <c r="I35" s="124" t="str">
        <f t="shared" si="1"/>
        <v/>
      </c>
      <c r="J35" s="119"/>
      <c r="K35" s="119"/>
      <c r="L35" s="124" t="str">
        <f t="shared" si="2"/>
        <v/>
      </c>
    </row>
    <row r="36" spans="1:12" x14ac:dyDescent="0.2">
      <c r="A36" s="119"/>
      <c r="B36" s="119"/>
      <c r="C36" s="124" t="str">
        <f t="shared" si="3"/>
        <v/>
      </c>
      <c r="D36" s="119"/>
      <c r="E36" s="119"/>
      <c r="F36" s="124" t="str">
        <f t="shared" si="0"/>
        <v/>
      </c>
      <c r="G36" s="119"/>
      <c r="H36" s="119"/>
      <c r="I36" s="124" t="str">
        <f t="shared" si="1"/>
        <v/>
      </c>
      <c r="J36" s="119"/>
      <c r="K36" s="119"/>
      <c r="L36" s="124" t="str">
        <f t="shared" si="2"/>
        <v/>
      </c>
    </row>
    <row r="37" spans="1:12" x14ac:dyDescent="0.2">
      <c r="A37" s="119"/>
      <c r="B37" s="119"/>
      <c r="C37" s="124" t="str">
        <f t="shared" si="3"/>
        <v/>
      </c>
      <c r="D37" s="119"/>
      <c r="E37" s="119"/>
      <c r="F37" s="124" t="str">
        <f t="shared" si="0"/>
        <v/>
      </c>
      <c r="G37" s="119"/>
      <c r="H37" s="119"/>
      <c r="I37" s="124" t="str">
        <f t="shared" si="1"/>
        <v/>
      </c>
      <c r="J37" s="119"/>
      <c r="K37" s="119"/>
      <c r="L37" s="124" t="str">
        <f t="shared" si="2"/>
        <v/>
      </c>
    </row>
    <row r="38" spans="1:12" x14ac:dyDescent="0.2">
      <c r="A38" s="119"/>
      <c r="B38" s="119"/>
      <c r="C38" s="124" t="str">
        <f t="shared" si="3"/>
        <v/>
      </c>
      <c r="D38" s="119"/>
      <c r="E38" s="119"/>
      <c r="F38" s="124" t="str">
        <f t="shared" si="0"/>
        <v/>
      </c>
      <c r="G38" s="119"/>
      <c r="H38" s="119"/>
      <c r="I38" s="124" t="str">
        <f t="shared" si="1"/>
        <v/>
      </c>
      <c r="J38" s="119"/>
      <c r="K38" s="119"/>
      <c r="L38" s="124" t="str">
        <f t="shared" si="2"/>
        <v/>
      </c>
    </row>
    <row r="39" spans="1:12" x14ac:dyDescent="0.2">
      <c r="A39" s="119"/>
      <c r="B39" s="119"/>
      <c r="C39" s="124" t="str">
        <f t="shared" si="3"/>
        <v/>
      </c>
      <c r="D39" s="119"/>
      <c r="E39" s="119"/>
      <c r="F39" s="124" t="str">
        <f t="shared" si="0"/>
        <v/>
      </c>
      <c r="G39" s="119"/>
      <c r="H39" s="119"/>
      <c r="I39" s="124" t="str">
        <f t="shared" si="1"/>
        <v/>
      </c>
      <c r="J39" s="119"/>
      <c r="K39" s="119"/>
      <c r="L39" s="124" t="str">
        <f t="shared" si="2"/>
        <v/>
      </c>
    </row>
    <row r="40" spans="1:12" x14ac:dyDescent="0.2">
      <c r="A40" s="119"/>
      <c r="B40" s="119"/>
      <c r="C40" s="124" t="str">
        <f t="shared" si="3"/>
        <v/>
      </c>
      <c r="D40" s="119"/>
      <c r="E40" s="119"/>
      <c r="F40" s="124" t="str">
        <f t="shared" si="0"/>
        <v/>
      </c>
      <c r="G40" s="119"/>
      <c r="H40" s="119"/>
      <c r="I40" s="124" t="str">
        <f t="shared" si="1"/>
        <v/>
      </c>
      <c r="J40" s="119"/>
      <c r="K40" s="119"/>
      <c r="L40" s="124" t="str">
        <f t="shared" si="2"/>
        <v/>
      </c>
    </row>
    <row r="41" spans="1:12" x14ac:dyDescent="0.2">
      <c r="A41" s="119"/>
      <c r="B41" s="119"/>
      <c r="C41" s="124" t="str">
        <f t="shared" si="3"/>
        <v/>
      </c>
      <c r="D41" s="119"/>
      <c r="E41" s="119"/>
      <c r="F41" s="124" t="str">
        <f t="shared" si="0"/>
        <v/>
      </c>
      <c r="G41" s="119"/>
      <c r="H41" s="119"/>
      <c r="I41" s="124" t="str">
        <f t="shared" si="1"/>
        <v/>
      </c>
      <c r="J41" s="119"/>
      <c r="K41" s="119"/>
      <c r="L41" s="124" t="str">
        <f t="shared" si="2"/>
        <v/>
      </c>
    </row>
    <row r="42" spans="1:12" x14ac:dyDescent="0.2">
      <c r="A42" s="119"/>
      <c r="B42" s="119"/>
      <c r="C42" s="124" t="str">
        <f t="shared" si="3"/>
        <v/>
      </c>
      <c r="D42" s="119"/>
      <c r="E42" s="119"/>
      <c r="F42" s="124" t="str">
        <f t="shared" si="0"/>
        <v/>
      </c>
      <c r="G42" s="119"/>
      <c r="H42" s="119"/>
      <c r="I42" s="124" t="str">
        <f t="shared" si="1"/>
        <v/>
      </c>
      <c r="J42" s="119"/>
      <c r="K42" s="119"/>
      <c r="L42" s="124" t="str">
        <f t="shared" si="2"/>
        <v/>
      </c>
    </row>
    <row r="43" spans="1:12" x14ac:dyDescent="0.2">
      <c r="A43" s="119"/>
      <c r="B43" s="119"/>
      <c r="C43" s="124" t="str">
        <f t="shared" si="3"/>
        <v/>
      </c>
      <c r="D43" s="119"/>
      <c r="E43" s="119"/>
      <c r="F43" s="124" t="str">
        <f t="shared" si="0"/>
        <v/>
      </c>
      <c r="G43" s="119"/>
      <c r="H43" s="119"/>
      <c r="I43" s="124" t="str">
        <f t="shared" si="1"/>
        <v/>
      </c>
      <c r="J43" s="119"/>
      <c r="K43" s="119"/>
      <c r="L43" s="124" t="str">
        <f t="shared" si="2"/>
        <v/>
      </c>
    </row>
    <row r="44" spans="1:12" x14ac:dyDescent="0.2">
      <c r="A44" s="119"/>
      <c r="B44" s="119"/>
      <c r="C44" s="124" t="str">
        <f t="shared" si="3"/>
        <v/>
      </c>
      <c r="D44" s="119"/>
      <c r="E44" s="119"/>
      <c r="F44" s="124" t="str">
        <f t="shared" si="0"/>
        <v/>
      </c>
      <c r="G44" s="119"/>
      <c r="H44" s="119"/>
      <c r="I44" s="124" t="str">
        <f t="shared" si="1"/>
        <v/>
      </c>
      <c r="J44" s="119"/>
      <c r="K44" s="119"/>
      <c r="L44" s="124" t="str">
        <f t="shared" si="2"/>
        <v/>
      </c>
    </row>
    <row r="45" spans="1:12" x14ac:dyDescent="0.2">
      <c r="A45" s="119"/>
      <c r="B45" s="119"/>
      <c r="C45" s="124" t="str">
        <f t="shared" si="3"/>
        <v/>
      </c>
      <c r="D45" s="119"/>
      <c r="E45" s="119"/>
      <c r="F45" s="124" t="str">
        <f t="shared" si="0"/>
        <v/>
      </c>
      <c r="G45" s="119"/>
      <c r="H45" s="119"/>
      <c r="I45" s="124" t="str">
        <f t="shared" si="1"/>
        <v/>
      </c>
      <c r="J45" s="119"/>
      <c r="K45" s="119"/>
      <c r="L45" s="124" t="str">
        <f t="shared" si="2"/>
        <v/>
      </c>
    </row>
    <row r="46" spans="1:12" x14ac:dyDescent="0.2">
      <c r="A46" s="119"/>
      <c r="B46" s="119"/>
      <c r="C46" s="124" t="str">
        <f t="shared" si="3"/>
        <v/>
      </c>
      <c r="D46" s="119"/>
      <c r="E46" s="119"/>
      <c r="F46" s="124" t="str">
        <f t="shared" si="0"/>
        <v/>
      </c>
      <c r="G46" s="119"/>
      <c r="H46" s="119"/>
      <c r="I46" s="124" t="str">
        <f t="shared" si="1"/>
        <v/>
      </c>
      <c r="J46" s="119"/>
      <c r="K46" s="119"/>
      <c r="L46" s="124" t="str">
        <f t="shared" si="2"/>
        <v/>
      </c>
    </row>
    <row r="47" spans="1:12" x14ac:dyDescent="0.2">
      <c r="A47" s="119"/>
      <c r="B47" s="119"/>
      <c r="C47" s="124" t="str">
        <f t="shared" ref="C47:C78" si="4">IF(B47="Very Low",0,(IF(B47="Low",0.2,(IF(B47="Medium",0.5,IF(B47="high",1,""))))))</f>
        <v/>
      </c>
      <c r="D47" s="119"/>
      <c r="E47" s="119"/>
      <c r="F47" s="124" t="str">
        <f t="shared" ref="F47:F78" si="5">IF(E47="Very Low",0,(IF(E47="Low",0.2,(IF(E47="Medium",0.5,IF(E47="high",1,""))))))</f>
        <v/>
      </c>
      <c r="G47" s="119"/>
      <c r="H47" s="119"/>
      <c r="I47" s="124" t="str">
        <f t="shared" si="1"/>
        <v/>
      </c>
      <c r="J47" s="119"/>
      <c r="K47" s="119"/>
      <c r="L47" s="124" t="str">
        <f t="shared" si="2"/>
        <v/>
      </c>
    </row>
    <row r="48" spans="1:12" x14ac:dyDescent="0.2">
      <c r="A48" s="119"/>
      <c r="B48" s="119"/>
      <c r="C48" s="124" t="str">
        <f t="shared" si="4"/>
        <v/>
      </c>
      <c r="D48" s="119"/>
      <c r="E48" s="119"/>
      <c r="F48" s="124" t="str">
        <f t="shared" si="5"/>
        <v/>
      </c>
      <c r="G48" s="119"/>
      <c r="H48" s="119"/>
      <c r="I48" s="124" t="str">
        <f t="shared" si="1"/>
        <v/>
      </c>
      <c r="J48" s="119"/>
      <c r="K48" s="119"/>
      <c r="L48" s="124" t="str">
        <f t="shared" si="2"/>
        <v/>
      </c>
    </row>
    <row r="49" spans="1:12" x14ac:dyDescent="0.2">
      <c r="A49" s="119"/>
      <c r="B49" s="119"/>
      <c r="C49" s="124" t="str">
        <f t="shared" si="4"/>
        <v/>
      </c>
      <c r="D49" s="119"/>
      <c r="E49" s="119"/>
      <c r="F49" s="124" t="str">
        <f t="shared" si="5"/>
        <v/>
      </c>
      <c r="G49" s="119"/>
      <c r="H49" s="119"/>
      <c r="I49" s="124" t="str">
        <f t="shared" si="1"/>
        <v/>
      </c>
      <c r="J49" s="119"/>
      <c r="K49" s="119"/>
      <c r="L49" s="124" t="str">
        <f t="shared" si="2"/>
        <v/>
      </c>
    </row>
    <row r="50" spans="1:12" x14ac:dyDescent="0.2">
      <c r="A50" s="119"/>
      <c r="B50" s="119"/>
      <c r="C50" s="124" t="str">
        <f t="shared" si="4"/>
        <v/>
      </c>
      <c r="D50" s="119"/>
      <c r="E50" s="119"/>
      <c r="F50" s="124" t="str">
        <f t="shared" si="5"/>
        <v/>
      </c>
      <c r="G50" s="119"/>
      <c r="H50" s="119"/>
      <c r="I50" s="124" t="str">
        <f t="shared" si="1"/>
        <v/>
      </c>
      <c r="J50" s="119"/>
      <c r="K50" s="119"/>
      <c r="L50" s="124" t="str">
        <f t="shared" si="2"/>
        <v/>
      </c>
    </row>
    <row r="51" spans="1:12" x14ac:dyDescent="0.2">
      <c r="A51" s="119"/>
      <c r="B51" s="119"/>
      <c r="C51" s="124" t="str">
        <f t="shared" si="4"/>
        <v/>
      </c>
      <c r="D51" s="119"/>
      <c r="E51" s="119"/>
      <c r="F51" s="124" t="str">
        <f t="shared" si="5"/>
        <v/>
      </c>
      <c r="G51" s="119"/>
      <c r="H51" s="119"/>
      <c r="I51" s="124" t="str">
        <f t="shared" si="1"/>
        <v/>
      </c>
      <c r="J51" s="119"/>
      <c r="K51" s="119"/>
      <c r="L51" s="124" t="str">
        <f t="shared" si="2"/>
        <v/>
      </c>
    </row>
    <row r="52" spans="1:12" x14ac:dyDescent="0.2">
      <c r="A52" s="119"/>
      <c r="B52" s="119"/>
      <c r="C52" s="124" t="str">
        <f t="shared" si="4"/>
        <v/>
      </c>
      <c r="D52" s="119"/>
      <c r="E52" s="119"/>
      <c r="F52" s="124" t="str">
        <f t="shared" si="5"/>
        <v/>
      </c>
      <c r="G52" s="119"/>
      <c r="H52" s="119"/>
      <c r="I52" s="124" t="str">
        <f t="shared" si="1"/>
        <v/>
      </c>
      <c r="J52" s="119"/>
      <c r="K52" s="119"/>
      <c r="L52" s="124" t="str">
        <f t="shared" si="2"/>
        <v/>
      </c>
    </row>
    <row r="53" spans="1:12" x14ac:dyDescent="0.2">
      <c r="A53" s="119"/>
      <c r="B53" s="119"/>
      <c r="C53" s="124" t="str">
        <f t="shared" si="4"/>
        <v/>
      </c>
      <c r="D53" s="119"/>
      <c r="E53" s="119"/>
      <c r="F53" s="124" t="str">
        <f t="shared" si="5"/>
        <v/>
      </c>
      <c r="G53" s="119"/>
      <c r="H53" s="119"/>
      <c r="I53" s="124" t="str">
        <f t="shared" si="1"/>
        <v/>
      </c>
      <c r="J53" s="119"/>
      <c r="K53" s="119"/>
      <c r="L53" s="124" t="str">
        <f t="shared" si="2"/>
        <v/>
      </c>
    </row>
    <row r="54" spans="1:12" x14ac:dyDescent="0.2">
      <c r="A54" s="119"/>
      <c r="B54" s="119"/>
      <c r="C54" s="124" t="str">
        <f t="shared" si="4"/>
        <v/>
      </c>
      <c r="D54" s="119"/>
      <c r="E54" s="119"/>
      <c r="F54" s="124" t="str">
        <f t="shared" si="5"/>
        <v/>
      </c>
      <c r="G54" s="119"/>
      <c r="H54" s="119"/>
      <c r="I54" s="124" t="str">
        <f t="shared" si="1"/>
        <v/>
      </c>
      <c r="J54" s="119"/>
      <c r="K54" s="119"/>
      <c r="L54" s="124" t="str">
        <f t="shared" si="2"/>
        <v/>
      </c>
    </row>
    <row r="55" spans="1:12" x14ac:dyDescent="0.2">
      <c r="A55" s="119"/>
      <c r="B55" s="119"/>
      <c r="C55" s="124" t="str">
        <f t="shared" si="4"/>
        <v/>
      </c>
      <c r="D55" s="119"/>
      <c r="E55" s="119"/>
      <c r="F55" s="124" t="str">
        <f t="shared" si="5"/>
        <v/>
      </c>
      <c r="G55" s="119"/>
      <c r="H55" s="119"/>
      <c r="I55" s="124" t="str">
        <f t="shared" si="1"/>
        <v/>
      </c>
      <c r="J55" s="119"/>
      <c r="K55" s="119"/>
      <c r="L55" s="124" t="str">
        <f t="shared" si="2"/>
        <v/>
      </c>
    </row>
    <row r="56" spans="1:12" x14ac:dyDescent="0.2">
      <c r="A56" s="119"/>
      <c r="B56" s="119"/>
      <c r="C56" s="124" t="str">
        <f t="shared" si="4"/>
        <v/>
      </c>
      <c r="D56" s="119"/>
      <c r="E56" s="119"/>
      <c r="F56" s="124" t="str">
        <f t="shared" si="5"/>
        <v/>
      </c>
      <c r="G56" s="119"/>
      <c r="H56" s="119"/>
      <c r="I56" s="124" t="str">
        <f t="shared" si="1"/>
        <v/>
      </c>
      <c r="J56" s="119"/>
      <c r="K56" s="119"/>
      <c r="L56" s="124" t="str">
        <f t="shared" si="2"/>
        <v/>
      </c>
    </row>
    <row r="57" spans="1:12" x14ac:dyDescent="0.2">
      <c r="A57" s="119"/>
      <c r="B57" s="119"/>
      <c r="C57" s="124" t="str">
        <f t="shared" si="4"/>
        <v/>
      </c>
      <c r="D57" s="119"/>
      <c r="E57" s="119"/>
      <c r="F57" s="124" t="str">
        <f t="shared" si="5"/>
        <v/>
      </c>
      <c r="G57" s="119"/>
      <c r="H57" s="119"/>
      <c r="I57" s="124" t="str">
        <f t="shared" si="1"/>
        <v/>
      </c>
      <c r="J57" s="119"/>
      <c r="K57" s="119"/>
      <c r="L57" s="124" t="str">
        <f t="shared" si="2"/>
        <v/>
      </c>
    </row>
    <row r="58" spans="1:12" x14ac:dyDescent="0.2">
      <c r="A58" s="119"/>
      <c r="B58" s="119"/>
      <c r="C58" s="124" t="str">
        <f t="shared" si="4"/>
        <v/>
      </c>
      <c r="D58" s="119"/>
      <c r="E58" s="119"/>
      <c r="F58" s="124" t="str">
        <f t="shared" si="5"/>
        <v/>
      </c>
      <c r="G58" s="119"/>
      <c r="H58" s="119"/>
      <c r="I58" s="124" t="str">
        <f t="shared" si="1"/>
        <v/>
      </c>
      <c r="J58" s="119"/>
      <c r="K58" s="119"/>
      <c r="L58" s="124" t="str">
        <f t="shared" si="2"/>
        <v/>
      </c>
    </row>
    <row r="59" spans="1:12" x14ac:dyDescent="0.2">
      <c r="A59" s="119"/>
      <c r="B59" s="119"/>
      <c r="C59" s="124" t="str">
        <f t="shared" si="4"/>
        <v/>
      </c>
      <c r="D59" s="119"/>
      <c r="E59" s="119"/>
      <c r="F59" s="124" t="str">
        <f t="shared" si="5"/>
        <v/>
      </c>
      <c r="G59" s="119"/>
      <c r="H59" s="119"/>
      <c r="I59" s="124" t="str">
        <f t="shared" si="1"/>
        <v/>
      </c>
      <c r="J59" s="119"/>
      <c r="K59" s="119"/>
      <c r="L59" s="124" t="str">
        <f t="shared" si="2"/>
        <v/>
      </c>
    </row>
    <row r="60" spans="1:12" x14ac:dyDescent="0.2">
      <c r="A60" s="119"/>
      <c r="B60" s="119"/>
      <c r="C60" s="124" t="str">
        <f t="shared" si="4"/>
        <v/>
      </c>
      <c r="D60" s="119"/>
      <c r="E60" s="119"/>
      <c r="F60" s="124" t="str">
        <f t="shared" si="5"/>
        <v/>
      </c>
      <c r="G60" s="119"/>
      <c r="H60" s="119"/>
      <c r="I60" s="124" t="str">
        <f t="shared" si="1"/>
        <v/>
      </c>
      <c r="J60" s="119"/>
      <c r="K60" s="119"/>
      <c r="L60" s="124" t="str">
        <f t="shared" si="2"/>
        <v/>
      </c>
    </row>
    <row r="61" spans="1:12" x14ac:dyDescent="0.2">
      <c r="A61" s="119"/>
      <c r="B61" s="119"/>
      <c r="C61" s="124" t="str">
        <f t="shared" si="4"/>
        <v/>
      </c>
      <c r="D61" s="119"/>
      <c r="E61" s="119"/>
      <c r="F61" s="124" t="str">
        <f t="shared" si="5"/>
        <v/>
      </c>
      <c r="G61" s="119"/>
      <c r="H61" s="119"/>
      <c r="I61" s="124" t="str">
        <f t="shared" si="1"/>
        <v/>
      </c>
      <c r="J61" s="119"/>
      <c r="K61" s="119"/>
      <c r="L61" s="124" t="str">
        <f t="shared" si="2"/>
        <v/>
      </c>
    </row>
    <row r="62" spans="1:12" x14ac:dyDescent="0.2">
      <c r="A62" s="119"/>
      <c r="B62" s="119"/>
      <c r="C62" s="124" t="str">
        <f t="shared" si="4"/>
        <v/>
      </c>
      <c r="D62" s="119"/>
      <c r="E62" s="119"/>
      <c r="F62" s="124" t="str">
        <f t="shared" si="5"/>
        <v/>
      </c>
      <c r="G62" s="119"/>
      <c r="H62" s="119"/>
      <c r="I62" s="124" t="str">
        <f t="shared" si="1"/>
        <v/>
      </c>
      <c r="J62" s="119"/>
      <c r="K62" s="119"/>
      <c r="L62" s="124" t="str">
        <f t="shared" si="2"/>
        <v/>
      </c>
    </row>
    <row r="63" spans="1:12" x14ac:dyDescent="0.2">
      <c r="A63" s="119"/>
      <c r="B63" s="119"/>
      <c r="C63" s="124" t="str">
        <f t="shared" si="4"/>
        <v/>
      </c>
      <c r="D63" s="119"/>
      <c r="E63" s="119"/>
      <c r="F63" s="124" t="str">
        <f t="shared" si="5"/>
        <v/>
      </c>
      <c r="G63" s="119"/>
      <c r="H63" s="119"/>
      <c r="I63" s="124" t="str">
        <f t="shared" si="1"/>
        <v/>
      </c>
      <c r="J63" s="119"/>
      <c r="K63" s="119"/>
      <c r="L63" s="124" t="str">
        <f t="shared" si="2"/>
        <v/>
      </c>
    </row>
    <row r="64" spans="1:12" x14ac:dyDescent="0.2">
      <c r="A64" s="119"/>
      <c r="B64" s="119"/>
      <c r="C64" s="124" t="str">
        <f t="shared" si="4"/>
        <v/>
      </c>
      <c r="D64" s="119"/>
      <c r="E64" s="119"/>
      <c r="F64" s="124" t="str">
        <f t="shared" si="5"/>
        <v/>
      </c>
      <c r="G64" s="119"/>
      <c r="H64" s="119"/>
      <c r="I64" s="124" t="str">
        <f t="shared" si="1"/>
        <v/>
      </c>
      <c r="J64" s="119"/>
      <c r="K64" s="119"/>
      <c r="L64" s="124" t="str">
        <f t="shared" si="2"/>
        <v/>
      </c>
    </row>
    <row r="65" spans="1:12" x14ac:dyDescent="0.2">
      <c r="A65" s="119"/>
      <c r="B65" s="119"/>
      <c r="C65" s="124" t="str">
        <f t="shared" si="4"/>
        <v/>
      </c>
      <c r="D65" s="119"/>
      <c r="E65" s="119"/>
      <c r="F65" s="124" t="str">
        <f t="shared" si="5"/>
        <v/>
      </c>
      <c r="G65" s="119"/>
      <c r="H65" s="119"/>
      <c r="I65" s="124" t="str">
        <f t="shared" si="1"/>
        <v/>
      </c>
      <c r="J65" s="119"/>
      <c r="K65" s="119"/>
      <c r="L65" s="124" t="str">
        <f t="shared" si="2"/>
        <v/>
      </c>
    </row>
    <row r="66" spans="1:12" x14ac:dyDescent="0.2">
      <c r="A66" s="119"/>
      <c r="B66" s="119"/>
      <c r="C66" s="124" t="str">
        <f t="shared" si="4"/>
        <v/>
      </c>
      <c r="D66" s="119"/>
      <c r="E66" s="119"/>
      <c r="F66" s="124" t="str">
        <f t="shared" si="5"/>
        <v/>
      </c>
      <c r="G66" s="119"/>
      <c r="H66" s="119"/>
      <c r="I66" s="124" t="str">
        <f t="shared" si="1"/>
        <v/>
      </c>
      <c r="J66" s="119"/>
      <c r="K66" s="119"/>
      <c r="L66" s="124" t="str">
        <f t="shared" si="2"/>
        <v/>
      </c>
    </row>
    <row r="67" spans="1:12" x14ac:dyDescent="0.2">
      <c r="A67" s="119"/>
      <c r="B67" s="119"/>
      <c r="C67" s="124" t="str">
        <f t="shared" si="4"/>
        <v/>
      </c>
      <c r="D67" s="119"/>
      <c r="E67" s="119"/>
      <c r="F67" s="124" t="str">
        <f t="shared" si="5"/>
        <v/>
      </c>
      <c r="G67" s="119"/>
      <c r="H67" s="119"/>
      <c r="I67" s="124" t="str">
        <f t="shared" si="1"/>
        <v/>
      </c>
      <c r="J67" s="119"/>
      <c r="K67" s="119"/>
      <c r="L67" s="124" t="str">
        <f t="shared" si="2"/>
        <v/>
      </c>
    </row>
    <row r="68" spans="1:12" x14ac:dyDescent="0.2">
      <c r="A68" s="119"/>
      <c r="B68" s="119"/>
      <c r="C68" s="124" t="str">
        <f t="shared" si="4"/>
        <v/>
      </c>
      <c r="D68" s="119"/>
      <c r="E68" s="119"/>
      <c r="F68" s="124" t="str">
        <f t="shared" si="5"/>
        <v/>
      </c>
      <c r="G68" s="119"/>
      <c r="H68" s="119"/>
      <c r="I68" s="124" t="str">
        <f t="shared" si="1"/>
        <v/>
      </c>
      <c r="J68" s="119"/>
      <c r="K68" s="119"/>
      <c r="L68" s="124" t="str">
        <f t="shared" si="2"/>
        <v/>
      </c>
    </row>
    <row r="69" spans="1:12" x14ac:dyDescent="0.2">
      <c r="A69" s="119"/>
      <c r="B69" s="119"/>
      <c r="C69" s="124" t="str">
        <f t="shared" si="4"/>
        <v/>
      </c>
      <c r="D69" s="119"/>
      <c r="E69" s="119"/>
      <c r="F69" s="124" t="str">
        <f t="shared" si="5"/>
        <v/>
      </c>
      <c r="G69" s="119"/>
      <c r="H69" s="119"/>
      <c r="I69" s="124" t="str">
        <f t="shared" si="1"/>
        <v/>
      </c>
      <c r="J69" s="119"/>
      <c r="K69" s="119"/>
      <c r="L69" s="124" t="str">
        <f t="shared" si="2"/>
        <v/>
      </c>
    </row>
    <row r="70" spans="1:12" x14ac:dyDescent="0.2">
      <c r="A70" s="119"/>
      <c r="B70" s="119"/>
      <c r="C70" s="124" t="str">
        <f t="shared" si="4"/>
        <v/>
      </c>
      <c r="D70" s="119"/>
      <c r="E70" s="119"/>
      <c r="F70" s="124" t="str">
        <f t="shared" si="5"/>
        <v/>
      </c>
      <c r="G70" s="119"/>
      <c r="H70" s="119"/>
      <c r="I70" s="124" t="str">
        <f t="shared" si="1"/>
        <v/>
      </c>
      <c r="J70" s="119"/>
      <c r="K70" s="119"/>
      <c r="L70" s="124" t="str">
        <f t="shared" si="2"/>
        <v/>
      </c>
    </row>
    <row r="71" spans="1:12" x14ac:dyDescent="0.2">
      <c r="A71" s="119"/>
      <c r="B71" s="119"/>
      <c r="C71" s="124" t="str">
        <f t="shared" si="4"/>
        <v/>
      </c>
      <c r="D71" s="119"/>
      <c r="E71" s="119"/>
      <c r="F71" s="124" t="str">
        <f t="shared" si="5"/>
        <v/>
      </c>
      <c r="G71" s="119"/>
      <c r="H71" s="119"/>
      <c r="I71" s="124" t="str">
        <f t="shared" si="1"/>
        <v/>
      </c>
      <c r="J71" s="119"/>
      <c r="K71" s="119"/>
      <c r="L71" s="124" t="str">
        <f t="shared" si="2"/>
        <v/>
      </c>
    </row>
    <row r="72" spans="1:12" x14ac:dyDescent="0.2">
      <c r="A72" s="119"/>
      <c r="B72" s="119"/>
      <c r="C72" s="124" t="str">
        <f t="shared" si="4"/>
        <v/>
      </c>
      <c r="D72" s="119"/>
      <c r="E72" s="119"/>
      <c r="F72" s="124" t="str">
        <f t="shared" si="5"/>
        <v/>
      </c>
      <c r="G72" s="119"/>
      <c r="H72" s="119"/>
      <c r="I72" s="124" t="str">
        <f t="shared" si="1"/>
        <v/>
      </c>
      <c r="J72" s="119"/>
      <c r="K72" s="119"/>
      <c r="L72" s="124" t="str">
        <f t="shared" si="2"/>
        <v/>
      </c>
    </row>
    <row r="73" spans="1:12" x14ac:dyDescent="0.2">
      <c r="A73" s="119"/>
      <c r="B73" s="119"/>
      <c r="C73" s="124" t="str">
        <f t="shared" si="4"/>
        <v/>
      </c>
      <c r="D73" s="119"/>
      <c r="E73" s="119"/>
      <c r="F73" s="124" t="str">
        <f t="shared" si="5"/>
        <v/>
      </c>
      <c r="G73" s="119"/>
      <c r="H73" s="119"/>
      <c r="I73" s="124" t="str">
        <f t="shared" si="1"/>
        <v/>
      </c>
      <c r="J73" s="119"/>
      <c r="K73" s="119"/>
      <c r="L73" s="124" t="str">
        <f t="shared" si="2"/>
        <v/>
      </c>
    </row>
    <row r="74" spans="1:12" x14ac:dyDescent="0.2">
      <c r="A74" s="119"/>
      <c r="B74" s="119"/>
      <c r="C74" s="124" t="str">
        <f t="shared" si="4"/>
        <v/>
      </c>
      <c r="D74" s="119"/>
      <c r="E74" s="119"/>
      <c r="F74" s="124" t="str">
        <f t="shared" si="5"/>
        <v/>
      </c>
      <c r="G74" s="119"/>
      <c r="H74" s="119"/>
      <c r="I74" s="124" t="str">
        <f t="shared" si="1"/>
        <v/>
      </c>
      <c r="J74" s="119"/>
      <c r="K74" s="119"/>
      <c r="L74" s="124" t="str">
        <f t="shared" si="2"/>
        <v/>
      </c>
    </row>
    <row r="75" spans="1:12" x14ac:dyDescent="0.2">
      <c r="A75" s="119"/>
      <c r="B75" s="119"/>
      <c r="C75" s="124" t="str">
        <f t="shared" si="4"/>
        <v/>
      </c>
      <c r="D75" s="119"/>
      <c r="E75" s="119"/>
      <c r="F75" s="124" t="str">
        <f t="shared" si="5"/>
        <v/>
      </c>
      <c r="G75" s="119"/>
      <c r="H75" s="119"/>
      <c r="I75" s="124" t="str">
        <f t="shared" si="1"/>
        <v/>
      </c>
      <c r="J75" s="119"/>
      <c r="K75" s="119"/>
      <c r="L75" s="124" t="str">
        <f t="shared" si="2"/>
        <v/>
      </c>
    </row>
    <row r="76" spans="1:12" x14ac:dyDescent="0.2">
      <c r="A76" s="119"/>
      <c r="B76" s="119"/>
      <c r="C76" s="124" t="str">
        <f t="shared" si="4"/>
        <v/>
      </c>
      <c r="D76" s="119"/>
      <c r="E76" s="119"/>
      <c r="F76" s="124" t="str">
        <f t="shared" si="5"/>
        <v/>
      </c>
      <c r="G76" s="119"/>
      <c r="H76" s="119"/>
      <c r="I76" s="124" t="str">
        <f t="shared" si="1"/>
        <v/>
      </c>
      <c r="J76" s="119"/>
      <c r="K76" s="119"/>
      <c r="L76" s="124" t="str">
        <f t="shared" si="2"/>
        <v/>
      </c>
    </row>
    <row r="77" spans="1:12" x14ac:dyDescent="0.2">
      <c r="A77" s="119"/>
      <c r="B77" s="119"/>
      <c r="C77" s="124" t="str">
        <f t="shared" si="4"/>
        <v/>
      </c>
      <c r="D77" s="119"/>
      <c r="E77" s="119"/>
      <c r="F77" s="124" t="str">
        <f t="shared" si="5"/>
        <v/>
      </c>
      <c r="G77" s="119"/>
      <c r="H77" s="119"/>
      <c r="I77" s="124" t="str">
        <f t="shared" si="1"/>
        <v/>
      </c>
      <c r="J77" s="119"/>
      <c r="K77" s="119"/>
      <c r="L77" s="124" t="str">
        <f t="shared" si="2"/>
        <v/>
      </c>
    </row>
    <row r="78" spans="1:12" x14ac:dyDescent="0.2">
      <c r="A78" s="119"/>
      <c r="B78" s="119"/>
      <c r="C78" s="124" t="str">
        <f t="shared" si="4"/>
        <v/>
      </c>
      <c r="D78" s="119"/>
      <c r="E78" s="119"/>
      <c r="F78" s="124" t="str">
        <f t="shared" si="5"/>
        <v/>
      </c>
      <c r="G78" s="119"/>
      <c r="H78" s="119"/>
      <c r="I78" s="124" t="str">
        <f t="shared" si="1"/>
        <v/>
      </c>
      <c r="J78" s="119"/>
      <c r="K78" s="119"/>
      <c r="L78" s="124" t="str">
        <f t="shared" si="2"/>
        <v/>
      </c>
    </row>
    <row r="79" spans="1:12" x14ac:dyDescent="0.2">
      <c r="A79" s="119"/>
      <c r="B79" s="119"/>
      <c r="C79" s="124" t="str">
        <f t="shared" ref="C79:C110" si="6">IF(B79="Very Low",0,(IF(B79="Low",0.2,(IF(B79="Medium",0.5,IF(B79="high",1,""))))))</f>
        <v/>
      </c>
      <c r="D79" s="119"/>
      <c r="E79" s="119"/>
      <c r="F79" s="124" t="str">
        <f t="shared" ref="F79:F110" si="7">IF(E79="Very Low",0,(IF(E79="Low",0.2,(IF(E79="Medium",0.5,IF(E79="high",1,""))))))</f>
        <v/>
      </c>
      <c r="G79" s="119"/>
      <c r="H79" s="119"/>
      <c r="I79" s="124" t="str">
        <f t="shared" ref="I79:I114" si="8">IF(H79="Very Low",0,(IF(H79="Low",0.2,(IF(H79="Medium",0.5,IF(H79="high",1,""))))))</f>
        <v/>
      </c>
      <c r="J79" s="119"/>
      <c r="K79" s="119"/>
      <c r="L79" s="124" t="str">
        <f t="shared" ref="L79:L114" si="9">IF(K79="Very Low",0,(IF(K79="Low",0.2,(IF(K79="Medium",0.5,IF(K79="high",1,""))))))</f>
        <v/>
      </c>
    </row>
    <row r="80" spans="1:12" x14ac:dyDescent="0.2">
      <c r="A80" s="119"/>
      <c r="B80" s="119"/>
      <c r="C80" s="124" t="str">
        <f t="shared" si="6"/>
        <v/>
      </c>
      <c r="D80" s="119"/>
      <c r="E80" s="119"/>
      <c r="F80" s="124" t="str">
        <f t="shared" si="7"/>
        <v/>
      </c>
      <c r="G80" s="119"/>
      <c r="H80" s="119"/>
      <c r="I80" s="124" t="str">
        <f t="shared" si="8"/>
        <v/>
      </c>
      <c r="J80" s="119"/>
      <c r="K80" s="119"/>
      <c r="L80" s="124" t="str">
        <f t="shared" si="9"/>
        <v/>
      </c>
    </row>
    <row r="81" spans="1:12" x14ac:dyDescent="0.2">
      <c r="A81" s="119"/>
      <c r="B81" s="119"/>
      <c r="C81" s="124" t="str">
        <f t="shared" si="6"/>
        <v/>
      </c>
      <c r="D81" s="119"/>
      <c r="E81" s="119"/>
      <c r="F81" s="124" t="str">
        <f t="shared" si="7"/>
        <v/>
      </c>
      <c r="G81" s="119"/>
      <c r="H81" s="119"/>
      <c r="I81" s="124" t="str">
        <f t="shared" si="8"/>
        <v/>
      </c>
      <c r="J81" s="119"/>
      <c r="K81" s="119"/>
      <c r="L81" s="124" t="str">
        <f t="shared" si="9"/>
        <v/>
      </c>
    </row>
    <row r="82" spans="1:12" x14ac:dyDescent="0.2">
      <c r="A82" s="119"/>
      <c r="B82" s="119"/>
      <c r="C82" s="124" t="str">
        <f t="shared" si="6"/>
        <v/>
      </c>
      <c r="D82" s="119"/>
      <c r="E82" s="119"/>
      <c r="F82" s="124" t="str">
        <f t="shared" si="7"/>
        <v/>
      </c>
      <c r="G82" s="119"/>
      <c r="H82" s="119"/>
      <c r="I82" s="124" t="str">
        <f t="shared" si="8"/>
        <v/>
      </c>
      <c r="J82" s="119"/>
      <c r="K82" s="119"/>
      <c r="L82" s="124" t="str">
        <f t="shared" si="9"/>
        <v/>
      </c>
    </row>
    <row r="83" spans="1:12" x14ac:dyDescent="0.2">
      <c r="A83" s="119"/>
      <c r="B83" s="119"/>
      <c r="C83" s="124" t="str">
        <f t="shared" si="6"/>
        <v/>
      </c>
      <c r="D83" s="119"/>
      <c r="E83" s="119"/>
      <c r="F83" s="124" t="str">
        <f t="shared" si="7"/>
        <v/>
      </c>
      <c r="G83" s="119"/>
      <c r="H83" s="119"/>
      <c r="I83" s="124" t="str">
        <f t="shared" si="8"/>
        <v/>
      </c>
      <c r="J83" s="119"/>
      <c r="K83" s="119"/>
      <c r="L83" s="124" t="str">
        <f t="shared" si="9"/>
        <v/>
      </c>
    </row>
    <row r="84" spans="1:12" x14ac:dyDescent="0.2">
      <c r="A84" s="119"/>
      <c r="B84" s="119"/>
      <c r="C84" s="124" t="str">
        <f t="shared" si="6"/>
        <v/>
      </c>
      <c r="D84" s="119"/>
      <c r="E84" s="119"/>
      <c r="F84" s="124" t="str">
        <f t="shared" si="7"/>
        <v/>
      </c>
      <c r="G84" s="119"/>
      <c r="H84" s="119"/>
      <c r="I84" s="124" t="str">
        <f t="shared" si="8"/>
        <v/>
      </c>
      <c r="J84" s="119"/>
      <c r="K84" s="119"/>
      <c r="L84" s="124" t="str">
        <f t="shared" si="9"/>
        <v/>
      </c>
    </row>
    <row r="85" spans="1:12" x14ac:dyDescent="0.2">
      <c r="A85" s="119"/>
      <c r="B85" s="119"/>
      <c r="C85" s="124" t="str">
        <f t="shared" si="6"/>
        <v/>
      </c>
      <c r="D85" s="119"/>
      <c r="E85" s="119"/>
      <c r="F85" s="124" t="str">
        <f t="shared" si="7"/>
        <v/>
      </c>
      <c r="G85" s="119"/>
      <c r="H85" s="119"/>
      <c r="I85" s="124" t="str">
        <f t="shared" si="8"/>
        <v/>
      </c>
      <c r="J85" s="119"/>
      <c r="K85" s="119"/>
      <c r="L85" s="124" t="str">
        <f t="shared" si="9"/>
        <v/>
      </c>
    </row>
    <row r="86" spans="1:12" x14ac:dyDescent="0.2">
      <c r="A86" s="119"/>
      <c r="B86" s="119"/>
      <c r="C86" s="124" t="str">
        <f t="shared" si="6"/>
        <v/>
      </c>
      <c r="D86" s="119"/>
      <c r="E86" s="119"/>
      <c r="F86" s="124" t="str">
        <f t="shared" si="7"/>
        <v/>
      </c>
      <c r="G86" s="119"/>
      <c r="H86" s="119"/>
      <c r="I86" s="124" t="str">
        <f t="shared" si="8"/>
        <v/>
      </c>
      <c r="J86" s="119"/>
      <c r="K86" s="119"/>
      <c r="L86" s="124" t="str">
        <f t="shared" si="9"/>
        <v/>
      </c>
    </row>
    <row r="87" spans="1:12" x14ac:dyDescent="0.2">
      <c r="A87" s="119"/>
      <c r="B87" s="119"/>
      <c r="C87" s="124" t="str">
        <f t="shared" si="6"/>
        <v/>
      </c>
      <c r="D87" s="119"/>
      <c r="E87" s="119"/>
      <c r="F87" s="124" t="str">
        <f t="shared" si="7"/>
        <v/>
      </c>
      <c r="G87" s="119"/>
      <c r="H87" s="119"/>
      <c r="I87" s="124" t="str">
        <f t="shared" si="8"/>
        <v/>
      </c>
      <c r="J87" s="119"/>
      <c r="K87" s="119"/>
      <c r="L87" s="124" t="str">
        <f t="shared" si="9"/>
        <v/>
      </c>
    </row>
    <row r="88" spans="1:12" x14ac:dyDescent="0.2">
      <c r="A88" s="119"/>
      <c r="B88" s="119"/>
      <c r="C88" s="124" t="str">
        <f t="shared" si="6"/>
        <v/>
      </c>
      <c r="D88" s="119"/>
      <c r="E88" s="119"/>
      <c r="F88" s="124" t="str">
        <f t="shared" si="7"/>
        <v/>
      </c>
      <c r="G88" s="119"/>
      <c r="H88" s="119"/>
      <c r="I88" s="124" t="str">
        <f t="shared" si="8"/>
        <v/>
      </c>
      <c r="J88" s="119"/>
      <c r="K88" s="119"/>
      <c r="L88" s="124" t="str">
        <f t="shared" si="9"/>
        <v/>
      </c>
    </row>
    <row r="89" spans="1:12" x14ac:dyDescent="0.2">
      <c r="A89" s="119"/>
      <c r="B89" s="119"/>
      <c r="C89" s="124" t="str">
        <f t="shared" si="6"/>
        <v/>
      </c>
      <c r="D89" s="119"/>
      <c r="E89" s="119"/>
      <c r="F89" s="124" t="str">
        <f t="shared" si="7"/>
        <v/>
      </c>
      <c r="G89" s="119"/>
      <c r="H89" s="119"/>
      <c r="I89" s="124" t="str">
        <f t="shared" si="8"/>
        <v/>
      </c>
      <c r="J89" s="119"/>
      <c r="K89" s="119"/>
      <c r="L89" s="124" t="str">
        <f t="shared" si="9"/>
        <v/>
      </c>
    </row>
    <row r="90" spans="1:12" x14ac:dyDescent="0.2">
      <c r="A90" s="119"/>
      <c r="B90" s="119"/>
      <c r="C90" s="124" t="str">
        <f t="shared" si="6"/>
        <v/>
      </c>
      <c r="D90" s="119"/>
      <c r="E90" s="119"/>
      <c r="F90" s="124" t="str">
        <f t="shared" si="7"/>
        <v/>
      </c>
      <c r="G90" s="119"/>
      <c r="H90" s="119"/>
      <c r="I90" s="124" t="str">
        <f t="shared" si="8"/>
        <v/>
      </c>
      <c r="J90" s="119"/>
      <c r="K90" s="119"/>
      <c r="L90" s="124" t="str">
        <f t="shared" si="9"/>
        <v/>
      </c>
    </row>
    <row r="91" spans="1:12" x14ac:dyDescent="0.2">
      <c r="A91" s="119"/>
      <c r="B91" s="119"/>
      <c r="C91" s="124" t="str">
        <f t="shared" si="6"/>
        <v/>
      </c>
      <c r="D91" s="119"/>
      <c r="E91" s="119"/>
      <c r="F91" s="124" t="str">
        <f t="shared" si="7"/>
        <v/>
      </c>
      <c r="G91" s="119"/>
      <c r="H91" s="119"/>
      <c r="I91" s="124" t="str">
        <f t="shared" si="8"/>
        <v/>
      </c>
      <c r="J91" s="119"/>
      <c r="K91" s="119"/>
      <c r="L91" s="124" t="str">
        <f t="shared" si="9"/>
        <v/>
      </c>
    </row>
    <row r="92" spans="1:12" x14ac:dyDescent="0.2">
      <c r="A92" s="119"/>
      <c r="B92" s="119"/>
      <c r="C92" s="124" t="str">
        <f t="shared" si="6"/>
        <v/>
      </c>
      <c r="D92" s="119"/>
      <c r="E92" s="119"/>
      <c r="F92" s="124" t="str">
        <f t="shared" si="7"/>
        <v/>
      </c>
      <c r="G92" s="119"/>
      <c r="H92" s="119"/>
      <c r="I92" s="124" t="str">
        <f t="shared" si="8"/>
        <v/>
      </c>
      <c r="J92" s="119"/>
      <c r="K92" s="119"/>
      <c r="L92" s="124" t="str">
        <f t="shared" si="9"/>
        <v/>
      </c>
    </row>
    <row r="93" spans="1:12" x14ac:dyDescent="0.2">
      <c r="A93" s="119"/>
      <c r="B93" s="119"/>
      <c r="C93" s="124" t="str">
        <f t="shared" si="6"/>
        <v/>
      </c>
      <c r="D93" s="119"/>
      <c r="E93" s="119"/>
      <c r="F93" s="124" t="str">
        <f t="shared" si="7"/>
        <v/>
      </c>
      <c r="G93" s="119"/>
      <c r="H93" s="119"/>
      <c r="I93" s="124" t="str">
        <f t="shared" si="8"/>
        <v/>
      </c>
      <c r="J93" s="119"/>
      <c r="K93" s="119"/>
      <c r="L93" s="124" t="str">
        <f t="shared" si="9"/>
        <v/>
      </c>
    </row>
    <row r="94" spans="1:12" x14ac:dyDescent="0.2">
      <c r="A94" s="119"/>
      <c r="B94" s="119"/>
      <c r="C94" s="124" t="str">
        <f t="shared" si="6"/>
        <v/>
      </c>
      <c r="D94" s="119"/>
      <c r="E94" s="119"/>
      <c r="F94" s="124" t="str">
        <f t="shared" si="7"/>
        <v/>
      </c>
      <c r="G94" s="119"/>
      <c r="H94" s="119"/>
      <c r="I94" s="124" t="str">
        <f t="shared" si="8"/>
        <v/>
      </c>
      <c r="J94" s="119"/>
      <c r="K94" s="119"/>
      <c r="L94" s="124" t="str">
        <f t="shared" si="9"/>
        <v/>
      </c>
    </row>
    <row r="95" spans="1:12" x14ac:dyDescent="0.2">
      <c r="A95" s="119"/>
      <c r="B95" s="119"/>
      <c r="C95" s="124" t="str">
        <f t="shared" si="6"/>
        <v/>
      </c>
      <c r="D95" s="119"/>
      <c r="E95" s="119"/>
      <c r="F95" s="124" t="str">
        <f t="shared" si="7"/>
        <v/>
      </c>
      <c r="G95" s="119"/>
      <c r="H95" s="119"/>
      <c r="I95" s="124" t="str">
        <f t="shared" si="8"/>
        <v/>
      </c>
      <c r="J95" s="119"/>
      <c r="K95" s="119"/>
      <c r="L95" s="124" t="str">
        <f t="shared" si="9"/>
        <v/>
      </c>
    </row>
    <row r="96" spans="1:12" x14ac:dyDescent="0.2">
      <c r="A96" s="119"/>
      <c r="B96" s="119"/>
      <c r="C96" s="124" t="str">
        <f t="shared" si="6"/>
        <v/>
      </c>
      <c r="D96" s="119"/>
      <c r="E96" s="119"/>
      <c r="F96" s="124" t="str">
        <f t="shared" si="7"/>
        <v/>
      </c>
      <c r="G96" s="119"/>
      <c r="H96" s="119"/>
      <c r="I96" s="124" t="str">
        <f t="shared" si="8"/>
        <v/>
      </c>
      <c r="J96" s="119"/>
      <c r="K96" s="119"/>
      <c r="L96" s="124" t="str">
        <f t="shared" si="9"/>
        <v/>
      </c>
    </row>
    <row r="97" spans="1:12" x14ac:dyDescent="0.2">
      <c r="A97" s="119"/>
      <c r="B97" s="119"/>
      <c r="C97" s="124" t="str">
        <f t="shared" si="6"/>
        <v/>
      </c>
      <c r="D97" s="119"/>
      <c r="E97" s="119"/>
      <c r="F97" s="124" t="str">
        <f t="shared" si="7"/>
        <v/>
      </c>
      <c r="G97" s="119"/>
      <c r="H97" s="119"/>
      <c r="I97" s="124" t="str">
        <f t="shared" si="8"/>
        <v/>
      </c>
      <c r="J97" s="119"/>
      <c r="K97" s="119"/>
      <c r="L97" s="124" t="str">
        <f t="shared" si="9"/>
        <v/>
      </c>
    </row>
    <row r="98" spans="1:12" x14ac:dyDescent="0.2">
      <c r="A98" s="119"/>
      <c r="B98" s="119"/>
      <c r="C98" s="124" t="str">
        <f t="shared" si="6"/>
        <v/>
      </c>
      <c r="D98" s="119"/>
      <c r="E98" s="119"/>
      <c r="F98" s="124" t="str">
        <f t="shared" si="7"/>
        <v/>
      </c>
      <c r="G98" s="119"/>
      <c r="H98" s="119"/>
      <c r="I98" s="124" t="str">
        <f t="shared" si="8"/>
        <v/>
      </c>
      <c r="J98" s="119"/>
      <c r="K98" s="119"/>
      <c r="L98" s="124" t="str">
        <f t="shared" si="9"/>
        <v/>
      </c>
    </row>
    <row r="99" spans="1:12" x14ac:dyDescent="0.2">
      <c r="A99" s="119"/>
      <c r="B99" s="119"/>
      <c r="C99" s="124" t="str">
        <f t="shared" si="6"/>
        <v/>
      </c>
      <c r="D99" s="119"/>
      <c r="E99" s="119"/>
      <c r="F99" s="124" t="str">
        <f t="shared" si="7"/>
        <v/>
      </c>
      <c r="G99" s="119"/>
      <c r="H99" s="119"/>
      <c r="I99" s="124" t="str">
        <f t="shared" si="8"/>
        <v/>
      </c>
      <c r="J99" s="119"/>
      <c r="K99" s="119"/>
      <c r="L99" s="124" t="str">
        <f t="shared" si="9"/>
        <v/>
      </c>
    </row>
    <row r="100" spans="1:12" x14ac:dyDescent="0.2">
      <c r="A100" s="119"/>
      <c r="B100" s="119"/>
      <c r="C100" s="124" t="str">
        <f t="shared" si="6"/>
        <v/>
      </c>
      <c r="D100" s="119"/>
      <c r="E100" s="119"/>
      <c r="F100" s="124" t="str">
        <f t="shared" si="7"/>
        <v/>
      </c>
      <c r="G100" s="119"/>
      <c r="H100" s="119"/>
      <c r="I100" s="124" t="str">
        <f t="shared" si="8"/>
        <v/>
      </c>
      <c r="J100" s="119"/>
      <c r="K100" s="119"/>
      <c r="L100" s="124" t="str">
        <f t="shared" si="9"/>
        <v/>
      </c>
    </row>
    <row r="101" spans="1:12" x14ac:dyDescent="0.2">
      <c r="A101" s="119"/>
      <c r="B101" s="119"/>
      <c r="C101" s="124" t="str">
        <f t="shared" si="6"/>
        <v/>
      </c>
      <c r="D101" s="119"/>
      <c r="E101" s="119"/>
      <c r="F101" s="124" t="str">
        <f t="shared" si="7"/>
        <v/>
      </c>
      <c r="G101" s="119"/>
      <c r="H101" s="119"/>
      <c r="I101" s="124" t="str">
        <f t="shared" si="8"/>
        <v/>
      </c>
      <c r="J101" s="119"/>
      <c r="K101" s="119"/>
      <c r="L101" s="124" t="str">
        <f t="shared" si="9"/>
        <v/>
      </c>
    </row>
    <row r="102" spans="1:12" x14ac:dyDescent="0.2">
      <c r="A102" s="119"/>
      <c r="B102" s="119"/>
      <c r="C102" s="124" t="str">
        <f t="shared" si="6"/>
        <v/>
      </c>
      <c r="D102" s="119"/>
      <c r="E102" s="119"/>
      <c r="F102" s="124" t="str">
        <f t="shared" si="7"/>
        <v/>
      </c>
      <c r="G102" s="119"/>
      <c r="H102" s="119"/>
      <c r="I102" s="124" t="str">
        <f t="shared" si="8"/>
        <v/>
      </c>
      <c r="J102" s="119"/>
      <c r="K102" s="119"/>
      <c r="L102" s="124" t="str">
        <f t="shared" si="9"/>
        <v/>
      </c>
    </row>
    <row r="103" spans="1:12" x14ac:dyDescent="0.2">
      <c r="A103" s="119"/>
      <c r="B103" s="119"/>
      <c r="C103" s="124" t="str">
        <f t="shared" si="6"/>
        <v/>
      </c>
      <c r="D103" s="119"/>
      <c r="E103" s="119"/>
      <c r="F103" s="124" t="str">
        <f t="shared" si="7"/>
        <v/>
      </c>
      <c r="G103" s="119"/>
      <c r="H103" s="119"/>
      <c r="I103" s="124" t="str">
        <f t="shared" si="8"/>
        <v/>
      </c>
      <c r="J103" s="119"/>
      <c r="K103" s="119"/>
      <c r="L103" s="124" t="str">
        <f t="shared" si="9"/>
        <v/>
      </c>
    </row>
    <row r="104" spans="1:12" x14ac:dyDescent="0.2">
      <c r="A104" s="119"/>
      <c r="B104" s="119"/>
      <c r="C104" s="124" t="str">
        <f t="shared" si="6"/>
        <v/>
      </c>
      <c r="D104" s="119"/>
      <c r="E104" s="119"/>
      <c r="F104" s="124" t="str">
        <f t="shared" si="7"/>
        <v/>
      </c>
      <c r="G104" s="119"/>
      <c r="H104" s="119"/>
      <c r="I104" s="124" t="str">
        <f t="shared" si="8"/>
        <v/>
      </c>
      <c r="J104" s="119"/>
      <c r="K104" s="119"/>
      <c r="L104" s="124" t="str">
        <f t="shared" si="9"/>
        <v/>
      </c>
    </row>
    <row r="105" spans="1:12" x14ac:dyDescent="0.2">
      <c r="A105" s="119"/>
      <c r="B105" s="119"/>
      <c r="C105" s="124" t="str">
        <f t="shared" si="6"/>
        <v/>
      </c>
      <c r="D105" s="119"/>
      <c r="E105" s="119"/>
      <c r="F105" s="124" t="str">
        <f t="shared" si="7"/>
        <v/>
      </c>
      <c r="G105" s="119"/>
      <c r="H105" s="119"/>
      <c r="I105" s="124" t="str">
        <f t="shared" si="8"/>
        <v/>
      </c>
      <c r="J105" s="119"/>
      <c r="K105" s="119"/>
      <c r="L105" s="124" t="str">
        <f t="shared" si="9"/>
        <v/>
      </c>
    </row>
    <row r="106" spans="1:12" x14ac:dyDescent="0.2">
      <c r="A106" s="119"/>
      <c r="B106" s="119"/>
      <c r="C106" s="124" t="str">
        <f t="shared" si="6"/>
        <v/>
      </c>
      <c r="D106" s="119"/>
      <c r="E106" s="119"/>
      <c r="F106" s="124" t="str">
        <f t="shared" si="7"/>
        <v/>
      </c>
      <c r="G106" s="119"/>
      <c r="H106" s="119"/>
      <c r="I106" s="124" t="str">
        <f t="shared" si="8"/>
        <v/>
      </c>
      <c r="J106" s="119"/>
      <c r="K106" s="119"/>
      <c r="L106" s="124" t="str">
        <f t="shared" si="9"/>
        <v/>
      </c>
    </row>
    <row r="107" spans="1:12" x14ac:dyDescent="0.2">
      <c r="A107" s="119"/>
      <c r="B107" s="119"/>
      <c r="C107" s="124" t="str">
        <f t="shared" si="6"/>
        <v/>
      </c>
      <c r="D107" s="119"/>
      <c r="E107" s="119"/>
      <c r="F107" s="124" t="str">
        <f t="shared" si="7"/>
        <v/>
      </c>
      <c r="G107" s="119"/>
      <c r="H107" s="119"/>
      <c r="I107" s="124" t="str">
        <f t="shared" si="8"/>
        <v/>
      </c>
      <c r="J107" s="119"/>
      <c r="K107" s="119"/>
      <c r="L107" s="124" t="str">
        <f t="shared" si="9"/>
        <v/>
      </c>
    </row>
    <row r="108" spans="1:12" x14ac:dyDescent="0.2">
      <c r="A108" s="119"/>
      <c r="B108" s="119"/>
      <c r="C108" s="124" t="str">
        <f t="shared" si="6"/>
        <v/>
      </c>
      <c r="D108" s="119"/>
      <c r="E108" s="119"/>
      <c r="F108" s="124" t="str">
        <f t="shared" si="7"/>
        <v/>
      </c>
      <c r="G108" s="119"/>
      <c r="H108" s="119"/>
      <c r="I108" s="124" t="str">
        <f t="shared" si="8"/>
        <v/>
      </c>
      <c r="J108" s="119"/>
      <c r="K108" s="119"/>
      <c r="L108" s="124" t="str">
        <f t="shared" si="9"/>
        <v/>
      </c>
    </row>
    <row r="109" spans="1:12" x14ac:dyDescent="0.2">
      <c r="A109" s="119"/>
      <c r="B109" s="119"/>
      <c r="C109" s="124" t="str">
        <f t="shared" si="6"/>
        <v/>
      </c>
      <c r="D109" s="119"/>
      <c r="E109" s="119"/>
      <c r="F109" s="124" t="str">
        <f t="shared" si="7"/>
        <v/>
      </c>
      <c r="G109" s="119"/>
      <c r="H109" s="119"/>
      <c r="I109" s="124" t="str">
        <f t="shared" si="8"/>
        <v/>
      </c>
      <c r="J109" s="119"/>
      <c r="K109" s="119"/>
      <c r="L109" s="124" t="str">
        <f t="shared" si="9"/>
        <v/>
      </c>
    </row>
    <row r="110" spans="1:12" x14ac:dyDescent="0.2">
      <c r="A110" s="119"/>
      <c r="B110" s="119"/>
      <c r="C110" s="124" t="str">
        <f t="shared" si="6"/>
        <v/>
      </c>
      <c r="D110" s="119"/>
      <c r="E110" s="119"/>
      <c r="F110" s="124" t="str">
        <f t="shared" si="7"/>
        <v/>
      </c>
      <c r="G110" s="119"/>
      <c r="H110" s="119"/>
      <c r="I110" s="124" t="str">
        <f t="shared" si="8"/>
        <v/>
      </c>
      <c r="J110" s="119"/>
      <c r="K110" s="119"/>
      <c r="L110" s="124" t="str">
        <f t="shared" si="9"/>
        <v/>
      </c>
    </row>
    <row r="111" spans="1:12" x14ac:dyDescent="0.2">
      <c r="A111" s="119"/>
      <c r="B111" s="119"/>
      <c r="C111" s="124" t="str">
        <f t="shared" ref="C111:C114" si="10">IF(B111="Very Low",0,(IF(B111="Low",0.2,(IF(B111="Medium",0.5,IF(B111="high",1,""))))))</f>
        <v/>
      </c>
      <c r="D111" s="119"/>
      <c r="E111" s="119"/>
      <c r="F111" s="124" t="str">
        <f t="shared" ref="F111:F114" si="11">IF(E111="Very Low",0,(IF(E111="Low",0.2,(IF(E111="Medium",0.5,IF(E111="high",1,""))))))</f>
        <v/>
      </c>
      <c r="G111" s="119"/>
      <c r="H111" s="119"/>
      <c r="I111" s="124" t="str">
        <f t="shared" si="8"/>
        <v/>
      </c>
      <c r="J111" s="119"/>
      <c r="K111" s="119"/>
      <c r="L111" s="124" t="str">
        <f t="shared" si="9"/>
        <v/>
      </c>
    </row>
    <row r="112" spans="1:12" x14ac:dyDescent="0.2">
      <c r="A112" s="119"/>
      <c r="B112" s="119"/>
      <c r="C112" s="124" t="str">
        <f t="shared" si="10"/>
        <v/>
      </c>
      <c r="D112" s="119"/>
      <c r="E112" s="119"/>
      <c r="F112" s="124" t="str">
        <f t="shared" si="11"/>
        <v/>
      </c>
      <c r="G112" s="119"/>
      <c r="H112" s="119"/>
      <c r="I112" s="124" t="str">
        <f t="shared" si="8"/>
        <v/>
      </c>
      <c r="J112" s="119"/>
      <c r="K112" s="119"/>
      <c r="L112" s="124" t="str">
        <f t="shared" si="9"/>
        <v/>
      </c>
    </row>
    <row r="113" spans="1:12" x14ac:dyDescent="0.2">
      <c r="A113" s="119"/>
      <c r="B113" s="119"/>
      <c r="C113" s="124" t="str">
        <f t="shared" si="10"/>
        <v/>
      </c>
      <c r="D113" s="119"/>
      <c r="E113" s="119"/>
      <c r="F113" s="124" t="str">
        <f t="shared" si="11"/>
        <v/>
      </c>
      <c r="G113" s="119"/>
      <c r="H113" s="119"/>
      <c r="I113" s="124" t="str">
        <f t="shared" si="8"/>
        <v/>
      </c>
      <c r="J113" s="119"/>
      <c r="K113" s="119"/>
      <c r="L113" s="124" t="str">
        <f t="shared" si="9"/>
        <v/>
      </c>
    </row>
    <row r="114" spans="1:12" x14ac:dyDescent="0.2">
      <c r="A114" s="119"/>
      <c r="B114" s="119"/>
      <c r="C114" s="124" t="str">
        <f t="shared" si="10"/>
        <v/>
      </c>
      <c r="D114" s="119"/>
      <c r="E114" s="119"/>
      <c r="F114" s="124" t="str">
        <f t="shared" si="11"/>
        <v/>
      </c>
      <c r="G114" s="119"/>
      <c r="H114" s="119"/>
      <c r="I114" s="124" t="str">
        <f t="shared" si="8"/>
        <v/>
      </c>
      <c r="J114" s="119"/>
      <c r="K114" s="119"/>
      <c r="L114" s="124" t="str">
        <f t="shared" si="9"/>
        <v/>
      </c>
    </row>
  </sheetData>
  <sheetProtection algorithmName="SHA-512" hashValue="zC9054Mbjx56RzQG9yIV4ZWPekq5O5eufaVWDIRHQDeOR+s7yJ9m7rHPt5F9ubUgeIIXh3pBxXGkYP7sqTAXtQ==" saltValue="QKya50AXuTFYnJMG88lDxg==" spinCount="100000" sheet="1" objects="1" scenarios="1"/>
  <mergeCells count="5">
    <mergeCell ref="B4:C4"/>
    <mergeCell ref="B5:C5"/>
    <mergeCell ref="B6:C6"/>
    <mergeCell ref="B7:C7"/>
    <mergeCell ref="B8:C8"/>
  </mergeCells>
  <dataValidations count="1">
    <dataValidation type="list" allowBlank="1" showInputMessage="1" showErrorMessage="1" sqref="K15:K74 B15:B74 E15:E74 H15:H74" xr:uid="{AF5F4BB8-69C8-D24C-A093-5EEC298984A5}">
      <formula1>"Very Low, Low, Medium, High"</formula1>
    </dataValidation>
  </dataValidations>
  <pageMargins left="0.7" right="0.7" top="0.75" bottom="0.75" header="0.3" footer="0.3"/>
  <pageSetup orientation="portrait" horizontalDpi="0" verticalDpi="0" r:id="rId1"/>
  <tableParts count="4">
    <tablePart r:id="rId2"/>
    <tablePart r:id="rId3"/>
    <tablePart r:id="rId4"/>
    <tablePart r:id="rId5"/>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167</v>
      </c>
    </row>
    <row r="2" spans="1:108" x14ac:dyDescent="0.2">
      <c r="A2" s="1" t="s">
        <v>206</v>
      </c>
      <c r="B2" s="1" t="s">
        <v>207</v>
      </c>
    </row>
    <row r="3" spans="1:108" x14ac:dyDescent="0.2">
      <c r="A3" s="1" t="s">
        <v>114</v>
      </c>
      <c r="B3" s="1">
        <f>_xlfn.MAXIFS(A16:A141,D16:D141,B4)</f>
        <v>125</v>
      </c>
    </row>
    <row r="4" spans="1:108" x14ac:dyDescent="0.2">
      <c r="A4" s="1" t="s">
        <v>208</v>
      </c>
      <c r="B4" s="1">
        <f>MAX(D17:D141)</f>
        <v>1.968</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0.65999999999999992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0.91999999999999993</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1.3199999999999998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1.8399999999999999</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1.9799999999999998</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2.76</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2.6399999999999997</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3.6799999999999997</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3.3</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4.5999999999999996</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0.41</v>
      </c>
      <c r="C22" s="8">
        <f>C21+(C31-C21)/(A31-A21)</f>
        <v>3.76</v>
      </c>
      <c r="D22" s="1">
        <f t="shared" si="0"/>
        <v>6.8333333333333329E-2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4.5199999999999996</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0.82</v>
      </c>
      <c r="C23" s="8">
        <f>C22+(C31-C21)/(A31-A21)</f>
        <v>4.22</v>
      </c>
      <c r="D23" s="1">
        <f t="shared" si="0"/>
        <v>0.11714285714285713</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4.4399999999999995</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1.23</v>
      </c>
      <c r="C24" s="8">
        <f>C23+(C31-C21)/(A31-A21)</f>
        <v>4.68</v>
      </c>
      <c r="D24" s="1">
        <f t="shared" si="0"/>
        <v>0.15375</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4.3599999999999994</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1.64</v>
      </c>
      <c r="C25" s="8">
        <f>C24+(C31-C21)/(A31-A21)</f>
        <v>5.14</v>
      </c>
      <c r="D25" s="1">
        <f t="shared" si="0"/>
        <v>0.1822222222222222</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4.2799999999999994</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2.0499999999999998</v>
      </c>
      <c r="C26" s="8">
        <f>C25+(C31-C21)/(A31-A21)</f>
        <v>5.6</v>
      </c>
      <c r="D26" s="1">
        <f t="shared" si="0"/>
        <v>0.20499999999999999</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4.1999999999999993</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2.46</v>
      </c>
      <c r="C27" s="8">
        <f>C26+(C31-C21)/(A31-A21)</f>
        <v>6.06</v>
      </c>
      <c r="D27" s="1">
        <f t="shared" si="0"/>
        <v>0.22363636363636363</v>
      </c>
      <c r="E27" s="13">
        <f t="shared" si="1"/>
        <v>0.20000000000000018</v>
      </c>
      <c r="F27" s="21">
        <f>IF('Inputs and Results'!$C$20="Conservation Easement (Perpetual)",(C27-C26),IF(AND('Inputs and Results'!$C$20="Government (Secured)",A27&lt;=$B$6),C27-C26,IF(A27&lt;=$B$6,(C27-C26)*0.01*($B$6-A27+1),0)))</f>
        <v>0</v>
      </c>
      <c r="G27" s="22">
        <f>IF(A27&lt;='Inputs and Results'!$C$12,(C27-C26)*0.01*('Inputs and Results'!$C$12-A27+1),0)</f>
        <v>0</v>
      </c>
      <c r="H27" s="8">
        <f>H26+(H31-H21)/($A31-$A21)</f>
        <v>4.1199999999999992</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2.87</v>
      </c>
      <c r="C28" s="8">
        <f>C27+(C31-C21)/(A31-A21)</f>
        <v>6.52</v>
      </c>
      <c r="D28" s="1">
        <f t="shared" si="0"/>
        <v>0.23916666666666667</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4.0399999999999991</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3.2800000000000002</v>
      </c>
      <c r="C29" s="8">
        <f>C28+(C31-C21)/(A31-A21)</f>
        <v>6.9799999999999995</v>
      </c>
      <c r="D29" s="1">
        <f t="shared" si="0"/>
        <v>0.25230769230769234</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3.9599999999999991</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3.6900000000000004</v>
      </c>
      <c r="C30" s="8">
        <f>C29+(C31-C21)/(A31-A21)</f>
        <v>7.4399999999999995</v>
      </c>
      <c r="D30" s="1">
        <f t="shared" si="0"/>
        <v>0.26357142857142862</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3.879999999999999</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4.0999999999999996</v>
      </c>
      <c r="C31" s="9">
        <f>VLOOKUP(CONCATENATE($A$1,A31),'Smith et al 2006'!$A$2:$S$780,9,FALSE)</f>
        <v>7.9</v>
      </c>
      <c r="D31" s="1">
        <f t="shared" si="0"/>
        <v>0.27333333333333332</v>
      </c>
      <c r="E31" s="13">
        <f t="shared" si="1"/>
        <v>0.11111111111111094</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3.8</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5.85</v>
      </c>
      <c r="C32" s="8">
        <f>C31+(C41-C31)/(A41-A31)</f>
        <v>8.84</v>
      </c>
      <c r="D32" s="1">
        <f t="shared" si="0"/>
        <v>0.36562499999999998</v>
      </c>
      <c r="E32" s="13">
        <f t="shared" si="1"/>
        <v>0.42682926829268286</v>
      </c>
      <c r="F32" s="21">
        <f>IF('Inputs and Results'!$C$20="Conservation Easement (Perpetual)",(C32-C31),IF(AND('Inputs and Results'!$C$20="Government (Secured)",A32&lt;=$B$6),C32-C31,IF(A32&lt;=$B$6,(C32-C31)*0.01*($B$6-A32+1),0)))</f>
        <v>0</v>
      </c>
      <c r="G32" s="22">
        <f>IF(A32&lt;='Inputs and Results'!$C$12,(C32-C31)*0.01*('Inputs and Results'!$C$12-A32+1),0)</f>
        <v>0</v>
      </c>
      <c r="H32" s="8">
        <f>H31+(H41-H31)/($A41-$A31)</f>
        <v>3.7399999999999998</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7.6</v>
      </c>
      <c r="C33" s="8">
        <f>C32+(C41-C31)/(A41-A31)</f>
        <v>9.7799999999999994</v>
      </c>
      <c r="D33" s="1">
        <f t="shared" si="0"/>
        <v>0.44705882352941173</v>
      </c>
      <c r="E33" s="13">
        <f t="shared" si="1"/>
        <v>0.29914529914529919</v>
      </c>
      <c r="F33" s="21">
        <f>IF('Inputs and Results'!$C$20="Conservation Easement (Perpetual)",(C33-C32),IF(AND('Inputs and Results'!$C$20="Government (Secured)",A33&lt;=$B$6),C33-C32,IF(A33&lt;=$B$6,(C33-C32)*0.01*($B$6-A33+1),0)))</f>
        <v>0</v>
      </c>
      <c r="G33" s="22">
        <f>IF(A33&lt;='Inputs and Results'!$C$12,(C33-C32)*0.01*('Inputs and Results'!$C$12-A33+1),0)</f>
        <v>0</v>
      </c>
      <c r="H33" s="8">
        <f>H32+(H41-H31)/($A41-$A31)</f>
        <v>3.6799999999999997</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9.35</v>
      </c>
      <c r="C34" s="8">
        <f>C33+(C41-C31)/(A41-A31)</f>
        <v>10.719999999999999</v>
      </c>
      <c r="D34" s="1">
        <f t="shared" si="0"/>
        <v>0.51944444444444438</v>
      </c>
      <c r="E34" s="13">
        <f t="shared" si="1"/>
        <v>0.23026315789473695</v>
      </c>
      <c r="F34" s="21">
        <f>IF('Inputs and Results'!$C$20="Conservation Easement (Perpetual)",(C34-C33),IF(AND('Inputs and Results'!$C$20="Government (Secured)",A34&lt;=$B$6),C34-C33,IF(A34&lt;=$B$6,(C34-C33)*0.01*($B$6-A34+1),0)))</f>
        <v>0</v>
      </c>
      <c r="G34" s="22">
        <f>IF(A34&lt;='Inputs and Results'!$C$12,(C34-C33)*0.01*('Inputs and Results'!$C$12-A34+1),0)</f>
        <v>0</v>
      </c>
      <c r="H34" s="8">
        <f>H33+(H41-H31)/($A41-$A31)</f>
        <v>3.6199999999999997</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11.1</v>
      </c>
      <c r="C35" s="8">
        <f>C34+(C41-C31)/(A41-A31)</f>
        <v>11.659999999999998</v>
      </c>
      <c r="D35" s="1">
        <f t="shared" si="0"/>
        <v>0.5842105263157894</v>
      </c>
      <c r="E35" s="13">
        <f t="shared" si="1"/>
        <v>0.1871657754010696</v>
      </c>
      <c r="F35" s="21">
        <f>IF('Inputs and Results'!$C$20="Conservation Easement (Perpetual)",(C35-C34),IF(AND('Inputs and Results'!$C$20="Government (Secured)",A35&lt;=$B$6),C35-C34,IF(A35&lt;=$B$6,(C35-C34)*0.01*($B$6-A35+1),0)))</f>
        <v>0</v>
      </c>
      <c r="G35" s="22">
        <f>IF(A35&lt;='Inputs and Results'!$C$12,(C35-C34)*0.01*('Inputs and Results'!$C$12-A35+1),0)</f>
        <v>0</v>
      </c>
      <c r="H35" s="8">
        <f>H34+(H41-H31)/($A41-$A31)</f>
        <v>3.5599999999999996</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12.85</v>
      </c>
      <c r="C36" s="8">
        <f>C35+(C41-C31)/(A41-A31)</f>
        <v>12.599999999999998</v>
      </c>
      <c r="D36" s="1">
        <f t="shared" si="0"/>
        <v>0.64249999999999996</v>
      </c>
      <c r="E36" s="13">
        <f t="shared" si="1"/>
        <v>0.1576576576576576</v>
      </c>
      <c r="F36" s="21">
        <f>IF('Inputs and Results'!$C$20="Conservation Easement (Perpetual)",(C36-C35),IF(AND('Inputs and Results'!$C$20="Government (Secured)",A36&lt;=$B$6),C36-C35,IF(A36&lt;=$B$6,(C36-C35)*0.01*($B$6-A36+1),0)))</f>
        <v>0</v>
      </c>
      <c r="G36" s="22">
        <f>IF(A36&lt;='Inputs and Results'!$C$12,(C36-C35)*0.01*('Inputs and Results'!$C$12-A36+1),0)</f>
        <v>0</v>
      </c>
      <c r="H36" s="8">
        <f>H35+(H41-H31)/($A41-$A31)</f>
        <v>3.4999999999999996</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14.6</v>
      </c>
      <c r="C37" s="8">
        <f>C36+(C41-C31)/(A41-A31)</f>
        <v>13.539999999999997</v>
      </c>
      <c r="D37" s="1">
        <f t="shared" si="0"/>
        <v>0.69523809523809521</v>
      </c>
      <c r="E37" s="13">
        <f t="shared" si="1"/>
        <v>0.13618677042801552</v>
      </c>
      <c r="F37" s="21">
        <f>IF('Inputs and Results'!$C$20="Conservation Easement (Perpetual)",(C37-C36),IF(AND('Inputs and Results'!$C$20="Government (Secured)",A37&lt;=$B$6),C37-C36,IF(A37&lt;=$B$6,(C37-C36)*0.01*($B$6-A37+1),0)))</f>
        <v>0</v>
      </c>
      <c r="G37" s="22">
        <f>IF(A37&lt;='Inputs and Results'!$C$12,(C37-C36)*0.01*('Inputs and Results'!$C$12-A37+1),0)</f>
        <v>0</v>
      </c>
      <c r="H37" s="8">
        <f>H36+(H41-H31)/($A41-$A31)</f>
        <v>3.4399999999999995</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16.350000000000001</v>
      </c>
      <c r="C38" s="8">
        <f>C37+(C41-C31)/(A41-A31)</f>
        <v>14.479999999999997</v>
      </c>
      <c r="D38" s="1">
        <f t="shared" si="0"/>
        <v>0.74318181818181828</v>
      </c>
      <c r="E38" s="13">
        <f t="shared" si="1"/>
        <v>0.11986301369863028</v>
      </c>
      <c r="F38" s="21">
        <f>IF('Inputs and Results'!$C$20="Conservation Easement (Perpetual)",(C38-C37),IF(AND('Inputs and Results'!$C$20="Government (Secured)",A38&lt;=$B$6),C38-C37,IF(A38&lt;=$B$6,(C38-C37)*0.01*($B$6-A38+1),0)))</f>
        <v>0</v>
      </c>
      <c r="G38" s="22">
        <f>IF(A38&lt;='Inputs and Results'!$C$12,(C38-C37)*0.01*('Inputs and Results'!$C$12-A38+1),0)</f>
        <v>0</v>
      </c>
      <c r="H38" s="8">
        <f>H37+(H41-H31)/($A41-$A31)</f>
        <v>3.3799999999999994</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18.100000000000001</v>
      </c>
      <c r="C39" s="8">
        <f>C38+(C41-C31)/(A41-A31)</f>
        <v>15.419999999999996</v>
      </c>
      <c r="D39" s="1">
        <f t="shared" si="0"/>
        <v>0.78695652173913044</v>
      </c>
      <c r="E39" s="13">
        <f t="shared" si="1"/>
        <v>0.10703363914373099</v>
      </c>
      <c r="F39" s="21">
        <f>IF('Inputs and Results'!$C$20="Conservation Easement (Perpetual)",(C39-C38),IF(AND('Inputs and Results'!$C$20="Government (Secured)",A39&lt;=$B$6),C39-C38,IF(A39&lt;=$B$6,(C39-C38)*0.01*($B$6-A39+1),0)))</f>
        <v>0</v>
      </c>
      <c r="G39" s="22">
        <f>IF(A39&lt;='Inputs and Results'!$C$12,(C39-C38)*0.01*('Inputs and Results'!$C$12-A39+1),0)</f>
        <v>0</v>
      </c>
      <c r="H39" s="8">
        <f>H38+(H41-H31)/($A41-$A31)</f>
        <v>3.3199999999999994</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19.850000000000001</v>
      </c>
      <c r="C40" s="8">
        <f>C39+(C41-C31)/(A41-A31)</f>
        <v>16.359999999999996</v>
      </c>
      <c r="D40" s="1">
        <f>B40/A40</f>
        <v>0.82708333333333339</v>
      </c>
      <c r="E40" s="13">
        <f>(B40/B39)-1</f>
        <v>9.6685082872928207E-2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3.2599999999999993</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21.6</v>
      </c>
      <c r="C41" s="9">
        <f>VLOOKUP(CONCATENATE($A$1,A41),'Smith et al 2006'!$A$2:$S$780,9,FALSE)</f>
        <v>17.3</v>
      </c>
      <c r="D41" s="1">
        <f t="shared" ref="D41:D104" si="4">B41/A41</f>
        <v>0.8640000000000001</v>
      </c>
      <c r="E41" s="13">
        <f t="shared" ref="E41:E104" si="5">(B41/B40)-1</f>
        <v>8.8161209068010171E-2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3.2</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23.52</v>
      </c>
      <c r="C42" s="8">
        <f>C41+(C51-C41)/(A51-A41)</f>
        <v>18.190000000000001</v>
      </c>
      <c r="D42" s="1">
        <f t="shared" si="4"/>
        <v>0.9046153846153846</v>
      </c>
      <c r="E42" s="13">
        <f t="shared" si="5"/>
        <v>8.8888888888888795E-2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3.17</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25.439999999999998</v>
      </c>
      <c r="C43" s="8">
        <f>C42+(C51-C41)/(A51-A41)</f>
        <v>19.080000000000002</v>
      </c>
      <c r="D43" s="1">
        <f t="shared" si="4"/>
        <v>0.94222222222222218</v>
      </c>
      <c r="E43" s="13">
        <f t="shared" si="5"/>
        <v>8.1632653061224358E-2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3.1399999999999997</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27.359999999999996</v>
      </c>
      <c r="C44" s="8">
        <f>C43+(C51-C41)/(A51-A41)</f>
        <v>19.970000000000002</v>
      </c>
      <c r="D44" s="1">
        <f t="shared" si="4"/>
        <v>0.97714285714285698</v>
      </c>
      <c r="E44" s="13">
        <f t="shared" si="5"/>
        <v>7.547169811320753E-2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3.1099999999999994</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29.279999999999994</v>
      </c>
      <c r="C45" s="8">
        <f>C44+(C51-C41)/(A51-A41)</f>
        <v>20.860000000000003</v>
      </c>
      <c r="D45" s="1">
        <f t="shared" si="4"/>
        <v>1.009655172413793</v>
      </c>
      <c r="E45" s="13">
        <f t="shared" si="5"/>
        <v>7.0175438596491224E-2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3.0799999999999992</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31.199999999999992</v>
      </c>
      <c r="C46" s="8">
        <f>C45+(C51-C41)/(A51-A41)</f>
        <v>21.750000000000004</v>
      </c>
      <c r="D46" s="1">
        <f t="shared" si="4"/>
        <v>1.0399999999999998</v>
      </c>
      <c r="E46" s="13">
        <f t="shared" si="5"/>
        <v>6.5573770491803129E-2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3.0499999999999989</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33.11999999999999</v>
      </c>
      <c r="C47" s="8">
        <f>C46+(C51-C41)/(A51-A41)</f>
        <v>22.640000000000004</v>
      </c>
      <c r="D47" s="1">
        <f t="shared" si="4"/>
        <v>1.0683870967741933</v>
      </c>
      <c r="E47" s="13">
        <f t="shared" si="5"/>
        <v>6.1538461538461542E-2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3.0199999999999987</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35.039999999999992</v>
      </c>
      <c r="C48" s="8">
        <f>C47+(C51-C41)/(A51-A41)</f>
        <v>23.530000000000005</v>
      </c>
      <c r="D48" s="1">
        <f t="shared" si="4"/>
        <v>1.0949999999999998</v>
      </c>
      <c r="E48" s="13">
        <f t="shared" si="5"/>
        <v>5.7971014492753659E-2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2.9899999999999984</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36.959999999999994</v>
      </c>
      <c r="C49" s="8">
        <f>C48+(C51-C41)/(A51-A41)</f>
        <v>24.420000000000005</v>
      </c>
      <c r="D49" s="1">
        <f t="shared" si="4"/>
        <v>1.1199999999999999</v>
      </c>
      <c r="E49" s="13">
        <f t="shared" si="5"/>
        <v>5.4794520547945202E-2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2.9599999999999982</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38.879999999999995</v>
      </c>
      <c r="C50" s="8">
        <f>C49+(C51-C41)/(A51-A41)</f>
        <v>25.310000000000006</v>
      </c>
      <c r="D50" s="1">
        <f t="shared" si="4"/>
        <v>1.1435294117647057</v>
      </c>
      <c r="E50" s="13">
        <f t="shared" si="5"/>
        <v>5.1948051948051965E-2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2.9299999999999979</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40.799999999999997</v>
      </c>
      <c r="C51" s="9">
        <f>VLOOKUP(CONCATENATE($A$1,A51),'Smith et al 2006'!$A$2:$S$780,9,FALSE)</f>
        <v>26.2</v>
      </c>
      <c r="D51" s="1">
        <f t="shared" si="4"/>
        <v>1.1657142857142857</v>
      </c>
      <c r="E51" s="13">
        <f t="shared" si="5"/>
        <v>4.9382716049382713E-2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2.9</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42.86</v>
      </c>
      <c r="C52" s="8">
        <f>C51+(C61-C51)/(A61-A51)</f>
        <v>27.07</v>
      </c>
      <c r="D52" s="1">
        <f t="shared" si="4"/>
        <v>1.1905555555555556</v>
      </c>
      <c r="E52" s="13">
        <f t="shared" si="5"/>
        <v>5.0490196078431415E-2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2.8899999999999997</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44.92</v>
      </c>
      <c r="C53" s="8">
        <f>C52+(C61-C51)/(A61-A51)</f>
        <v>27.94</v>
      </c>
      <c r="D53" s="1">
        <f t="shared" si="4"/>
        <v>1.2140540540540541</v>
      </c>
      <c r="E53" s="13">
        <f t="shared" si="5"/>
        <v>4.8063462435837589E-2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2.88</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46.980000000000004</v>
      </c>
      <c r="C54" s="8">
        <f>C53+(C61-C51)/(A61-A51)</f>
        <v>28.810000000000002</v>
      </c>
      <c r="D54" s="1">
        <f t="shared" si="4"/>
        <v>1.2363157894736843</v>
      </c>
      <c r="E54" s="13">
        <f t="shared" si="5"/>
        <v>4.5859305431878994E-2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2.87</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49.040000000000006</v>
      </c>
      <c r="C55" s="8">
        <f>C54+(C61-C51)/(A61-A51)</f>
        <v>29.680000000000003</v>
      </c>
      <c r="D55" s="1">
        <f t="shared" si="4"/>
        <v>1.2574358974358977</v>
      </c>
      <c r="E55" s="13">
        <f t="shared" si="5"/>
        <v>4.3848446147296771E-2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2.8600000000000003</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51.100000000000009</v>
      </c>
      <c r="C56" s="8">
        <f>C55+(C61-C51)/(A61-A51)</f>
        <v>30.550000000000004</v>
      </c>
      <c r="D56" s="1">
        <f t="shared" si="4"/>
        <v>1.2775000000000003</v>
      </c>
      <c r="E56" s="13">
        <f t="shared" si="5"/>
        <v>4.2006525285481322E-2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2.8500000000000005</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53.160000000000011</v>
      </c>
      <c r="C57" s="8">
        <f>C56+(C61-C51)/(A61-A51)</f>
        <v>31.420000000000005</v>
      </c>
      <c r="D57" s="1">
        <f t="shared" si="4"/>
        <v>1.2965853658536588</v>
      </c>
      <c r="E57" s="13">
        <f t="shared" si="5"/>
        <v>4.0313111545988267E-2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2.8400000000000007</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55.220000000000013</v>
      </c>
      <c r="C58" s="8">
        <f>C57+(C61-C51)/(A61-A51)</f>
        <v>32.290000000000006</v>
      </c>
      <c r="D58" s="1">
        <f t="shared" si="4"/>
        <v>1.314761904761905</v>
      </c>
      <c r="E58" s="13">
        <f t="shared" si="5"/>
        <v>3.875094055680961E-2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2.830000000000001</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57.280000000000015</v>
      </c>
      <c r="C59" s="8">
        <f>C58+(C61-C51)/(A61-A51)</f>
        <v>33.160000000000004</v>
      </c>
      <c r="D59" s="1">
        <f t="shared" si="4"/>
        <v>1.3320930232558144</v>
      </c>
      <c r="E59" s="13">
        <f t="shared" si="5"/>
        <v>3.7305324157913766E-2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2.8200000000000012</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59.340000000000018</v>
      </c>
      <c r="C60" s="8">
        <f>C59+(C61-C51)/(A61-A51)</f>
        <v>34.03</v>
      </c>
      <c r="D60" s="1">
        <f t="shared" si="4"/>
        <v>1.3486363636363641</v>
      </c>
      <c r="E60" s="13">
        <f t="shared" si="5"/>
        <v>3.5963687150837975E-2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2.8100000000000014</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61.4</v>
      </c>
      <c r="C61" s="9">
        <f>VLOOKUP(CONCATENATE($A$1,A61),'Smith et al 2006'!$A$2:$S$780,9,FALSE)</f>
        <v>34.9</v>
      </c>
      <c r="D61" s="1">
        <f t="shared" si="4"/>
        <v>1.3644444444444443</v>
      </c>
      <c r="E61" s="13">
        <f t="shared" si="5"/>
        <v>3.4715200539265023E-2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2.8</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63.589999999999996</v>
      </c>
      <c r="C62" s="8">
        <f>C61+(C71-C61)/(A71-A61)</f>
        <v>35.769999999999996</v>
      </c>
      <c r="D62" s="1">
        <f t="shared" si="4"/>
        <v>1.382391304347826</v>
      </c>
      <c r="E62" s="13">
        <f t="shared" si="5"/>
        <v>3.5667752442996692E-2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2.78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65.78</v>
      </c>
      <c r="C63" s="8">
        <f>C62+(C71-C61)/(A71-A61)</f>
        <v>36.639999999999993</v>
      </c>
      <c r="D63" s="1">
        <f t="shared" si="4"/>
        <v>1.3995744680851063</v>
      </c>
      <c r="E63" s="13">
        <f t="shared" si="5"/>
        <v>3.4439377260575554E-2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2.76</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67.97</v>
      </c>
      <c r="C64" s="8">
        <f>C63+(C71-C61)/(A71-A61)</f>
        <v>37.509999999999991</v>
      </c>
      <c r="D64" s="1">
        <f t="shared" si="4"/>
        <v>1.4160416666666666</v>
      </c>
      <c r="E64" s="13">
        <f t="shared" si="5"/>
        <v>3.3292794162359307E-2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2.7399999999999998</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70.16</v>
      </c>
      <c r="C65" s="8">
        <f>C64+(C71-C61)/(A71-A61)</f>
        <v>38.379999999999988</v>
      </c>
      <c r="D65" s="1">
        <f t="shared" si="4"/>
        <v>1.4318367346938774</v>
      </c>
      <c r="E65" s="13">
        <f t="shared" si="5"/>
        <v>3.2220097101662404E-2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2.7199999999999998</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72.349999999999994</v>
      </c>
      <c r="C66" s="8">
        <f>C65+(C71-C61)/(A71-A61)</f>
        <v>39.249999999999986</v>
      </c>
      <c r="D66" s="1">
        <f t="shared" si="4"/>
        <v>1.4469999999999998</v>
      </c>
      <c r="E66" s="13">
        <f t="shared" si="5"/>
        <v>3.1214367160775414E-2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2.6999999999999997</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74.539999999999992</v>
      </c>
      <c r="C67" s="8">
        <f>C66+(C71-C61)/(A71-A61)</f>
        <v>40.119999999999983</v>
      </c>
      <c r="D67" s="1">
        <f t="shared" si="4"/>
        <v>1.4615686274509803</v>
      </c>
      <c r="E67" s="13">
        <f t="shared" si="5"/>
        <v>3.0269523151347677E-2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2.6799999999999997</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76.72999999999999</v>
      </c>
      <c r="C68" s="8">
        <f>C67+(C71-C61)/(A71-A61)</f>
        <v>40.989999999999981</v>
      </c>
      <c r="D68" s="1">
        <f t="shared" si="4"/>
        <v>1.4755769230769229</v>
      </c>
      <c r="E68" s="13">
        <f t="shared" si="5"/>
        <v>2.9380198551113512E-2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2.6599999999999997</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78.919999999999987</v>
      </c>
      <c r="C69" s="8">
        <f>C68+(C71-C61)/(A71-A61)</f>
        <v>41.859999999999978</v>
      </c>
      <c r="D69" s="1">
        <f t="shared" si="4"/>
        <v>1.4890566037735846</v>
      </c>
      <c r="E69" s="13">
        <f t="shared" si="5"/>
        <v>2.8541639515183181E-2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2.6399999999999997</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81.109999999999985</v>
      </c>
      <c r="C70" s="8">
        <f>C69+(C71-C61)/(A71-A61)</f>
        <v>42.729999999999976</v>
      </c>
      <c r="D70" s="1">
        <f t="shared" si="4"/>
        <v>1.5020370370370368</v>
      </c>
      <c r="E70" s="13">
        <f t="shared" si="5"/>
        <v>2.7749619868220998E-2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2.6199999999999997</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83.3</v>
      </c>
      <c r="C71" s="9">
        <f>VLOOKUP(CONCATENATE($A$1,A71),'Smith et al 2006'!$A$2:$S$780,9,FALSE)</f>
        <v>43.6</v>
      </c>
      <c r="D71" s="1">
        <f t="shared" si="4"/>
        <v>1.5145454545454544</v>
      </c>
      <c r="E71" s="13">
        <f t="shared" si="5"/>
        <v>2.700036986808052E-2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2.6</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85.57</v>
      </c>
      <c r="C72" s="8">
        <f>C71+(C81-C71)/(A81-A71)</f>
        <v>44.49</v>
      </c>
      <c r="D72" s="1">
        <f t="shared" si="4"/>
        <v>1.5280357142857142</v>
      </c>
      <c r="E72" s="13">
        <f t="shared" si="5"/>
        <v>2.7250900360143993E-2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2.59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87.839999999999989</v>
      </c>
      <c r="C73" s="8">
        <f>C72+(C81-C71)/(A81-A71)</f>
        <v>45.38</v>
      </c>
      <c r="D73" s="1">
        <f t="shared" si="4"/>
        <v>1.5410526315789472</v>
      </c>
      <c r="E73" s="13">
        <f t="shared" si="5"/>
        <v>2.6527988781114731E-2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2.58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90.109999999999985</v>
      </c>
      <c r="C74" s="8">
        <f>C73+(C81-C71)/(A81-A71)</f>
        <v>46.27</v>
      </c>
      <c r="D74" s="1">
        <f t="shared" si="4"/>
        <v>1.5536206896551721</v>
      </c>
      <c r="E74" s="13">
        <f t="shared" si="5"/>
        <v>2.5842440801457256E-2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2.5700000000000003</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92.379999999999981</v>
      </c>
      <c r="C75" s="8">
        <f>C74+(C81-C71)/(A81-A71)</f>
        <v>47.160000000000004</v>
      </c>
      <c r="D75" s="1">
        <f t="shared" si="4"/>
        <v>1.5657627118644064</v>
      </c>
      <c r="E75" s="13">
        <f t="shared" si="5"/>
        <v>2.5191432693374649E-2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2.5600000000000005</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94.649999999999977</v>
      </c>
      <c r="C76" s="8">
        <f>C75+(C81-C71)/(A81-A71)</f>
        <v>48.050000000000004</v>
      </c>
      <c r="D76" s="1">
        <f t="shared" si="4"/>
        <v>1.5774999999999997</v>
      </c>
      <c r="E76" s="13">
        <f t="shared" si="5"/>
        <v>2.4572418272353236E-2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2.5500000000000007</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96.919999999999973</v>
      </c>
      <c r="C77" s="8">
        <f>C76+(C81-C71)/(A81-A71)</f>
        <v>48.940000000000005</v>
      </c>
      <c r="D77" s="1">
        <f t="shared" si="4"/>
        <v>1.588852459016393</v>
      </c>
      <c r="E77" s="13">
        <f t="shared" si="5"/>
        <v>2.3983095615425221E-2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2.5400000000000009</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99.189999999999969</v>
      </c>
      <c r="C78" s="8">
        <f>C77+(C81-C71)/(A81-A71)</f>
        <v>49.830000000000005</v>
      </c>
      <c r="D78" s="1">
        <f t="shared" si="4"/>
        <v>1.5998387096774189</v>
      </c>
      <c r="E78" s="13">
        <f t="shared" si="5"/>
        <v>2.3421378456458974E-2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2.5300000000000011</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101.45999999999997</v>
      </c>
      <c r="C79" s="8">
        <f>C78+(C81-C71)/(A81-A71)</f>
        <v>50.720000000000006</v>
      </c>
      <c r="D79" s="1">
        <f t="shared" si="4"/>
        <v>1.61047619047619</v>
      </c>
      <c r="E79" s="13">
        <f t="shared" si="5"/>
        <v>2.2885371509224761E-2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2.5200000000000014</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103.72999999999996</v>
      </c>
      <c r="C80" s="8">
        <f>C79+(C81-C71)/(A81-A71)</f>
        <v>51.610000000000007</v>
      </c>
      <c r="D80" s="1">
        <f t="shared" si="4"/>
        <v>1.6207812499999994</v>
      </c>
      <c r="E80" s="13">
        <f t="shared" si="5"/>
        <v>2.2373349103094853E-2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2.5100000000000016</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106</v>
      </c>
      <c r="C81" s="9">
        <f>VLOOKUP(CONCATENATE($A$1,A81),'Smith et al 2006'!$A$2:$S$780,9,FALSE)</f>
        <v>52.5</v>
      </c>
      <c r="D81" s="1">
        <f t="shared" si="4"/>
        <v>1.6307692307692307</v>
      </c>
      <c r="E81" s="13">
        <f t="shared" si="5"/>
        <v>2.1883736623927952E-2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2.5</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108.33</v>
      </c>
      <c r="C82" s="8">
        <f>C81+(C91-C81)/(A91-A81)</f>
        <v>53.38</v>
      </c>
      <c r="D82" s="1">
        <f t="shared" si="4"/>
        <v>1.6413636363636364</v>
      </c>
      <c r="E82" s="13">
        <f t="shared" si="5"/>
        <v>2.1981132075471699E-2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2.4900000000000002</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110.66</v>
      </c>
      <c r="C83" s="8">
        <f>C82+(C91-C81)/(A91-A81)</f>
        <v>54.260000000000005</v>
      </c>
      <c r="D83" s="1">
        <f t="shared" si="4"/>
        <v>1.651641791044776</v>
      </c>
      <c r="E83" s="13">
        <f t="shared" si="5"/>
        <v>2.1508354103203065E-2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2.4800000000000004</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112.99</v>
      </c>
      <c r="C84" s="8">
        <f>C83+(C91-C81)/(A91-A81)</f>
        <v>55.140000000000008</v>
      </c>
      <c r="D84" s="1">
        <f t="shared" si="4"/>
        <v>1.6616176470588235</v>
      </c>
      <c r="E84" s="13">
        <f t="shared" si="5"/>
        <v>2.1055485270196961E-2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2.4700000000000006</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115.32</v>
      </c>
      <c r="C85" s="8">
        <f>C84+(C91-C81)/(A91-A81)</f>
        <v>56.02000000000001</v>
      </c>
      <c r="D85" s="1">
        <f t="shared" si="4"/>
        <v>1.6713043478260869</v>
      </c>
      <c r="E85" s="13">
        <f t="shared" si="5"/>
        <v>2.062129391981582E-2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2.4600000000000009</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117.64999999999999</v>
      </c>
      <c r="C86" s="8">
        <f>C85+(C91-C81)/(A91-A81)</f>
        <v>56.900000000000013</v>
      </c>
      <c r="D86" s="1">
        <f t="shared" si="4"/>
        <v>1.6807142857142856</v>
      </c>
      <c r="E86" s="13">
        <f t="shared" si="5"/>
        <v>2.0204647936177489E-2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2.4500000000000011</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119.97999999999999</v>
      </c>
      <c r="C87" s="8">
        <f>C86+(C91-C81)/(A91-A81)</f>
        <v>57.780000000000015</v>
      </c>
      <c r="D87" s="1">
        <f t="shared" si="4"/>
        <v>1.6898591549295774</v>
      </c>
      <c r="E87" s="13">
        <f t="shared" si="5"/>
        <v>1.9804504887377838E-2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2.4400000000000013</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122.30999999999999</v>
      </c>
      <c r="C88" s="8">
        <f>C87+(C91-C81)/(A91-A81)</f>
        <v>58.660000000000018</v>
      </c>
      <c r="D88" s="1">
        <f t="shared" si="4"/>
        <v>1.6987499999999998</v>
      </c>
      <c r="E88" s="13">
        <f t="shared" si="5"/>
        <v>1.9419903317219545E-2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2.4300000000000015</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124.63999999999999</v>
      </c>
      <c r="C89" s="8">
        <f>C88+(C91-C81)/(A91-A81)</f>
        <v>59.54000000000002</v>
      </c>
      <c r="D89" s="1">
        <f t="shared" si="4"/>
        <v>1.7073972602739724</v>
      </c>
      <c r="E89" s="13">
        <f t="shared" si="5"/>
        <v>1.9049955032294896E-2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2.4200000000000017</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126.96999999999998</v>
      </c>
      <c r="C90" s="8">
        <f>C89+(C91-C81)/(A91-A81)</f>
        <v>60.420000000000023</v>
      </c>
      <c r="D90" s="1">
        <f t="shared" si="4"/>
        <v>1.7158108108108105</v>
      </c>
      <c r="E90" s="13">
        <f t="shared" si="5"/>
        <v>1.8693838254171924E-2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2.4100000000000019</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129.30000000000001</v>
      </c>
      <c r="C91" s="9">
        <f>VLOOKUP(CONCATENATE($A$1,A91),'Smith et al 2006'!$A$2:$S$780,9,FALSE)</f>
        <v>61.3</v>
      </c>
      <c r="D91" s="1">
        <f t="shared" si="4"/>
        <v>1.7240000000000002</v>
      </c>
      <c r="E91" s="13">
        <f t="shared" si="5"/>
        <v>1.8350791525557408E-2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2.4</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131.67000000000002</v>
      </c>
      <c r="C92" s="8">
        <f>C91+(C101-C91)/(A101-A91)</f>
        <v>62.169999999999995</v>
      </c>
      <c r="D92" s="1">
        <f t="shared" si="4"/>
        <v>1.7325000000000002</v>
      </c>
      <c r="E92" s="13">
        <f t="shared" si="5"/>
        <v>1.8329466357308588E-2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2.4</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134.04000000000002</v>
      </c>
      <c r="C93" s="8">
        <f>C92+(C101-C91)/(A101-A91)</f>
        <v>63.039999999999992</v>
      </c>
      <c r="D93" s="1">
        <f t="shared" si="4"/>
        <v>1.740779220779221</v>
      </c>
      <c r="E93" s="13">
        <f t="shared" si="5"/>
        <v>1.7999544315333793E-2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2.4</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136.41000000000003</v>
      </c>
      <c r="C94" s="8">
        <f>C93+(C101-C91)/(A101-A91)</f>
        <v>63.909999999999989</v>
      </c>
      <c r="D94" s="1">
        <f t="shared" si="4"/>
        <v>1.7488461538461542</v>
      </c>
      <c r="E94" s="13">
        <f t="shared" si="5"/>
        <v>1.7681289167412739E-2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2.4</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138.78000000000003</v>
      </c>
      <c r="C95" s="8">
        <f>C94+(C101-C91)/(A101-A91)</f>
        <v>64.779999999999987</v>
      </c>
      <c r="D95" s="1">
        <f t="shared" si="4"/>
        <v>1.7567088607594941</v>
      </c>
      <c r="E95" s="13">
        <f t="shared" si="5"/>
        <v>1.7374092808445152E-2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2.4</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141.15000000000003</v>
      </c>
      <c r="C96" s="8">
        <f>C95+(C101-C91)/(A101-A91)</f>
        <v>65.649999999999991</v>
      </c>
      <c r="D96" s="1">
        <f t="shared" si="4"/>
        <v>1.7643750000000005</v>
      </c>
      <c r="E96" s="13">
        <f t="shared" si="5"/>
        <v>1.7077388672719351E-2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2.4</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143.52000000000004</v>
      </c>
      <c r="C97" s="8">
        <f>C96+(C101-C91)/(A101-A91)</f>
        <v>66.52</v>
      </c>
      <c r="D97" s="1">
        <f t="shared" si="4"/>
        <v>1.7718518518518522</v>
      </c>
      <c r="E97" s="13">
        <f t="shared" si="5"/>
        <v>1.6790648246546303E-2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2.4</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145.89000000000004</v>
      </c>
      <c r="C98" s="8">
        <f>C97+(C101-C91)/(A101-A91)</f>
        <v>67.39</v>
      </c>
      <c r="D98" s="1">
        <f t="shared" si="4"/>
        <v>1.7791463414634152</v>
      </c>
      <c r="E98" s="13">
        <f t="shared" si="5"/>
        <v>1.6513377926421491E-2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2.4</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148.26000000000005</v>
      </c>
      <c r="C99" s="8">
        <f>C98+(C101-C91)/(A101-A91)</f>
        <v>68.260000000000005</v>
      </c>
      <c r="D99" s="1">
        <f t="shared" si="4"/>
        <v>1.7862650602409644</v>
      </c>
      <c r="E99" s="13">
        <f t="shared" si="5"/>
        <v>1.6245116183425834E-2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2.4</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150.63000000000005</v>
      </c>
      <c r="C100" s="8">
        <f>C99+(C101-C91)/(A101-A91)</f>
        <v>69.13000000000001</v>
      </c>
      <c r="D100" s="1">
        <f t="shared" si="4"/>
        <v>1.7932142857142863</v>
      </c>
      <c r="E100" s="13">
        <f t="shared" si="5"/>
        <v>1.5985430999595263E-2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2.4</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153</v>
      </c>
      <c r="C101" s="9">
        <f>VLOOKUP(CONCATENATE($A$1,A101),'Smith et al 2006'!$A$2:$S$780,9,FALSE)</f>
        <v>70</v>
      </c>
      <c r="D101" s="1">
        <f t="shared" si="4"/>
        <v>1.8</v>
      </c>
      <c r="E101" s="13">
        <f t="shared" si="5"/>
        <v>1.5733917546305154E-2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2.4</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155.38</v>
      </c>
      <c r="C102" s="8">
        <f>C101+(C111-C101)/(A111-A101)</f>
        <v>70.86</v>
      </c>
      <c r="D102" s="1">
        <f t="shared" si="4"/>
        <v>1.8067441860465117</v>
      </c>
      <c r="E102" s="13">
        <f t="shared" si="5"/>
        <v>1.5555555555555545E-2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2.3899999999999997</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157.76</v>
      </c>
      <c r="C103" s="8">
        <f>C102+(C111-C101)/(A111-A101)</f>
        <v>71.72</v>
      </c>
      <c r="D103" s="1">
        <f t="shared" si="4"/>
        <v>1.8133333333333332</v>
      </c>
      <c r="E103" s="13">
        <f t="shared" si="5"/>
        <v>1.5317286652078765E-2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2.38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160.13999999999999</v>
      </c>
      <c r="C104" s="8">
        <f>C103+(C111-C101)/(A111-A101)</f>
        <v>72.58</v>
      </c>
      <c r="D104" s="1">
        <f t="shared" si="4"/>
        <v>1.8197727272727271</v>
      </c>
      <c r="E104" s="13">
        <f t="shared" si="5"/>
        <v>1.5086206896551602E-2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2.37</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162.51999999999998</v>
      </c>
      <c r="C105" s="8">
        <f>C104+(C111-C101)/(A111-A101)</f>
        <v>73.44</v>
      </c>
      <c r="D105" s="1">
        <f t="shared" ref="D105:D141" si="14">B105/A105</f>
        <v>1.8260674157303369</v>
      </c>
      <c r="E105" s="13">
        <f t="shared" ref="E105:E141" si="15">(B105/B104)-1</f>
        <v>1.4861995753715496E-2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2.3600000000000003</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164.89999999999998</v>
      </c>
      <c r="C106" s="8">
        <f>C105+(C111-C101)/(A111-A101)</f>
        <v>74.3</v>
      </c>
      <c r="D106" s="1">
        <f t="shared" si="14"/>
        <v>1.832222222222222</v>
      </c>
      <c r="E106" s="13">
        <f t="shared" si="15"/>
        <v>1.4644351464435212E-2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2.3500000000000005</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167.27999999999997</v>
      </c>
      <c r="C107" s="8">
        <f>C106+(C111-C101)/(A111-A101)</f>
        <v>75.16</v>
      </c>
      <c r="D107" s="1">
        <f t="shared" si="14"/>
        <v>1.8382417582417578</v>
      </c>
      <c r="E107" s="13">
        <f t="shared" si="15"/>
        <v>1.4432989690721598E-2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2.3400000000000007</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169.65999999999997</v>
      </c>
      <c r="C108" s="8">
        <f>C107+(C111-C101)/(A111-A101)</f>
        <v>76.02</v>
      </c>
      <c r="D108" s="1">
        <f t="shared" si="14"/>
        <v>1.8441304347826084</v>
      </c>
      <c r="E108" s="13">
        <f t="shared" si="15"/>
        <v>1.4227642276422703E-2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2.330000000000001</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172.03999999999996</v>
      </c>
      <c r="C109" s="8">
        <f>C108+(C111-C101)/(A111-A101)</f>
        <v>76.88</v>
      </c>
      <c r="D109" s="1">
        <f t="shared" si="14"/>
        <v>1.8498924731182791</v>
      </c>
      <c r="E109" s="13">
        <f t="shared" si="15"/>
        <v>1.4028056112224352E-2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2.3200000000000012</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174.41999999999996</v>
      </c>
      <c r="C110" s="8">
        <f>C109+(C111-C101)/(A111-A101)</f>
        <v>77.739999999999995</v>
      </c>
      <c r="D110" s="1">
        <f t="shared" si="14"/>
        <v>1.8555319148936167</v>
      </c>
      <c r="E110" s="13">
        <f t="shared" si="15"/>
        <v>1.383399209486158E-2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2.3100000000000014</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176.8</v>
      </c>
      <c r="C111" s="9">
        <f>VLOOKUP(CONCATENATE($A$1,A111),'Smith et al 2006'!$A$2:$S$780,9,FALSE)</f>
        <v>78.599999999999994</v>
      </c>
      <c r="D111" s="1">
        <f t="shared" si="14"/>
        <v>1.8610526315789475</v>
      </c>
      <c r="E111" s="13">
        <f t="shared" si="15"/>
        <v>1.3645224171540349E-2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2.2999999999999998</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179.16000000000003</v>
      </c>
      <c r="C112" s="8">
        <f>C111+(C121-C111)/(A121-A111)</f>
        <v>79.44</v>
      </c>
      <c r="D112" s="1">
        <f t="shared" si="14"/>
        <v>1.8662500000000002</v>
      </c>
      <c r="E112" s="13">
        <f t="shared" si="15"/>
        <v>1.3348416289592935E-2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2.2999999999999998</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181.52000000000004</v>
      </c>
      <c r="C113" s="8">
        <f>C112+(C121-C111)/(A121-A111)</f>
        <v>80.28</v>
      </c>
      <c r="D113" s="1">
        <f t="shared" si="14"/>
        <v>1.8713402061855675</v>
      </c>
      <c r="E113" s="13">
        <f t="shared" si="15"/>
        <v>1.3172583165885321E-2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2.2999999999999998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183.88000000000005</v>
      </c>
      <c r="C114" s="8">
        <f>C113+(C121-C111)/(A121-A111)</f>
        <v>81.12</v>
      </c>
      <c r="D114" s="1">
        <f t="shared" si="14"/>
        <v>1.8763265306122454</v>
      </c>
      <c r="E114" s="13">
        <f t="shared" si="15"/>
        <v>1.3001322168356255E-2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2.2999999999999998</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186.24000000000007</v>
      </c>
      <c r="C115" s="8">
        <f>C114+(C121-C111)/(A121-A111)</f>
        <v>81.960000000000008</v>
      </c>
      <c r="D115" s="1">
        <f t="shared" si="14"/>
        <v>1.8812121212121218</v>
      </c>
      <c r="E115" s="13">
        <f t="shared" si="15"/>
        <v>1.2834457254731424E-2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2.2999999999999998</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188.60000000000008</v>
      </c>
      <c r="C116" s="8">
        <f>C115+(C121-C111)/(A121-A111)</f>
        <v>82.800000000000011</v>
      </c>
      <c r="D116" s="1">
        <f t="shared" si="14"/>
        <v>1.8860000000000008</v>
      </c>
      <c r="E116" s="13">
        <f t="shared" si="15"/>
        <v>1.2671821305842101E-2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2.2999999999999998</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190.96000000000009</v>
      </c>
      <c r="C117" s="8">
        <f>C116+(C121-C111)/(A121-A111)</f>
        <v>83.640000000000015</v>
      </c>
      <c r="D117" s="1">
        <f t="shared" si="14"/>
        <v>1.8906930693069317</v>
      </c>
      <c r="E117" s="13">
        <f t="shared" si="15"/>
        <v>1.2513255567338399E-2</v>
      </c>
      <c r="F117" s="20"/>
      <c r="G117" s="20"/>
      <c r="H117" s="8">
        <f>H116+(H121-H111)/($A121-$A111)</f>
        <v>2.2999999999999998</v>
      </c>
    </row>
    <row r="118" spans="1:108" x14ac:dyDescent="0.2">
      <c r="A118" s="8">
        <f t="shared" si="16"/>
        <v>102</v>
      </c>
      <c r="B118" s="8">
        <f>B117+(B121-B111)/(A121-A111)</f>
        <v>193.32000000000011</v>
      </c>
      <c r="C118" s="8">
        <f>C117+(C121-C111)/(A121-A111)</f>
        <v>84.480000000000018</v>
      </c>
      <c r="D118" s="1">
        <f t="shared" si="14"/>
        <v>1.8952941176470599</v>
      </c>
      <c r="E118" s="13">
        <f t="shared" si="15"/>
        <v>1.2358609132802734E-2</v>
      </c>
      <c r="F118" s="20"/>
      <c r="G118" s="20"/>
      <c r="H118" s="8">
        <f>H117+(H121-H111)/($A121-$A111)</f>
        <v>2.2999999999999998</v>
      </c>
    </row>
    <row r="119" spans="1:108" x14ac:dyDescent="0.2">
      <c r="A119" s="8">
        <f t="shared" si="16"/>
        <v>103</v>
      </c>
      <c r="B119" s="8">
        <f>B118+(B121-B111)/(A121-A111)</f>
        <v>195.68000000000012</v>
      </c>
      <c r="C119" s="8">
        <f>C118+(C121-C111)/(A121-A111)</f>
        <v>85.320000000000022</v>
      </c>
      <c r="D119" s="1">
        <f t="shared" si="14"/>
        <v>1.8998058252427197</v>
      </c>
      <c r="E119" s="13">
        <f t="shared" si="15"/>
        <v>1.2207738464721674E-2</v>
      </c>
      <c r="F119" s="20"/>
      <c r="G119" s="20"/>
      <c r="H119" s="8">
        <f>H118+(H121-H111)/($A121-$A111)</f>
        <v>2.2999999999999998</v>
      </c>
    </row>
    <row r="120" spans="1:108" x14ac:dyDescent="0.2">
      <c r="A120" s="8">
        <f t="shared" si="16"/>
        <v>104</v>
      </c>
      <c r="B120" s="8">
        <f>B119+(B121-B111)/(A121-A111)</f>
        <v>198.04000000000013</v>
      </c>
      <c r="C120" s="8">
        <f>C119+(C121-C111)/(A121-A111)</f>
        <v>86.160000000000025</v>
      </c>
      <c r="D120" s="1">
        <f t="shared" si="14"/>
        <v>1.9042307692307705</v>
      </c>
      <c r="E120" s="13">
        <f t="shared" si="15"/>
        <v>1.2060506950122729E-2</v>
      </c>
      <c r="F120" s="20"/>
      <c r="G120" s="20"/>
      <c r="H120" s="8">
        <f>H119+(H121-H111)/($A121-$A111)</f>
        <v>2.2999999999999998</v>
      </c>
    </row>
    <row r="121" spans="1:108" x14ac:dyDescent="0.2">
      <c r="A121" s="9">
        <v>105</v>
      </c>
      <c r="B121" s="9">
        <f>VLOOKUP(CONCATENATE($A$1,A121),'Smith et al 2006'!$A$2:$S$780,8,FALSE)</f>
        <v>200.4</v>
      </c>
      <c r="C121" s="9">
        <f>VLOOKUP(CONCATENATE($A$1,A121),'Smith et al 2006'!$A$2:$S$780,9,FALSE)</f>
        <v>87</v>
      </c>
      <c r="D121" s="1">
        <f t="shared" si="14"/>
        <v>1.9085714285714286</v>
      </c>
      <c r="E121" s="13">
        <f t="shared" si="15"/>
        <v>1.1916784487981502E-2</v>
      </c>
      <c r="F121" s="20"/>
      <c r="G121" s="20"/>
      <c r="H121" s="9">
        <f>VLOOKUP(CONCATENATE($A$1,$A121),'Smith et al 2006'!$A$2:$S$780,11,FALSE)</f>
        <v>2.2999999999999998</v>
      </c>
    </row>
    <row r="122" spans="1:108" x14ac:dyDescent="0.2">
      <c r="A122" s="8">
        <f t="shared" ref="A122:A130" si="17">A121+1</f>
        <v>106</v>
      </c>
      <c r="B122" s="8">
        <f>B121+(B131-B121)/(A131-A121)</f>
        <v>202.72</v>
      </c>
      <c r="C122" s="8">
        <f>C121+(C131-C121)/(A131-A121)</f>
        <v>87.81</v>
      </c>
      <c r="D122" s="1">
        <f t="shared" si="14"/>
        <v>1.9124528301886792</v>
      </c>
      <c r="E122" s="13">
        <f t="shared" si="15"/>
        <v>1.1576846307385091E-2</v>
      </c>
      <c r="F122" s="20"/>
      <c r="G122" s="20"/>
      <c r="H122" s="8">
        <f>H121+(H131-H121)/($A131-$A121)</f>
        <v>2.29</v>
      </c>
    </row>
    <row r="123" spans="1:108" x14ac:dyDescent="0.2">
      <c r="A123" s="8">
        <f t="shared" si="17"/>
        <v>107</v>
      </c>
      <c r="B123" s="8">
        <f>B122+(B131-B121)/(A131-A121)</f>
        <v>205.04</v>
      </c>
      <c r="C123" s="8">
        <f>C122+(C131-C121)/(A131-A121)</f>
        <v>88.62</v>
      </c>
      <c r="D123" s="1">
        <f t="shared" si="14"/>
        <v>1.9162616822429905</v>
      </c>
      <c r="E123" s="13">
        <f t="shared" si="15"/>
        <v>1.1444356748224083E-2</v>
      </c>
      <c r="F123" s="20"/>
      <c r="G123" s="20"/>
      <c r="H123" s="8">
        <f>H122+(H131-H121)/($A131-$A121)</f>
        <v>2.2800000000000002</v>
      </c>
    </row>
    <row r="124" spans="1:108" x14ac:dyDescent="0.2">
      <c r="A124" s="8">
        <f t="shared" si="17"/>
        <v>108</v>
      </c>
      <c r="B124" s="8">
        <f>B123+(B131-B121)/(A131-A121)</f>
        <v>207.35999999999999</v>
      </c>
      <c r="C124" s="8">
        <f>C123+(C131-C121)/(A131-A121)</f>
        <v>89.43</v>
      </c>
      <c r="D124" s="1">
        <f t="shared" si="14"/>
        <v>1.92</v>
      </c>
      <c r="E124" s="13">
        <f t="shared" si="15"/>
        <v>1.1314865392118678E-2</v>
      </c>
      <c r="F124" s="20"/>
      <c r="G124" s="20"/>
      <c r="H124" s="8">
        <f>H123+(H131-H121)/($A131-$A121)</f>
        <v>2.2700000000000005</v>
      </c>
    </row>
    <row r="125" spans="1:108" x14ac:dyDescent="0.2">
      <c r="A125" s="8">
        <f t="shared" si="17"/>
        <v>109</v>
      </c>
      <c r="B125" s="8">
        <f>B124+(B131-B121)/(A131-A121)</f>
        <v>209.67999999999998</v>
      </c>
      <c r="C125" s="8">
        <f>C124+(C131-C121)/(A131-A121)</f>
        <v>90.240000000000009</v>
      </c>
      <c r="D125" s="1">
        <f t="shared" si="14"/>
        <v>1.923669724770642</v>
      </c>
      <c r="E125" s="13">
        <f t="shared" si="15"/>
        <v>1.1188271604938294E-2</v>
      </c>
      <c r="F125" s="20"/>
      <c r="G125" s="20"/>
      <c r="H125" s="8">
        <f>H124+(H131-H121)/($A131-$A121)</f>
        <v>2.2600000000000007</v>
      </c>
    </row>
    <row r="126" spans="1:108" x14ac:dyDescent="0.2">
      <c r="A126" s="8">
        <f t="shared" si="17"/>
        <v>110</v>
      </c>
      <c r="B126" s="8">
        <f>B125+(B131-B121)/(A131-A121)</f>
        <v>211.99999999999997</v>
      </c>
      <c r="C126" s="8">
        <f>C125+(C131-C121)/(A131-A121)</f>
        <v>91.050000000000011</v>
      </c>
      <c r="D126" s="1">
        <f t="shared" si="14"/>
        <v>1.927272727272727</v>
      </c>
      <c r="E126" s="13">
        <f t="shared" si="15"/>
        <v>1.1064479206409628E-2</v>
      </c>
      <c r="F126" s="20"/>
      <c r="G126" s="20"/>
      <c r="H126" s="8">
        <f>H125+(H131-H121)/($A131-$A121)</f>
        <v>2.2500000000000009</v>
      </c>
    </row>
    <row r="127" spans="1:108" x14ac:dyDescent="0.2">
      <c r="A127" s="8">
        <f t="shared" si="17"/>
        <v>111</v>
      </c>
      <c r="B127" s="8">
        <f>B126+(B131-B121)/(A131-A121)</f>
        <v>214.31999999999996</v>
      </c>
      <c r="C127" s="8">
        <f>C126+(C131-C121)/(A131-A121)</f>
        <v>91.860000000000014</v>
      </c>
      <c r="D127" s="1">
        <f t="shared" si="14"/>
        <v>1.9308108108108104</v>
      </c>
      <c r="E127" s="13">
        <f t="shared" si="15"/>
        <v>1.0943396226415159E-2</v>
      </c>
      <c r="F127" s="20"/>
      <c r="G127" s="20"/>
      <c r="H127" s="8">
        <f>H126+(H131-H121)/($A131-$A121)</f>
        <v>2.2400000000000011</v>
      </c>
    </row>
    <row r="128" spans="1:108" x14ac:dyDescent="0.2">
      <c r="A128" s="8">
        <f t="shared" si="17"/>
        <v>112</v>
      </c>
      <c r="B128" s="8">
        <f>B127+(B131-B121)/(A131-A121)</f>
        <v>216.63999999999996</v>
      </c>
      <c r="C128" s="8">
        <f>C127+(C131-C121)/(A131-A121)</f>
        <v>92.670000000000016</v>
      </c>
      <c r="D128" s="1">
        <f t="shared" si="14"/>
        <v>1.9342857142857139</v>
      </c>
      <c r="E128" s="13">
        <f t="shared" si="15"/>
        <v>1.0824934677118314E-2</v>
      </c>
      <c r="F128" s="20"/>
      <c r="G128" s="20"/>
      <c r="H128" s="8">
        <f>H127+(H131-H121)/($A131-$A121)</f>
        <v>2.2300000000000013</v>
      </c>
    </row>
    <row r="129" spans="1:8" x14ac:dyDescent="0.2">
      <c r="A129" s="8">
        <f t="shared" si="17"/>
        <v>113</v>
      </c>
      <c r="B129" s="8">
        <f>B128+(B131-B121)/(A131-A121)</f>
        <v>218.95999999999995</v>
      </c>
      <c r="C129" s="8">
        <f>C128+(C131-C121)/(A131-A121)</f>
        <v>93.480000000000018</v>
      </c>
      <c r="D129" s="1">
        <f t="shared" si="14"/>
        <v>1.9376991150442473</v>
      </c>
      <c r="E129" s="13">
        <f t="shared" si="15"/>
        <v>1.0709010339734037E-2</v>
      </c>
      <c r="F129" s="20"/>
      <c r="G129" s="20"/>
      <c r="H129" s="8">
        <f>H128+(H131-H121)/($A131-$A121)</f>
        <v>2.2200000000000015</v>
      </c>
    </row>
    <row r="130" spans="1:8" x14ac:dyDescent="0.2">
      <c r="A130" s="8">
        <f t="shared" si="17"/>
        <v>114</v>
      </c>
      <c r="B130" s="8">
        <f>B129+(B131-B121)/(A131-A121)</f>
        <v>221.27999999999994</v>
      </c>
      <c r="C130" s="8">
        <f>C129+(C131-C121)/(A131-A121)</f>
        <v>94.29000000000002</v>
      </c>
      <c r="D130" s="1">
        <f t="shared" si="14"/>
        <v>1.9410526315789469</v>
      </c>
      <c r="E130" s="13">
        <f t="shared" si="15"/>
        <v>1.0595542564852067E-2</v>
      </c>
      <c r="F130" s="20"/>
      <c r="G130" s="20"/>
      <c r="H130" s="8">
        <f>H129+(H131-H121)/($A131-$A121)</f>
        <v>2.2100000000000017</v>
      </c>
    </row>
    <row r="131" spans="1:8" x14ac:dyDescent="0.2">
      <c r="A131" s="9">
        <v>115</v>
      </c>
      <c r="B131" s="9">
        <f>VLOOKUP(CONCATENATE($A$1,A131),'Smith et al 2006'!$A$2:$S$780,8,FALSE)</f>
        <v>223.6</v>
      </c>
      <c r="C131" s="9">
        <f>VLOOKUP(CONCATENATE($A$1,A131),'Smith et al 2006'!$A$2:$S$780,9,FALSE)</f>
        <v>95.1</v>
      </c>
      <c r="D131" s="1">
        <f t="shared" si="14"/>
        <v>1.9443478260869564</v>
      </c>
      <c r="E131" s="13">
        <f t="shared" si="15"/>
        <v>1.0484454085321948E-2</v>
      </c>
      <c r="F131" s="20"/>
      <c r="G131" s="20"/>
      <c r="H131" s="9">
        <f>VLOOKUP(CONCATENATE($A$1,$A131),'Smith et al 2006'!$A$2:$S$780,11,FALSE)</f>
        <v>2.2000000000000002</v>
      </c>
    </row>
    <row r="132" spans="1:8" x14ac:dyDescent="0.2">
      <c r="A132" s="8">
        <f t="shared" ref="A132:A140" si="18">A131+1</f>
        <v>116</v>
      </c>
      <c r="B132" s="8">
        <f>B131+(B141-B131)/(A141-A131)</f>
        <v>225.84</v>
      </c>
      <c r="C132" s="8">
        <f>C131+(C141-C131)/(A141-A131)</f>
        <v>95.86999999999999</v>
      </c>
      <c r="D132" s="1">
        <f t="shared" si="14"/>
        <v>1.9468965517241379</v>
      </c>
      <c r="E132" s="13">
        <f t="shared" si="15"/>
        <v>1.0017889087656551E-2</v>
      </c>
      <c r="F132" s="20"/>
      <c r="G132" s="20"/>
      <c r="H132" s="8">
        <f>H131+(H141-H131)/($A141-$A131)</f>
        <v>2.2000000000000002</v>
      </c>
    </row>
    <row r="133" spans="1:8" x14ac:dyDescent="0.2">
      <c r="A133" s="8">
        <f t="shared" si="18"/>
        <v>117</v>
      </c>
      <c r="B133" s="8">
        <f>B132+(B141-B131)/(A141-A131)</f>
        <v>228.08</v>
      </c>
      <c r="C133" s="8">
        <f>C132+(C141-C131)/(A141-A131)</f>
        <v>96.639999999999986</v>
      </c>
      <c r="D133" s="1">
        <f t="shared" si="14"/>
        <v>1.9494017094017095</v>
      </c>
      <c r="E133" s="13">
        <f t="shared" si="15"/>
        <v>9.9185263903649457E-3</v>
      </c>
      <c r="F133" s="20"/>
      <c r="G133" s="20"/>
      <c r="H133" s="8">
        <f>H132+(H141-H131)/($A141-$A131)</f>
        <v>2.2000000000000002</v>
      </c>
    </row>
    <row r="134" spans="1:8" x14ac:dyDescent="0.2">
      <c r="A134" s="8">
        <f t="shared" si="18"/>
        <v>118</v>
      </c>
      <c r="B134" s="8">
        <f>B133+(B141-B131)/(A141-A131)</f>
        <v>230.32000000000002</v>
      </c>
      <c r="C134" s="8">
        <f>C133+(C141-C131)/(A141-A131)</f>
        <v>97.409999999999982</v>
      </c>
      <c r="D134" s="1">
        <f t="shared" si="14"/>
        <v>1.9518644067796611</v>
      </c>
      <c r="E134" s="13">
        <f t="shared" si="15"/>
        <v>9.8211153981060395E-3</v>
      </c>
      <c r="F134" s="20"/>
      <c r="G134" s="20"/>
      <c r="H134" s="8">
        <f>H133+(H141-H131)/($A141-$A131)</f>
        <v>2.2000000000000002</v>
      </c>
    </row>
    <row r="135" spans="1:8" x14ac:dyDescent="0.2">
      <c r="A135" s="8">
        <f t="shared" si="18"/>
        <v>119</v>
      </c>
      <c r="B135" s="8">
        <f>B134+(B141-B131)/(A141-A131)</f>
        <v>232.56000000000003</v>
      </c>
      <c r="C135" s="8">
        <f>C134+(C141-C131)/(A141-A131)</f>
        <v>98.179999999999978</v>
      </c>
      <c r="D135" s="1">
        <f t="shared" si="14"/>
        <v>1.9542857142857146</v>
      </c>
      <c r="E135" s="13">
        <f t="shared" si="15"/>
        <v>9.7255991663771635E-3</v>
      </c>
      <c r="F135" s="20"/>
      <c r="G135" s="20"/>
      <c r="H135" s="8">
        <f>H134+(H141-H131)/($A141-$A131)</f>
        <v>2.2000000000000002</v>
      </c>
    </row>
    <row r="136" spans="1:8" x14ac:dyDescent="0.2">
      <c r="A136" s="8">
        <f t="shared" si="18"/>
        <v>120</v>
      </c>
      <c r="B136" s="8">
        <f>B135+(B141-B131)/(A141-A131)</f>
        <v>234.80000000000004</v>
      </c>
      <c r="C136" s="8">
        <f>C135+(C141-C131)/(A141-A131)</f>
        <v>98.949999999999974</v>
      </c>
      <c r="D136" s="1">
        <f t="shared" si="14"/>
        <v>1.956666666666667</v>
      </c>
      <c r="E136" s="13">
        <f t="shared" si="15"/>
        <v>9.6319229446164556E-3</v>
      </c>
      <c r="F136" s="20"/>
      <c r="G136" s="20"/>
      <c r="H136" s="8">
        <f>H135+(H141-H131)/($A141-$A131)</f>
        <v>2.2000000000000002</v>
      </c>
    </row>
    <row r="137" spans="1:8" x14ac:dyDescent="0.2">
      <c r="A137" s="8">
        <f t="shared" si="18"/>
        <v>121</v>
      </c>
      <c r="B137" s="8">
        <f>B136+(B141-B131)/(A141-A131)</f>
        <v>237.04000000000005</v>
      </c>
      <c r="C137" s="8">
        <f>C136+(C141-C131)/(A141-A131)</f>
        <v>99.71999999999997</v>
      </c>
      <c r="D137" s="1">
        <f t="shared" si="14"/>
        <v>1.9590082644628104</v>
      </c>
      <c r="E137" s="13">
        <f t="shared" si="15"/>
        <v>9.5400340715503518E-3</v>
      </c>
      <c r="F137" s="20"/>
      <c r="G137" s="20"/>
      <c r="H137" s="8">
        <f>H136+(H141-H131)/($A141-$A131)</f>
        <v>2.2000000000000002</v>
      </c>
    </row>
    <row r="138" spans="1:8" x14ac:dyDescent="0.2">
      <c r="A138" s="8">
        <f t="shared" si="18"/>
        <v>122</v>
      </c>
      <c r="B138" s="8">
        <f>B137+(B141-B131)/(A141-A131)</f>
        <v>239.28000000000006</v>
      </c>
      <c r="C138" s="8">
        <f>C137+(C141-C131)/(A141-A131)</f>
        <v>100.48999999999997</v>
      </c>
      <c r="D138" s="1">
        <f t="shared" si="14"/>
        <v>1.9613114754098366</v>
      </c>
      <c r="E138" s="13">
        <f t="shared" si="15"/>
        <v>9.4498818764765513E-3</v>
      </c>
      <c r="F138" s="20"/>
      <c r="G138" s="20"/>
      <c r="H138" s="8">
        <f>H137+(H141-H131)/($A141-$A131)</f>
        <v>2.2000000000000002</v>
      </c>
    </row>
    <row r="139" spans="1:8" x14ac:dyDescent="0.2">
      <c r="A139" s="8">
        <f t="shared" si="18"/>
        <v>123</v>
      </c>
      <c r="B139" s="8">
        <f>B138+(B141-B131)/(A141-A131)</f>
        <v>241.52000000000007</v>
      </c>
      <c r="C139" s="8">
        <f>C138+(C141-C131)/(A141-A131)</f>
        <v>101.25999999999996</v>
      </c>
      <c r="D139" s="1">
        <f t="shared" si="14"/>
        <v>1.9635772357723582</v>
      </c>
      <c r="E139" s="13">
        <f t="shared" si="15"/>
        <v>9.3614175860916582E-3</v>
      </c>
      <c r="F139" s="20"/>
      <c r="G139" s="20"/>
      <c r="H139" s="8">
        <f>H138+(H141-H131)/($A141-$A131)</f>
        <v>2.2000000000000002</v>
      </c>
    </row>
    <row r="140" spans="1:8" x14ac:dyDescent="0.2">
      <c r="A140" s="8">
        <f t="shared" si="18"/>
        <v>124</v>
      </c>
      <c r="B140" s="8">
        <f>B139+(B141-B131)/(A141-A131)</f>
        <v>243.76000000000008</v>
      </c>
      <c r="C140" s="8">
        <f>C139+(C141-C131)/(A141-A131)</f>
        <v>102.02999999999996</v>
      </c>
      <c r="D140" s="1">
        <f t="shared" si="14"/>
        <v>1.9658064516129039</v>
      </c>
      <c r="E140" s="13">
        <f t="shared" si="15"/>
        <v>9.2745942365022316E-3</v>
      </c>
      <c r="F140" s="20"/>
      <c r="G140" s="20"/>
      <c r="H140" s="8">
        <f>H139+(H141-H131)/($A141-$A131)</f>
        <v>2.2000000000000002</v>
      </c>
    </row>
    <row r="141" spans="1:8" x14ac:dyDescent="0.2">
      <c r="A141" s="9">
        <v>125</v>
      </c>
      <c r="B141" s="9">
        <f>VLOOKUP(CONCATENATE($A$1,A141),'Smith et al 2006'!$A$2:$S$780,8,FALSE)</f>
        <v>246</v>
      </c>
      <c r="C141" s="9">
        <f>VLOOKUP(CONCATENATE($A$1,A141),'Smith et al 2006'!$A$2:$S$780,9,FALSE)</f>
        <v>102.8</v>
      </c>
      <c r="D141" s="1">
        <f t="shared" si="14"/>
        <v>1.968</v>
      </c>
      <c r="E141" s="13">
        <f t="shared" si="15"/>
        <v>9.1893665900883992E-3</v>
      </c>
      <c r="F141" s="20"/>
      <c r="G141" s="20"/>
      <c r="H141" s="9">
        <f>VLOOKUP(CONCATENATE($A$1,$A141),'Smith et al 2006'!$A$2:$S$780,11,FALSE)</f>
        <v>2.2000000000000002</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tptr+GFPAoGillsQZzKnVVzIPVldF6xLUcut0cDR0G562XCsftkRQTdhBB+7RoyCKBZalTSDDmeB7WtkCTVzFg==" saltValue="BBvu/WTa23seWB7ImHOS4g==" spinCount="100000" sheet="1" objects="1" scenarios="1"/>
  <mergeCells count="3">
    <mergeCell ref="D14:E14"/>
    <mergeCell ref="F13:K13"/>
    <mergeCell ref="I14:K14"/>
  </mergeCells>
  <conditionalFormatting sqref="D17:D141">
    <cfRule type="top10" dxfId="7" priority="1" stopIfTrue="1" rank="1"/>
  </conditionalFormatting>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168</v>
      </c>
    </row>
    <row r="2" spans="1:108" x14ac:dyDescent="0.2">
      <c r="A2" s="1" t="s">
        <v>206</v>
      </c>
      <c r="B2" s="1" t="s">
        <v>207</v>
      </c>
    </row>
    <row r="3" spans="1:108" x14ac:dyDescent="0.2">
      <c r="A3" s="1" t="s">
        <v>114</v>
      </c>
      <c r="B3" s="1">
        <f>_xlfn.MAXIFS(A16:A141,D16:D141,B4)</f>
        <v>85</v>
      </c>
    </row>
    <row r="4" spans="1:108" x14ac:dyDescent="0.2">
      <c r="A4" s="1" t="s">
        <v>208</v>
      </c>
      <c r="B4" s="1">
        <f>MAX(D17:D141)</f>
        <v>2.6</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0.65999999999999992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1.3199999999999998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1.92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1.9799999999999998</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2.88</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2.6399999999999997</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3.84</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3.3</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4.8</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0.13</v>
      </c>
      <c r="C22" s="8">
        <f>C21+(C31-C21)/(A31-A21)</f>
        <v>3.5999999999999996</v>
      </c>
      <c r="D22" s="1">
        <f t="shared" si="0"/>
        <v>2.1666666666666667E-2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4.75</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0.26</v>
      </c>
      <c r="C23" s="8">
        <f>C22+(C31-C21)/(A31-A21)</f>
        <v>3.8999999999999995</v>
      </c>
      <c r="D23" s="1">
        <f t="shared" si="0"/>
        <v>3.7142857142857144E-2</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4.7</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0.39</v>
      </c>
      <c r="C24" s="8">
        <f>C23+(C31-C21)/(A31-A21)</f>
        <v>4.1999999999999993</v>
      </c>
      <c r="D24" s="1">
        <f t="shared" si="0"/>
        <v>4.8750000000000002E-2</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4.6500000000000004</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0.52</v>
      </c>
      <c r="C25" s="8">
        <f>C24+(C31-C21)/(A31-A21)</f>
        <v>4.4999999999999991</v>
      </c>
      <c r="D25" s="1">
        <f t="shared" si="0"/>
        <v>5.7777777777777782E-2</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4.6000000000000005</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0.65</v>
      </c>
      <c r="C26" s="8">
        <f>C25+(C31-C21)/(A31-A21)</f>
        <v>4.7999999999999989</v>
      </c>
      <c r="D26" s="1">
        <f t="shared" si="0"/>
        <v>6.5000000000000002E-2</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4.5500000000000007</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0.78</v>
      </c>
      <c r="C27" s="8">
        <f>C26+(C31-C21)/(A31-A21)</f>
        <v>5.0999999999999988</v>
      </c>
      <c r="D27" s="1">
        <f t="shared" si="0"/>
        <v>7.0909090909090908E-2</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4.5000000000000009</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0.91</v>
      </c>
      <c r="C28" s="8">
        <f>C27+(C31-C21)/(A31-A21)</f>
        <v>5.3999999999999986</v>
      </c>
      <c r="D28" s="1">
        <f t="shared" si="0"/>
        <v>7.5833333333333336E-2</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4.4500000000000011</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1.04</v>
      </c>
      <c r="C29" s="8">
        <f>C28+(C31-C21)/(A31-A21)</f>
        <v>5.6999999999999984</v>
      </c>
      <c r="D29" s="1">
        <f t="shared" si="0"/>
        <v>0.08</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4.4000000000000012</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1.17</v>
      </c>
      <c r="C30" s="8">
        <f>C29+(C31-C21)/(A31-A21)</f>
        <v>5.9999999999999982</v>
      </c>
      <c r="D30" s="1">
        <f t="shared" si="0"/>
        <v>8.357142857142856E-2</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4.3500000000000014</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1.3</v>
      </c>
      <c r="C31" s="9">
        <f>VLOOKUP(CONCATENATE($A$1,A31),'Smith et al 2006'!$A$2:$S$780,9,FALSE)</f>
        <v>6.3</v>
      </c>
      <c r="D31" s="1">
        <f t="shared" si="0"/>
        <v>8.666666666666667E-2</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4.3</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3.0300000000000002</v>
      </c>
      <c r="C32" s="8">
        <f>C31+(C41-C31)/(A41-A31)</f>
        <v>7.26</v>
      </c>
      <c r="D32" s="1">
        <f t="shared" si="0"/>
        <v>0.18937500000000002</v>
      </c>
      <c r="E32" s="13">
        <f t="shared" si="1"/>
        <v>1.3307692307692309</v>
      </c>
      <c r="F32" s="21">
        <f>IF('Inputs and Results'!$C$20="Conservation Easement (Perpetual)",(C32-C31),IF(AND('Inputs and Results'!$C$20="Government (Secured)",A32&lt;=$B$6),C32-C31,IF(A32&lt;=$B$6,(C32-C31)*0.01*($B$6-A32+1),0)))</f>
        <v>0</v>
      </c>
      <c r="G32" s="22">
        <f>IF(A32&lt;='Inputs and Results'!$C$12,(C32-C31)*0.01*('Inputs and Results'!$C$12-A32+1),0)</f>
        <v>0</v>
      </c>
      <c r="H32" s="8">
        <f>H31+(H41-H31)/($A41-$A31)</f>
        <v>4.1899999999999995</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4.76</v>
      </c>
      <c r="C33" s="8">
        <f>C32+(C41-C31)/(A41-A31)</f>
        <v>8.2200000000000006</v>
      </c>
      <c r="D33" s="1">
        <f t="shared" si="0"/>
        <v>0.27999999999999997</v>
      </c>
      <c r="E33" s="13">
        <f t="shared" si="1"/>
        <v>0.57095709570957065</v>
      </c>
      <c r="F33" s="21">
        <f>IF('Inputs and Results'!$C$20="Conservation Easement (Perpetual)",(C33-C32),IF(AND('Inputs and Results'!$C$20="Government (Secured)",A33&lt;=$B$6),C33-C32,IF(A33&lt;=$B$6,(C33-C32)*0.01*($B$6-A33+1),0)))</f>
        <v>0</v>
      </c>
      <c r="G33" s="22">
        <f>IF(A33&lt;='Inputs and Results'!$C$12,(C33-C32)*0.01*('Inputs and Results'!$C$12-A33+1),0)</f>
        <v>0</v>
      </c>
      <c r="H33" s="8">
        <f>H32+(H41-H31)/($A41-$A31)</f>
        <v>4.0799999999999992</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6.49</v>
      </c>
      <c r="C34" s="8">
        <f>C33+(C41-C31)/(A41-A31)</f>
        <v>9.1800000000000015</v>
      </c>
      <c r="D34" s="1">
        <f t="shared" si="0"/>
        <v>0.36055555555555557</v>
      </c>
      <c r="E34" s="13">
        <f t="shared" si="1"/>
        <v>0.36344537815126055</v>
      </c>
      <c r="F34" s="21">
        <f>IF('Inputs and Results'!$C$20="Conservation Easement (Perpetual)",(C34-C33),IF(AND('Inputs and Results'!$C$20="Government (Secured)",A34&lt;=$B$6),C34-C33,IF(A34&lt;=$B$6,(C34-C33)*0.01*($B$6-A34+1),0)))</f>
        <v>0</v>
      </c>
      <c r="G34" s="22">
        <f>IF(A34&lt;='Inputs and Results'!$C$12,(C34-C33)*0.01*('Inputs and Results'!$C$12-A34+1),0)</f>
        <v>0</v>
      </c>
      <c r="H34" s="8">
        <f>H33+(H41-H31)/($A41-$A31)</f>
        <v>3.9699999999999993</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8.2200000000000006</v>
      </c>
      <c r="C35" s="8">
        <f>C34+(C41-C31)/(A41-A31)</f>
        <v>10.140000000000002</v>
      </c>
      <c r="D35" s="1">
        <f t="shared" si="0"/>
        <v>0.43263157894736848</v>
      </c>
      <c r="E35" s="13">
        <f t="shared" si="1"/>
        <v>0.26656394453004628</v>
      </c>
      <c r="F35" s="21">
        <f>IF('Inputs and Results'!$C$20="Conservation Easement (Perpetual)",(C35-C34),IF(AND('Inputs and Results'!$C$20="Government (Secured)",A35&lt;=$B$6),C35-C34,IF(A35&lt;=$B$6,(C35-C34)*0.01*($B$6-A35+1),0)))</f>
        <v>0</v>
      </c>
      <c r="G35" s="22">
        <f>IF(A35&lt;='Inputs and Results'!$C$12,(C35-C34)*0.01*('Inputs and Results'!$C$12-A35+1),0)</f>
        <v>0</v>
      </c>
      <c r="H35" s="8">
        <f>H34+(H41-H31)/($A41-$A31)</f>
        <v>3.8599999999999994</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9.9500000000000011</v>
      </c>
      <c r="C36" s="8">
        <f>C35+(C41-C31)/(A41-A31)</f>
        <v>11.100000000000003</v>
      </c>
      <c r="D36" s="1">
        <f t="shared" si="0"/>
        <v>0.49750000000000005</v>
      </c>
      <c r="E36" s="13">
        <f t="shared" si="1"/>
        <v>0.21046228710462289</v>
      </c>
      <c r="F36" s="21">
        <f>IF('Inputs and Results'!$C$20="Conservation Easement (Perpetual)",(C36-C35),IF(AND('Inputs and Results'!$C$20="Government (Secured)",A36&lt;=$B$6),C36-C35,IF(A36&lt;=$B$6,(C36-C35)*0.01*($B$6-A36+1),0)))</f>
        <v>0</v>
      </c>
      <c r="G36" s="22">
        <f>IF(A36&lt;='Inputs and Results'!$C$12,(C36-C35)*0.01*('Inputs and Results'!$C$12-A36+1),0)</f>
        <v>0</v>
      </c>
      <c r="H36" s="8">
        <f>H35+(H41-H31)/($A41-$A31)</f>
        <v>3.7499999999999996</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11.680000000000001</v>
      </c>
      <c r="C37" s="8">
        <f>C36+(C41-C31)/(A41-A31)</f>
        <v>12.060000000000004</v>
      </c>
      <c r="D37" s="1">
        <f t="shared" si="0"/>
        <v>0.55619047619047624</v>
      </c>
      <c r="E37" s="13">
        <f t="shared" si="1"/>
        <v>0.17386934673366827</v>
      </c>
      <c r="F37" s="21">
        <f>IF('Inputs and Results'!$C$20="Conservation Easement (Perpetual)",(C37-C36),IF(AND('Inputs and Results'!$C$20="Government (Secured)",A37&lt;=$B$6),C37-C36,IF(A37&lt;=$B$6,(C37-C36)*0.01*($B$6-A37+1),0)))</f>
        <v>0</v>
      </c>
      <c r="G37" s="22">
        <f>IF(A37&lt;='Inputs and Results'!$C$12,(C37-C36)*0.01*('Inputs and Results'!$C$12-A37+1),0)</f>
        <v>0</v>
      </c>
      <c r="H37" s="8">
        <f>H36+(H41-H31)/($A41-$A31)</f>
        <v>3.6399999999999997</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13.410000000000002</v>
      </c>
      <c r="C38" s="8">
        <f>C37+(C41-C31)/(A41-A31)</f>
        <v>13.020000000000005</v>
      </c>
      <c r="D38" s="1">
        <f t="shared" si="0"/>
        <v>0.60954545454545461</v>
      </c>
      <c r="E38" s="13">
        <f t="shared" si="1"/>
        <v>0.14811643835616439</v>
      </c>
      <c r="F38" s="21">
        <f>IF('Inputs and Results'!$C$20="Conservation Easement (Perpetual)",(C38-C37),IF(AND('Inputs and Results'!$C$20="Government (Secured)",A38&lt;=$B$6),C38-C37,IF(A38&lt;=$B$6,(C38-C37)*0.01*($B$6-A38+1),0)))</f>
        <v>0</v>
      </c>
      <c r="G38" s="22">
        <f>IF(A38&lt;='Inputs and Results'!$C$12,(C38-C37)*0.01*('Inputs and Results'!$C$12-A38+1),0)</f>
        <v>0</v>
      </c>
      <c r="H38" s="8">
        <f>H37+(H41-H31)/($A41-$A31)</f>
        <v>3.53</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15.140000000000002</v>
      </c>
      <c r="C39" s="8">
        <f>C38+(C41-C31)/(A41-A31)</f>
        <v>13.980000000000006</v>
      </c>
      <c r="D39" s="1">
        <f t="shared" si="0"/>
        <v>0.65826086956521745</v>
      </c>
      <c r="E39" s="13">
        <f t="shared" si="1"/>
        <v>0.12900820283370629</v>
      </c>
      <c r="F39" s="21">
        <f>IF('Inputs and Results'!$C$20="Conservation Easement (Perpetual)",(C39-C38),IF(AND('Inputs and Results'!$C$20="Government (Secured)",A39&lt;=$B$6),C39-C38,IF(A39&lt;=$B$6,(C39-C38)*0.01*($B$6-A39+1),0)))</f>
        <v>0</v>
      </c>
      <c r="G39" s="22">
        <f>IF(A39&lt;='Inputs and Results'!$C$12,(C39-C38)*0.01*('Inputs and Results'!$C$12-A39+1),0)</f>
        <v>0</v>
      </c>
      <c r="H39" s="8">
        <f>H38+(H41-H31)/($A41-$A31)</f>
        <v>3.42</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16.87</v>
      </c>
      <c r="C40" s="8">
        <f>C39+(C41-C31)/(A41-A31)</f>
        <v>14.940000000000007</v>
      </c>
      <c r="D40" s="1">
        <f>B40/A40</f>
        <v>0.70291666666666675</v>
      </c>
      <c r="E40" s="13">
        <f>(B40/B39)-1</f>
        <v>0.11426684280052823</v>
      </c>
      <c r="F40" s="21">
        <f>IF('Inputs and Results'!$C$20="Conservation Easement (Perpetual)",(C40-C39),IF(AND('Inputs and Results'!$C$20="Government (Secured)",A40&lt;=$B$6),C40-C39,IF(A40&lt;=$B$6,(C40-C39)*0.01*($B$6-A40+1),0)))</f>
        <v>0</v>
      </c>
      <c r="G40" s="22">
        <f>IF(A40&lt;='Inputs and Results'!$C$12,(C40-C39)*0.01*('Inputs and Results'!$C$12-A40+1),0)</f>
        <v>0</v>
      </c>
      <c r="H40" s="8">
        <f>H39+(H41-H31)/($A41-$A31)</f>
        <v>3.31</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18.600000000000001</v>
      </c>
      <c r="C41" s="9">
        <f>VLOOKUP(CONCATENATE($A$1,A41),'Smith et al 2006'!$A$2:$S$780,9,FALSE)</f>
        <v>15.9</v>
      </c>
      <c r="D41" s="1">
        <f t="shared" ref="D41:D104" si="4">B41/A41</f>
        <v>0.74400000000000011</v>
      </c>
      <c r="E41" s="13">
        <f t="shared" ref="E41:E104" si="5">(B41/B40)-1</f>
        <v>0.10254890337877898</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3.2</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21.92</v>
      </c>
      <c r="C42" s="8">
        <f>C41+(C51-C41)/(A51-A41)</f>
        <v>17.399999999999999</v>
      </c>
      <c r="D42" s="1">
        <f t="shared" si="4"/>
        <v>0.84307692307692317</v>
      </c>
      <c r="E42" s="13">
        <f t="shared" si="5"/>
        <v>0.17849462365591395</v>
      </c>
      <c r="F42" s="21">
        <f>IF('Inputs and Results'!$C$20="Conservation Easement (Perpetual)",(C42-C41),IF(AND('Inputs and Results'!$C$20="Government (Secured)",A42&lt;=$B$6),C42-C41,IF(A42&lt;=$B$6,(C42-C41)*0.01*($B$6-A42+1),0)))</f>
        <v>0</v>
      </c>
      <c r="G42" s="22">
        <f>IF(A42&lt;='Inputs and Results'!$C$12,(C42-C41)*0.01*('Inputs and Results'!$C$12-A42+1),0)</f>
        <v>0</v>
      </c>
      <c r="H42" s="8">
        <f>H41+(H51-H41)/($A51-$A41)</f>
        <v>3.1300000000000003</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25.240000000000002</v>
      </c>
      <c r="C43" s="8">
        <f>C42+(C51-C41)/(A51-A41)</f>
        <v>18.899999999999999</v>
      </c>
      <c r="D43" s="1">
        <f t="shared" si="4"/>
        <v>0.93481481481481488</v>
      </c>
      <c r="E43" s="13">
        <f t="shared" si="5"/>
        <v>0.1514598540145986</v>
      </c>
      <c r="F43" s="21">
        <f>IF('Inputs and Results'!$C$20="Conservation Easement (Perpetual)",(C43-C42),IF(AND('Inputs and Results'!$C$20="Government (Secured)",A43&lt;=$B$6),C43-C42,IF(A43&lt;=$B$6,(C43-C42)*0.01*($B$6-A43+1),0)))</f>
        <v>0</v>
      </c>
      <c r="G43" s="22">
        <f>IF(A43&lt;='Inputs and Results'!$C$12,(C43-C42)*0.01*('Inputs and Results'!$C$12-A43+1),0)</f>
        <v>0</v>
      </c>
      <c r="H43" s="8">
        <f>H42+(H51-H41)/($A51-$A41)</f>
        <v>3.0600000000000005</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28.560000000000002</v>
      </c>
      <c r="C44" s="8">
        <f>C43+(C51-C41)/(A51-A41)</f>
        <v>20.399999999999999</v>
      </c>
      <c r="D44" s="1">
        <f t="shared" si="4"/>
        <v>1.02</v>
      </c>
      <c r="E44" s="13">
        <f t="shared" si="5"/>
        <v>0.13153724247226628</v>
      </c>
      <c r="F44" s="21">
        <f>IF('Inputs and Results'!$C$20="Conservation Easement (Perpetual)",(C44-C43),IF(AND('Inputs and Results'!$C$20="Government (Secured)",A44&lt;=$B$6),C44-C43,IF(A44&lt;=$B$6,(C44-C43)*0.01*($B$6-A44+1),0)))</f>
        <v>0</v>
      </c>
      <c r="G44" s="22">
        <f>IF(A44&lt;='Inputs and Results'!$C$12,(C44-C43)*0.01*('Inputs and Results'!$C$12-A44+1),0)</f>
        <v>0</v>
      </c>
      <c r="H44" s="8">
        <f>H43+(H51-H41)/($A51-$A41)</f>
        <v>2.9900000000000007</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31.880000000000003</v>
      </c>
      <c r="C45" s="8">
        <f>C44+(C51-C41)/(A51-A41)</f>
        <v>21.9</v>
      </c>
      <c r="D45" s="1">
        <f t="shared" si="4"/>
        <v>1.0993103448275863</v>
      </c>
      <c r="E45" s="13">
        <f t="shared" si="5"/>
        <v>0.11624649859943981</v>
      </c>
      <c r="F45" s="21">
        <f>IF('Inputs and Results'!$C$20="Conservation Easement (Perpetual)",(C45-C44),IF(AND('Inputs and Results'!$C$20="Government (Secured)",A45&lt;=$B$6),C45-C44,IF(A45&lt;=$B$6,(C45-C44)*0.01*($B$6-A45+1),0)))</f>
        <v>0</v>
      </c>
      <c r="G45" s="22">
        <f>IF(A45&lt;='Inputs and Results'!$C$12,(C45-C44)*0.01*('Inputs and Results'!$C$12-A45+1),0)</f>
        <v>0</v>
      </c>
      <c r="H45" s="8">
        <f>H44+(H51-H41)/($A51-$A41)</f>
        <v>2.9200000000000008</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35.200000000000003</v>
      </c>
      <c r="C46" s="8">
        <f>C45+(C51-C41)/(A51-A41)</f>
        <v>23.4</v>
      </c>
      <c r="D46" s="1">
        <f t="shared" si="4"/>
        <v>1.1733333333333333</v>
      </c>
      <c r="E46" s="13">
        <f t="shared" si="5"/>
        <v>0.10414052697616061</v>
      </c>
      <c r="F46" s="21">
        <f>IF('Inputs and Results'!$C$20="Conservation Easement (Perpetual)",(C46-C45),IF(AND('Inputs and Results'!$C$20="Government (Secured)",A46&lt;=$B$6),C46-C45,IF(A46&lt;=$B$6,(C46-C45)*0.01*($B$6-A46+1),0)))</f>
        <v>0</v>
      </c>
      <c r="G46" s="22">
        <f>IF(A46&lt;='Inputs and Results'!$C$12,(C46-C45)*0.01*('Inputs and Results'!$C$12-A46+1),0)</f>
        <v>0</v>
      </c>
      <c r="H46" s="8">
        <f>H45+(H51-H41)/($A51-$A41)</f>
        <v>2.850000000000001</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38.520000000000003</v>
      </c>
      <c r="C47" s="8">
        <f>C46+(C51-C41)/(A51-A41)</f>
        <v>24.9</v>
      </c>
      <c r="D47" s="1">
        <f t="shared" si="4"/>
        <v>1.2425806451612904</v>
      </c>
      <c r="E47" s="13">
        <f t="shared" si="5"/>
        <v>9.4318181818181746E-2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2.7800000000000011</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41.84</v>
      </c>
      <c r="C48" s="8">
        <f>C47+(C51-C41)/(A51-A41)</f>
        <v>26.4</v>
      </c>
      <c r="D48" s="1">
        <f t="shared" si="4"/>
        <v>1.3075000000000001</v>
      </c>
      <c r="E48" s="13">
        <f t="shared" si="5"/>
        <v>8.6188992731048852E-2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2.7100000000000013</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45.160000000000004</v>
      </c>
      <c r="C49" s="8">
        <f>C48+(C51-C41)/(A51-A41)</f>
        <v>27.9</v>
      </c>
      <c r="D49" s="1">
        <f t="shared" si="4"/>
        <v>1.3684848484848486</v>
      </c>
      <c r="E49" s="13">
        <f t="shared" si="5"/>
        <v>7.9349904397705506E-2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2.6400000000000015</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48.480000000000004</v>
      </c>
      <c r="C50" s="8">
        <f>C49+(C51-C41)/(A51-A41)</f>
        <v>29.4</v>
      </c>
      <c r="D50" s="1">
        <f t="shared" si="4"/>
        <v>1.4258823529411766</v>
      </c>
      <c r="E50" s="13">
        <f t="shared" si="5"/>
        <v>7.3516386182462368E-2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2.5700000000000016</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51.8</v>
      </c>
      <c r="C51" s="9">
        <f>VLOOKUP(CONCATENATE($A$1,A51),'Smith et al 2006'!$A$2:$S$780,9,FALSE)</f>
        <v>30.9</v>
      </c>
      <c r="D51" s="1">
        <f t="shared" si="4"/>
        <v>1.48</v>
      </c>
      <c r="E51" s="13">
        <f t="shared" si="5"/>
        <v>6.8481848184818395E-2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2.5</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55.559999999999995</v>
      </c>
      <c r="C52" s="8">
        <f>C51+(C61-C51)/(A61-A51)</f>
        <v>32.42</v>
      </c>
      <c r="D52" s="1">
        <f t="shared" si="4"/>
        <v>1.5433333333333332</v>
      </c>
      <c r="E52" s="13">
        <f t="shared" si="5"/>
        <v>7.2586872586872575E-2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2.4700000000000002</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59.319999999999993</v>
      </c>
      <c r="C53" s="8">
        <f>C52+(C61-C51)/(A61-A51)</f>
        <v>33.940000000000005</v>
      </c>
      <c r="D53" s="1">
        <f t="shared" si="4"/>
        <v>1.6032432432432431</v>
      </c>
      <c r="E53" s="13">
        <f t="shared" si="5"/>
        <v>6.7674586033117379E-2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2.4400000000000004</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63.079999999999991</v>
      </c>
      <c r="C54" s="8">
        <f>C53+(C61-C51)/(A61-A51)</f>
        <v>35.460000000000008</v>
      </c>
      <c r="D54" s="1">
        <f t="shared" si="4"/>
        <v>1.6599999999999997</v>
      </c>
      <c r="E54" s="13">
        <f t="shared" si="5"/>
        <v>6.3385030343897419E-2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2.4100000000000006</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66.839999999999989</v>
      </c>
      <c r="C55" s="8">
        <f>C54+(C61-C51)/(A61-A51)</f>
        <v>36.980000000000011</v>
      </c>
      <c r="D55" s="1">
        <f t="shared" si="4"/>
        <v>1.7138461538461536</v>
      </c>
      <c r="E55" s="13">
        <f t="shared" si="5"/>
        <v>5.9606848446417171E-2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2.3800000000000008</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70.599999999999994</v>
      </c>
      <c r="C56" s="8">
        <f>C55+(C61-C51)/(A61-A51)</f>
        <v>38.500000000000014</v>
      </c>
      <c r="D56" s="1">
        <f t="shared" si="4"/>
        <v>1.7649999999999999</v>
      </c>
      <c r="E56" s="13">
        <f t="shared" si="5"/>
        <v>5.6253740275284292E-2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2.350000000000001</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74.36</v>
      </c>
      <c r="C57" s="8">
        <f>C56+(C61-C51)/(A61-A51)</f>
        <v>40.020000000000017</v>
      </c>
      <c r="D57" s="1">
        <f t="shared" si="4"/>
        <v>1.8136585365853659</v>
      </c>
      <c r="E57" s="13">
        <f t="shared" si="5"/>
        <v>5.3257790368272051E-2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2.3200000000000012</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78.12</v>
      </c>
      <c r="C58" s="8">
        <f>C57+(C61-C51)/(A61-A51)</f>
        <v>41.54000000000002</v>
      </c>
      <c r="D58" s="1">
        <f t="shared" si="4"/>
        <v>1.86</v>
      </c>
      <c r="E58" s="13">
        <f t="shared" si="5"/>
        <v>5.0564819795589022E-2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2.2900000000000014</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81.88000000000001</v>
      </c>
      <c r="C59" s="8">
        <f>C58+(C61-C51)/(A61-A51)</f>
        <v>43.060000000000024</v>
      </c>
      <c r="D59" s="1">
        <f t="shared" si="4"/>
        <v>1.904186046511628</v>
      </c>
      <c r="E59" s="13">
        <f t="shared" si="5"/>
        <v>4.8131080389145042E-2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2.2600000000000016</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85.640000000000015</v>
      </c>
      <c r="C60" s="8">
        <f>C59+(C61-C51)/(A61-A51)</f>
        <v>44.580000000000027</v>
      </c>
      <c r="D60" s="1">
        <f t="shared" si="4"/>
        <v>1.9463636363636367</v>
      </c>
      <c r="E60" s="13">
        <f t="shared" si="5"/>
        <v>4.5920859794821745E-2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2.2300000000000018</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89.4</v>
      </c>
      <c r="C61" s="9">
        <f>VLOOKUP(CONCATENATE($A$1,A61),'Smith et al 2006'!$A$2:$S$780,9,FALSE)</f>
        <v>46.1</v>
      </c>
      <c r="D61" s="1">
        <f t="shared" si="4"/>
        <v>1.9866666666666668</v>
      </c>
      <c r="E61" s="13">
        <f t="shared" si="5"/>
        <v>4.3904717421765493E-2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2.2000000000000002</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93.17</v>
      </c>
      <c r="C62" s="8">
        <f>C61+(C71-C61)/(A71-A61)</f>
        <v>47.53</v>
      </c>
      <c r="D62" s="1">
        <f t="shared" si="4"/>
        <v>2.0254347826086958</v>
      </c>
      <c r="E62" s="13">
        <f t="shared" si="5"/>
        <v>4.2170022371364579E-2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2.1800000000000002</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96.94</v>
      </c>
      <c r="C63" s="8">
        <f>C62+(C71-C61)/(A71-A61)</f>
        <v>48.96</v>
      </c>
      <c r="D63" s="1">
        <f t="shared" si="4"/>
        <v>2.0625531914893616</v>
      </c>
      <c r="E63" s="13">
        <f t="shared" si="5"/>
        <v>4.0463668562842114E-2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2.16</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100.71</v>
      </c>
      <c r="C64" s="8">
        <f>C63+(C71-C61)/(A71-A61)</f>
        <v>50.39</v>
      </c>
      <c r="D64" s="1">
        <f t="shared" si="4"/>
        <v>2.098125</v>
      </c>
      <c r="E64" s="13">
        <f t="shared" si="5"/>
        <v>3.8890035073241069E-2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2.14</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104.47999999999999</v>
      </c>
      <c r="C65" s="8">
        <f>C64+(C71-C61)/(A71-A61)</f>
        <v>51.82</v>
      </c>
      <c r="D65" s="1">
        <f t="shared" si="4"/>
        <v>2.1322448979591835</v>
      </c>
      <c r="E65" s="13">
        <f t="shared" si="5"/>
        <v>3.7434217058881947E-2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2.12</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108.24999999999999</v>
      </c>
      <c r="C66" s="8">
        <f>C65+(C71-C61)/(A71-A61)</f>
        <v>53.25</v>
      </c>
      <c r="D66" s="1">
        <f t="shared" si="4"/>
        <v>2.1649999999999996</v>
      </c>
      <c r="E66" s="13">
        <f t="shared" si="5"/>
        <v>3.6083460949464019E-2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2.1</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112.01999999999998</v>
      </c>
      <c r="C67" s="8">
        <f>C66+(C71-C61)/(A71-A61)</f>
        <v>54.68</v>
      </c>
      <c r="D67" s="1">
        <f t="shared" si="4"/>
        <v>2.196470588235294</v>
      </c>
      <c r="E67" s="13">
        <f t="shared" si="5"/>
        <v>3.4826789838337202E-2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2.08</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115.78999999999998</v>
      </c>
      <c r="C68" s="8">
        <f>C67+(C71-C61)/(A71-A61)</f>
        <v>56.11</v>
      </c>
      <c r="D68" s="1">
        <f t="shared" si="4"/>
        <v>2.2267307692307687</v>
      </c>
      <c r="E68" s="13">
        <f t="shared" si="5"/>
        <v>3.3654704517050549E-2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2.06</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119.55999999999997</v>
      </c>
      <c r="C69" s="8">
        <f>C68+(C71-C61)/(A71-A61)</f>
        <v>57.54</v>
      </c>
      <c r="D69" s="1">
        <f t="shared" si="4"/>
        <v>2.2558490566037732</v>
      </c>
      <c r="E69" s="13">
        <f t="shared" si="5"/>
        <v>3.2558942913895716E-2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2.04</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123.32999999999997</v>
      </c>
      <c r="C70" s="8">
        <f>C69+(C71-C61)/(A71-A61)</f>
        <v>58.97</v>
      </c>
      <c r="D70" s="1">
        <f t="shared" si="4"/>
        <v>2.2838888888888884</v>
      </c>
      <c r="E70" s="13">
        <f t="shared" si="5"/>
        <v>3.1532285045165587E-2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2.02</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127.1</v>
      </c>
      <c r="C71" s="9">
        <f>VLOOKUP(CONCATENATE($A$1,A71),'Smith et al 2006'!$A$2:$S$780,9,FALSE)</f>
        <v>60.4</v>
      </c>
      <c r="D71" s="1">
        <f t="shared" si="4"/>
        <v>2.310909090909091</v>
      </c>
      <c r="E71" s="13">
        <f t="shared" si="5"/>
        <v>3.0568393740371569E-2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130.60999999999999</v>
      </c>
      <c r="C72" s="8">
        <f>C71+(C81-C71)/(A81-A71)</f>
        <v>61.69</v>
      </c>
      <c r="D72" s="1">
        <f t="shared" si="4"/>
        <v>2.3323214285714284</v>
      </c>
      <c r="E72" s="13">
        <f t="shared" si="5"/>
        <v>2.7616050354051902E-2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1.99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134.11999999999998</v>
      </c>
      <c r="C73" s="8">
        <f>C72+(C81-C71)/(A81-A71)</f>
        <v>62.98</v>
      </c>
      <c r="D73" s="1">
        <f t="shared" si="4"/>
        <v>2.3529824561403503</v>
      </c>
      <c r="E73" s="13">
        <f t="shared" si="5"/>
        <v>2.6873899395145839E-2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1.98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137.62999999999997</v>
      </c>
      <c r="C74" s="8">
        <f>C73+(C81-C71)/(A81-A71)</f>
        <v>64.27</v>
      </c>
      <c r="D74" s="1">
        <f t="shared" si="4"/>
        <v>2.3729310344827579</v>
      </c>
      <c r="E74" s="13">
        <f t="shared" si="5"/>
        <v>2.6170593498359596E-2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1.97</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141.13999999999996</v>
      </c>
      <c r="C75" s="8">
        <f>C74+(C81-C71)/(A81-A71)</f>
        <v>65.56</v>
      </c>
      <c r="D75" s="1">
        <f t="shared" si="4"/>
        <v>2.3922033898305077</v>
      </c>
      <c r="E75" s="13">
        <f t="shared" si="5"/>
        <v>2.550316064811442E-2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1.96</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144.64999999999995</v>
      </c>
      <c r="C76" s="8">
        <f>C75+(C81-C71)/(A81-A71)</f>
        <v>66.850000000000009</v>
      </c>
      <c r="D76" s="1">
        <f t="shared" si="4"/>
        <v>2.4108333333333323</v>
      </c>
      <c r="E76" s="13">
        <f t="shared" si="5"/>
        <v>2.4868924472155163E-2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1.95</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148.15999999999994</v>
      </c>
      <c r="C77" s="8">
        <f>C76+(C81-C71)/(A81-A71)</f>
        <v>68.140000000000015</v>
      </c>
      <c r="D77" s="1">
        <f t="shared" si="4"/>
        <v>2.4288524590163925</v>
      </c>
      <c r="E77" s="13">
        <f t="shared" si="5"/>
        <v>2.4265468371932108E-2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1.94</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151.66999999999993</v>
      </c>
      <c r="C78" s="8">
        <f>C77+(C81-C71)/(A81-A71)</f>
        <v>69.430000000000021</v>
      </c>
      <c r="D78" s="1">
        <f t="shared" si="4"/>
        <v>2.4462903225806438</v>
      </c>
      <c r="E78" s="13">
        <f t="shared" si="5"/>
        <v>2.3690604751619881E-2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1.93</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155.17999999999992</v>
      </c>
      <c r="C79" s="8">
        <f>C78+(C81-C71)/(A81-A71)</f>
        <v>70.720000000000027</v>
      </c>
      <c r="D79" s="1">
        <f t="shared" si="4"/>
        <v>2.4631746031746018</v>
      </c>
      <c r="E79" s="13">
        <f t="shared" si="5"/>
        <v>2.3142348519812783E-2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1.92</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158.68999999999991</v>
      </c>
      <c r="C80" s="8">
        <f>C79+(C81-C71)/(A81-A71)</f>
        <v>72.010000000000034</v>
      </c>
      <c r="D80" s="1">
        <f t="shared" si="4"/>
        <v>2.4795312499999986</v>
      </c>
      <c r="E80" s="13">
        <f t="shared" si="5"/>
        <v>2.2618894187395266E-2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1.91</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162.19999999999999</v>
      </c>
      <c r="C81" s="9">
        <f>VLOOKUP(CONCATENATE($A$1,A81),'Smith et al 2006'!$A$2:$S$780,9,FALSE)</f>
        <v>73.3</v>
      </c>
      <c r="D81" s="1">
        <f t="shared" si="4"/>
        <v>2.4953846153846153</v>
      </c>
      <c r="E81" s="13">
        <f t="shared" si="5"/>
        <v>2.2118596004789604E-2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1.9</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165.35999999999999</v>
      </c>
      <c r="C82" s="8">
        <f>C81+(C91-C81)/(A91-A81)</f>
        <v>74.429999999999993</v>
      </c>
      <c r="D82" s="1">
        <f t="shared" si="4"/>
        <v>2.5054545454545454</v>
      </c>
      <c r="E82" s="13">
        <f t="shared" si="5"/>
        <v>1.9482120838471007E-2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1.89</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168.51999999999998</v>
      </c>
      <c r="C83" s="8">
        <f>C82+(C91-C81)/(A91-A81)</f>
        <v>75.559999999999988</v>
      </c>
      <c r="D83" s="1">
        <f t="shared" si="4"/>
        <v>2.5152238805970146</v>
      </c>
      <c r="E83" s="13">
        <f t="shared" si="5"/>
        <v>1.9109820996613402E-2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1.88</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171.67999999999998</v>
      </c>
      <c r="C84" s="8">
        <f>C83+(C91-C81)/(A91-A81)</f>
        <v>76.689999999999984</v>
      </c>
      <c r="D84" s="1">
        <f t="shared" si="4"/>
        <v>2.5247058823529409</v>
      </c>
      <c r="E84" s="13">
        <f t="shared" si="5"/>
        <v>1.875148350344169E-2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1.8699999999999999</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174.83999999999997</v>
      </c>
      <c r="C85" s="8">
        <f>C84+(C91-C81)/(A91-A81)</f>
        <v>77.819999999999979</v>
      </c>
      <c r="D85" s="1">
        <f t="shared" si="4"/>
        <v>2.5339130434782606</v>
      </c>
      <c r="E85" s="13">
        <f t="shared" si="5"/>
        <v>1.8406337371854598E-2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1.8599999999999999</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177.99999999999997</v>
      </c>
      <c r="C86" s="8">
        <f>C85+(C91-C81)/(A91-A81)</f>
        <v>78.949999999999974</v>
      </c>
      <c r="D86" s="1">
        <f t="shared" si="4"/>
        <v>2.5428571428571423</v>
      </c>
      <c r="E86" s="13">
        <f t="shared" si="5"/>
        <v>1.8073667353008416E-2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1.8499999999999999</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181.15999999999997</v>
      </c>
      <c r="C87" s="8">
        <f>C86+(C91-C81)/(A91-A81)</f>
        <v>80.07999999999997</v>
      </c>
      <c r="D87" s="1">
        <f t="shared" si="4"/>
        <v>2.5515492957746475</v>
      </c>
      <c r="E87" s="13">
        <f t="shared" si="5"/>
        <v>1.7752808988763968E-2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1.8399999999999999</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184.31999999999996</v>
      </c>
      <c r="C88" s="8">
        <f>C87+(C91-C81)/(A91-A81)</f>
        <v>81.209999999999965</v>
      </c>
      <c r="D88" s="1">
        <f t="shared" si="4"/>
        <v>2.5599999999999996</v>
      </c>
      <c r="E88" s="13">
        <f t="shared" si="5"/>
        <v>1.7443144181938708E-2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1.8299999999999998</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187.47999999999996</v>
      </c>
      <c r="C89" s="8">
        <f>C88+(C91-C81)/(A91-A81)</f>
        <v>82.339999999999961</v>
      </c>
      <c r="D89" s="1">
        <f t="shared" si="4"/>
        <v>2.5682191780821912</v>
      </c>
      <c r="E89" s="13">
        <f t="shared" si="5"/>
        <v>1.7144097222222099E-2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1.8199999999999998</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190.63999999999996</v>
      </c>
      <c r="C90" s="8">
        <f>C89+(C91-C81)/(A91-A81)</f>
        <v>83.469999999999956</v>
      </c>
      <c r="D90" s="1">
        <f t="shared" si="4"/>
        <v>2.5762162162162157</v>
      </c>
      <c r="E90" s="13">
        <f t="shared" si="5"/>
        <v>1.6855131213996177E-2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1.8099999999999998</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193.8</v>
      </c>
      <c r="C91" s="9">
        <f>VLOOKUP(CONCATENATE($A$1,A91),'Smith et al 2006'!$A$2:$S$780,9,FALSE)</f>
        <v>84.6</v>
      </c>
      <c r="D91" s="1">
        <f t="shared" si="4"/>
        <v>2.5840000000000001</v>
      </c>
      <c r="E91" s="13">
        <f t="shared" si="5"/>
        <v>1.657574485942126E-2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1.8</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196.52</v>
      </c>
      <c r="C92" s="8">
        <f>C91+(C101-C91)/(A101-A91)</f>
        <v>85.56</v>
      </c>
      <c r="D92" s="1">
        <f t="shared" si="4"/>
        <v>2.5857894736842106</v>
      </c>
      <c r="E92" s="13">
        <f t="shared" si="5"/>
        <v>1.4035087719298289E-2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1.79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199.24</v>
      </c>
      <c r="C93" s="8">
        <f>C92+(C101-C91)/(A101-A91)</f>
        <v>86.52000000000001</v>
      </c>
      <c r="D93" s="1">
        <f t="shared" si="4"/>
        <v>2.5875324675324678</v>
      </c>
      <c r="E93" s="13">
        <f t="shared" si="5"/>
        <v>1.384083044982698E-2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1.78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201.96</v>
      </c>
      <c r="C94" s="8">
        <f>C93+(C101-C91)/(A101-A91)</f>
        <v>87.480000000000018</v>
      </c>
      <c r="D94" s="1">
        <f t="shared" si="4"/>
        <v>2.5892307692307694</v>
      </c>
      <c r="E94" s="13">
        <f t="shared" si="5"/>
        <v>1.3651877133105783E-2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1.77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204.68</v>
      </c>
      <c r="C95" s="8">
        <f>C94+(C101-C91)/(A101-A91)</f>
        <v>88.440000000000026</v>
      </c>
      <c r="D95" s="1">
        <f t="shared" si="4"/>
        <v>2.590886075949367</v>
      </c>
      <c r="E95" s="13">
        <f t="shared" si="5"/>
        <v>1.3468013468013407E-2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1.76</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207.4</v>
      </c>
      <c r="C96" s="8">
        <f>C95+(C101-C91)/(A101-A91)</f>
        <v>89.400000000000034</v>
      </c>
      <c r="D96" s="1">
        <f t="shared" si="4"/>
        <v>2.5925000000000002</v>
      </c>
      <c r="E96" s="13">
        <f t="shared" si="5"/>
        <v>1.3289036544850585E-2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1.75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210.12</v>
      </c>
      <c r="C97" s="8">
        <f>C96+(C101-C91)/(A101-A91)</f>
        <v>90.360000000000042</v>
      </c>
      <c r="D97" s="1">
        <f t="shared" si="4"/>
        <v>2.594074074074074</v>
      </c>
      <c r="E97" s="13">
        <f t="shared" si="5"/>
        <v>1.3114754098360715E-2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1.74</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212.84</v>
      </c>
      <c r="C98" s="8">
        <f>C97+(C101-C91)/(A101-A91)</f>
        <v>91.32000000000005</v>
      </c>
      <c r="D98" s="1">
        <f t="shared" si="4"/>
        <v>2.5956097560975611</v>
      </c>
      <c r="E98" s="13">
        <f t="shared" si="5"/>
        <v>1.2944983818770295E-2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1.73</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215.56</v>
      </c>
      <c r="C99" s="8">
        <f>C98+(C101-C91)/(A101-A91)</f>
        <v>92.280000000000058</v>
      </c>
      <c r="D99" s="1">
        <f t="shared" si="4"/>
        <v>2.5971084337349399</v>
      </c>
      <c r="E99" s="13">
        <f t="shared" si="5"/>
        <v>1.2779552715654896E-2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1.72</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218.28</v>
      </c>
      <c r="C100" s="8">
        <f>C99+(C101-C91)/(A101-A91)</f>
        <v>93.240000000000066</v>
      </c>
      <c r="D100" s="1">
        <f t="shared" si="4"/>
        <v>2.5985714285714288</v>
      </c>
      <c r="E100" s="13">
        <f t="shared" si="5"/>
        <v>1.2618296529968376E-2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1.71</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221</v>
      </c>
      <c r="C101" s="9">
        <f>VLOOKUP(CONCATENATE($A$1,A101),'Smith et al 2006'!$A$2:$S$780,9,FALSE)</f>
        <v>94.2</v>
      </c>
      <c r="D101" s="1">
        <f t="shared" si="4"/>
        <v>2.6</v>
      </c>
      <c r="E101" s="13">
        <f t="shared" si="5"/>
        <v>1.2461059190031154E-2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1.7</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223.27</v>
      </c>
      <c r="C102" s="8">
        <f>C101+(C111-C101)/(A111-A101)</f>
        <v>94.98</v>
      </c>
      <c r="D102" s="1">
        <f t="shared" si="4"/>
        <v>2.5961627906976745</v>
      </c>
      <c r="E102" s="13">
        <f t="shared" si="5"/>
        <v>1.0271493212669736E-2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1.7</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225.54000000000002</v>
      </c>
      <c r="C103" s="8">
        <f>C102+(C111-C101)/(A111-A101)</f>
        <v>95.76</v>
      </c>
      <c r="D103" s="1">
        <f t="shared" si="4"/>
        <v>2.5924137931034483</v>
      </c>
      <c r="E103" s="13">
        <f t="shared" si="5"/>
        <v>1.0167062301249752E-2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1.7</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227.81000000000003</v>
      </c>
      <c r="C104" s="8">
        <f>C103+(C111-C101)/(A111-A101)</f>
        <v>96.54</v>
      </c>
      <c r="D104" s="1">
        <f t="shared" si="4"/>
        <v>2.5887500000000006</v>
      </c>
      <c r="E104" s="13">
        <f t="shared" si="5"/>
        <v>1.0064733528420744E-2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1.7</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230.08000000000004</v>
      </c>
      <c r="C105" s="8">
        <f>C104+(C111-C101)/(A111-A101)</f>
        <v>97.320000000000007</v>
      </c>
      <c r="D105" s="1">
        <f t="shared" ref="D105:D141" si="14">B105/A105</f>
        <v>2.585168539325843</v>
      </c>
      <c r="E105" s="13">
        <f t="shared" ref="E105:E141" si="15">(B105/B104)-1</f>
        <v>9.9644440542556723E-3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1.7</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232.35000000000005</v>
      </c>
      <c r="C106" s="8">
        <f>C105+(C111-C101)/(A111-A101)</f>
        <v>98.100000000000009</v>
      </c>
      <c r="D106" s="1">
        <f t="shared" si="14"/>
        <v>2.5816666666666674</v>
      </c>
      <c r="E106" s="13">
        <f t="shared" si="15"/>
        <v>9.8661335187761878E-3</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1.7</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234.62000000000006</v>
      </c>
      <c r="C107" s="8">
        <f>C106+(C111-C101)/(A111-A101)</f>
        <v>98.88000000000001</v>
      </c>
      <c r="D107" s="1">
        <f t="shared" si="14"/>
        <v>2.5782417582417589</v>
      </c>
      <c r="E107" s="13">
        <f t="shared" si="15"/>
        <v>9.769743920809093E-3</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1.7</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236.89000000000007</v>
      </c>
      <c r="C108" s="8">
        <f>C107+(C111-C101)/(A111-A101)</f>
        <v>99.660000000000011</v>
      </c>
      <c r="D108" s="1">
        <f t="shared" si="14"/>
        <v>2.574891304347827</v>
      </c>
      <c r="E108" s="13">
        <f t="shared" si="15"/>
        <v>9.6752195038787292E-3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1.7</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239.16000000000008</v>
      </c>
      <c r="C109" s="8">
        <f>C108+(C111-C101)/(A111-A101)</f>
        <v>100.44000000000001</v>
      </c>
      <c r="D109" s="1">
        <f t="shared" si="14"/>
        <v>2.5716129032258075</v>
      </c>
      <c r="E109" s="13">
        <f t="shared" si="15"/>
        <v>9.5825066486554533E-3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1.7</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241.43000000000009</v>
      </c>
      <c r="C110" s="8">
        <f>C109+(C111-C101)/(A111-A101)</f>
        <v>101.22000000000001</v>
      </c>
      <c r="D110" s="1">
        <f t="shared" si="14"/>
        <v>2.56840425531915</v>
      </c>
      <c r="E110" s="13">
        <f t="shared" si="15"/>
        <v>9.4915537715336562E-3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1.7</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243.7</v>
      </c>
      <c r="C111" s="9">
        <f>VLOOKUP(CONCATENATE($A$1,A111),'Smith et al 2006'!$A$2:$S$780,9,FALSE)</f>
        <v>102</v>
      </c>
      <c r="D111" s="1">
        <f t="shared" si="14"/>
        <v>2.5652631578947367</v>
      </c>
      <c r="E111" s="13">
        <f t="shared" si="15"/>
        <v>9.4023112289272071E-3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1.7</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245.51</v>
      </c>
      <c r="C112" s="8">
        <f>C111+(C121-C111)/(A121-A111)</f>
        <v>102.62</v>
      </c>
      <c r="D112" s="1">
        <f t="shared" si="14"/>
        <v>2.5573958333333331</v>
      </c>
      <c r="E112" s="13">
        <f t="shared" si="15"/>
        <v>7.4271645465737723E-3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1.69</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247.32</v>
      </c>
      <c r="C113" s="8">
        <f>C112+(C121-C111)/(A121-A111)</f>
        <v>103.24000000000001</v>
      </c>
      <c r="D113" s="1">
        <f t="shared" si="14"/>
        <v>2.5496907216494846</v>
      </c>
      <c r="E113" s="13">
        <f t="shared" si="15"/>
        <v>7.3724084558672853E-3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1.68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249.13</v>
      </c>
      <c r="C114" s="8">
        <f>C113+(C121-C111)/(A121-A111)</f>
        <v>103.86000000000001</v>
      </c>
      <c r="D114" s="1">
        <f t="shared" si="14"/>
        <v>2.5421428571428573</v>
      </c>
      <c r="E114" s="13">
        <f t="shared" si="15"/>
        <v>7.3184538250039566E-3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1.67</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250.94</v>
      </c>
      <c r="C115" s="8">
        <f>C114+(C121-C111)/(A121-A111)</f>
        <v>104.48000000000002</v>
      </c>
      <c r="D115" s="1">
        <f t="shared" si="14"/>
        <v>2.5347474747474745</v>
      </c>
      <c r="E115" s="13">
        <f t="shared" si="15"/>
        <v>7.2652831854855826E-3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1.66</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252.75</v>
      </c>
      <c r="C116" s="8">
        <f>C115+(C121-C111)/(A121-A111)</f>
        <v>105.10000000000002</v>
      </c>
      <c r="D116" s="1">
        <f t="shared" si="14"/>
        <v>2.5274999999999999</v>
      </c>
      <c r="E116" s="13">
        <f t="shared" si="15"/>
        <v>7.2128795728063633E-3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1.65</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254.56</v>
      </c>
      <c r="C117" s="8">
        <f>C116+(C121-C111)/(A121-A111)</f>
        <v>105.72000000000003</v>
      </c>
      <c r="D117" s="1">
        <f t="shared" si="14"/>
        <v>2.5203960396039604</v>
      </c>
      <c r="E117" s="13">
        <f t="shared" si="15"/>
        <v>7.1612265084075588E-3</v>
      </c>
      <c r="F117" s="20"/>
      <c r="G117" s="20"/>
      <c r="H117" s="8">
        <f>H116+(H121-H111)/($A121-$A111)</f>
        <v>1.64</v>
      </c>
    </row>
    <row r="118" spans="1:108" x14ac:dyDescent="0.2">
      <c r="A118" s="8">
        <f t="shared" si="16"/>
        <v>102</v>
      </c>
      <c r="B118" s="8">
        <f>B117+(B121-B111)/(A121-A111)</f>
        <v>256.37</v>
      </c>
      <c r="C118" s="8">
        <f>C117+(C121-C111)/(A121-A111)</f>
        <v>106.34000000000003</v>
      </c>
      <c r="D118" s="1">
        <f t="shared" si="14"/>
        <v>2.5134313725490198</v>
      </c>
      <c r="E118" s="13">
        <f t="shared" si="15"/>
        <v>7.1103079824010873E-3</v>
      </c>
      <c r="F118" s="20"/>
      <c r="G118" s="20"/>
      <c r="H118" s="8">
        <f>H117+(H121-H111)/($A121-$A111)</f>
        <v>1.63</v>
      </c>
    </row>
    <row r="119" spans="1:108" x14ac:dyDescent="0.2">
      <c r="A119" s="8">
        <f t="shared" si="16"/>
        <v>103</v>
      </c>
      <c r="B119" s="8">
        <f>B118+(B121-B111)/(A121-A111)</f>
        <v>258.18</v>
      </c>
      <c r="C119" s="8">
        <f>C118+(C121-C111)/(A121-A111)</f>
        <v>106.96000000000004</v>
      </c>
      <c r="D119" s="1">
        <f t="shared" si="14"/>
        <v>2.5066019417475727</v>
      </c>
      <c r="E119" s="13">
        <f t="shared" si="15"/>
        <v>7.0601084370245371E-3</v>
      </c>
      <c r="F119" s="20"/>
      <c r="G119" s="20"/>
      <c r="H119" s="8">
        <f>H118+(H121-H111)/($A121-$A111)</f>
        <v>1.6199999999999999</v>
      </c>
    </row>
    <row r="120" spans="1:108" x14ac:dyDescent="0.2">
      <c r="A120" s="8">
        <f t="shared" si="16"/>
        <v>104</v>
      </c>
      <c r="B120" s="8">
        <f>B119+(B121-B111)/(A121-A111)</f>
        <v>259.99</v>
      </c>
      <c r="C120" s="8">
        <f>C119+(C121-C111)/(A121-A111)</f>
        <v>107.58000000000004</v>
      </c>
      <c r="D120" s="1">
        <f t="shared" si="14"/>
        <v>2.4999038461538463</v>
      </c>
      <c r="E120" s="13">
        <f t="shared" si="15"/>
        <v>7.0106127507940652E-3</v>
      </c>
      <c r="F120" s="20"/>
      <c r="G120" s="20"/>
      <c r="H120" s="8">
        <f>H119+(H121-H111)/($A121-$A111)</f>
        <v>1.6099999999999999</v>
      </c>
    </row>
    <row r="121" spans="1:108" x14ac:dyDescent="0.2">
      <c r="A121" s="9">
        <v>105</v>
      </c>
      <c r="B121" s="9">
        <f>VLOOKUP(CONCATENATE($A$1,A121),'Smith et al 2006'!$A$2:$S$780,8,FALSE)</f>
        <v>261.8</v>
      </c>
      <c r="C121" s="9">
        <f>VLOOKUP(CONCATENATE($A$1,A121),'Smith et al 2006'!$A$2:$S$780,9,FALSE)</f>
        <v>108.2</v>
      </c>
      <c r="D121" s="1">
        <f t="shared" si="14"/>
        <v>2.4933333333333336</v>
      </c>
      <c r="E121" s="13">
        <f t="shared" si="15"/>
        <v>6.9618062233163247E-3</v>
      </c>
      <c r="F121" s="20"/>
      <c r="G121" s="20"/>
      <c r="H121" s="9">
        <f>VLOOKUP(CONCATENATE($A$1,$A121),'Smith et al 2006'!$A$2:$S$780,11,FALSE)</f>
        <v>1.6</v>
      </c>
    </row>
    <row r="122" spans="1:108" x14ac:dyDescent="0.2">
      <c r="A122" s="8">
        <f t="shared" ref="A122:A130" si="17">A121+1</f>
        <v>106</v>
      </c>
      <c r="B122" s="8">
        <f>B121+(B131-B121)/(A131-A121)</f>
        <v>263.18</v>
      </c>
      <c r="C122" s="8">
        <f>C121+(C131-C121)/(A131-A121)</f>
        <v>108.67</v>
      </c>
      <c r="D122" s="1">
        <f t="shared" si="14"/>
        <v>2.4828301886792454</v>
      </c>
      <c r="E122" s="13">
        <f t="shared" si="15"/>
        <v>5.2711993888463482E-3</v>
      </c>
      <c r="F122" s="20"/>
      <c r="G122" s="20"/>
      <c r="H122" s="8">
        <f>H121+(H131-H121)/($A131-$A121)</f>
        <v>1.6</v>
      </c>
    </row>
    <row r="123" spans="1:108" x14ac:dyDescent="0.2">
      <c r="A123" s="8">
        <f t="shared" si="17"/>
        <v>107</v>
      </c>
      <c r="B123" s="8">
        <f>B122+(B131-B121)/(A131-A121)</f>
        <v>264.56</v>
      </c>
      <c r="C123" s="8">
        <f>C122+(C131-C121)/(A131-A121)</f>
        <v>109.14</v>
      </c>
      <c r="D123" s="1">
        <f t="shared" si="14"/>
        <v>2.4725233644859812</v>
      </c>
      <c r="E123" s="13">
        <f t="shared" si="15"/>
        <v>5.2435595409985325E-3</v>
      </c>
      <c r="F123" s="20"/>
      <c r="G123" s="20"/>
      <c r="H123" s="8">
        <f>H122+(H131-H121)/($A131-$A121)</f>
        <v>1.6</v>
      </c>
    </row>
    <row r="124" spans="1:108" x14ac:dyDescent="0.2">
      <c r="A124" s="8">
        <f t="shared" si="17"/>
        <v>108</v>
      </c>
      <c r="B124" s="8">
        <f>B123+(B131-B121)/(A131-A121)</f>
        <v>265.94</v>
      </c>
      <c r="C124" s="8">
        <f>C123+(C131-C121)/(A131-A121)</f>
        <v>109.61</v>
      </c>
      <c r="D124" s="1">
        <f t="shared" si="14"/>
        <v>2.4624074074074076</v>
      </c>
      <c r="E124" s="13">
        <f t="shared" si="15"/>
        <v>5.2162080435440572E-3</v>
      </c>
      <c r="F124" s="20"/>
      <c r="G124" s="20"/>
      <c r="H124" s="8">
        <f>H123+(H131-H121)/($A131-$A121)</f>
        <v>1.6</v>
      </c>
    </row>
    <row r="125" spans="1:108" x14ac:dyDescent="0.2">
      <c r="A125" s="8">
        <f t="shared" si="17"/>
        <v>109</v>
      </c>
      <c r="B125" s="8">
        <f>B124+(B131-B121)/(A131-A121)</f>
        <v>267.32</v>
      </c>
      <c r="C125" s="8">
        <f>C124+(C131-C121)/(A131-A121)</f>
        <v>110.08</v>
      </c>
      <c r="D125" s="1">
        <f t="shared" si="14"/>
        <v>2.4524770642201834</v>
      </c>
      <c r="E125" s="13">
        <f t="shared" si="15"/>
        <v>5.1891404076107595E-3</v>
      </c>
      <c r="F125" s="20"/>
      <c r="G125" s="20"/>
      <c r="H125" s="8">
        <f>H124+(H131-H121)/($A131-$A121)</f>
        <v>1.6</v>
      </c>
    </row>
    <row r="126" spans="1:108" x14ac:dyDescent="0.2">
      <c r="A126" s="8">
        <f t="shared" si="17"/>
        <v>110</v>
      </c>
      <c r="B126" s="8">
        <f>B125+(B131-B121)/(A131-A121)</f>
        <v>268.7</v>
      </c>
      <c r="C126" s="8">
        <f>C125+(C131-C121)/(A131-A121)</f>
        <v>110.55</v>
      </c>
      <c r="D126" s="1">
        <f t="shared" si="14"/>
        <v>2.4427272727272724</v>
      </c>
      <c r="E126" s="13">
        <f t="shared" si="15"/>
        <v>5.1623522370192187E-3</v>
      </c>
      <c r="F126" s="20"/>
      <c r="G126" s="20"/>
      <c r="H126" s="8">
        <f>H125+(H131-H121)/($A131-$A121)</f>
        <v>1.6</v>
      </c>
    </row>
    <row r="127" spans="1:108" x14ac:dyDescent="0.2">
      <c r="A127" s="8">
        <f t="shared" si="17"/>
        <v>111</v>
      </c>
      <c r="B127" s="8">
        <f>B126+(B131-B121)/(A131-A121)</f>
        <v>270.08</v>
      </c>
      <c r="C127" s="8">
        <f>C126+(C131-C121)/(A131-A121)</f>
        <v>111.02</v>
      </c>
      <c r="D127" s="1">
        <f t="shared" si="14"/>
        <v>2.4331531531531532</v>
      </c>
      <c r="E127" s="13">
        <f t="shared" si="15"/>
        <v>5.1358392259024388E-3</v>
      </c>
      <c r="F127" s="20"/>
      <c r="G127" s="20"/>
      <c r="H127" s="8">
        <f>H126+(H131-H121)/($A131-$A121)</f>
        <v>1.6</v>
      </c>
    </row>
    <row r="128" spans="1:108" x14ac:dyDescent="0.2">
      <c r="A128" s="8">
        <f t="shared" si="17"/>
        <v>112</v>
      </c>
      <c r="B128" s="8">
        <f>B127+(B131-B121)/(A131-A121)</f>
        <v>271.45999999999998</v>
      </c>
      <c r="C128" s="8">
        <f>C127+(C131-C121)/(A131-A121)</f>
        <v>111.49</v>
      </c>
      <c r="D128" s="1">
        <f t="shared" si="14"/>
        <v>2.4237499999999996</v>
      </c>
      <c r="E128" s="13">
        <f t="shared" si="15"/>
        <v>5.1095971563981379E-3</v>
      </c>
      <c r="F128" s="20"/>
      <c r="G128" s="20"/>
      <c r="H128" s="8">
        <f>H127+(H131-H121)/($A131-$A121)</f>
        <v>1.6</v>
      </c>
    </row>
    <row r="129" spans="1:8" x14ac:dyDescent="0.2">
      <c r="A129" s="8">
        <f t="shared" si="17"/>
        <v>113</v>
      </c>
      <c r="B129" s="8">
        <f>B128+(B131-B121)/(A131-A121)</f>
        <v>272.83999999999997</v>
      </c>
      <c r="C129" s="8">
        <f>C128+(C131-C121)/(A131-A121)</f>
        <v>111.96</v>
      </c>
      <c r="D129" s="1">
        <f t="shared" si="14"/>
        <v>2.4145132743362829</v>
      </c>
      <c r="E129" s="13">
        <f t="shared" si="15"/>
        <v>5.0836218964118718E-3</v>
      </c>
      <c r="F129" s="20"/>
      <c r="G129" s="20"/>
      <c r="H129" s="8">
        <f>H128+(H131-H121)/($A131-$A121)</f>
        <v>1.6</v>
      </c>
    </row>
    <row r="130" spans="1:8" x14ac:dyDescent="0.2">
      <c r="A130" s="8">
        <f t="shared" si="17"/>
        <v>114</v>
      </c>
      <c r="B130" s="8">
        <f>B129+(B131-B121)/(A131-A121)</f>
        <v>274.21999999999997</v>
      </c>
      <c r="C130" s="8">
        <f>C129+(C131-C121)/(A131-A121)</f>
        <v>112.42999999999999</v>
      </c>
      <c r="D130" s="1">
        <f t="shared" si="14"/>
        <v>2.4054385964912277</v>
      </c>
      <c r="E130" s="13">
        <f t="shared" si="15"/>
        <v>5.0579093974489897E-3</v>
      </c>
      <c r="F130" s="20"/>
      <c r="G130" s="20"/>
      <c r="H130" s="8">
        <f>H129+(H131-H121)/($A131-$A121)</f>
        <v>1.6</v>
      </c>
    </row>
    <row r="131" spans="1:8" x14ac:dyDescent="0.2">
      <c r="A131" s="9">
        <v>115</v>
      </c>
      <c r="B131" s="9">
        <f>VLOOKUP(CONCATENATE($A$1,A131),'Smith et al 2006'!$A$2:$S$780,8,FALSE)</f>
        <v>275.60000000000002</v>
      </c>
      <c r="C131" s="9">
        <f>VLOOKUP(CONCATENATE($A$1,A131),'Smith et al 2006'!$A$2:$S$780,9,FALSE)</f>
        <v>112.9</v>
      </c>
      <c r="D131" s="1">
        <f t="shared" si="14"/>
        <v>2.396521739130435</v>
      </c>
      <c r="E131" s="13">
        <f t="shared" si="15"/>
        <v>5.032455692509874E-3</v>
      </c>
      <c r="F131" s="20"/>
      <c r="G131" s="20"/>
      <c r="H131" s="9">
        <f>VLOOKUP(CONCATENATE($A$1,$A131),'Smith et al 2006'!$A$2:$S$780,11,FALSE)</f>
        <v>1.6</v>
      </c>
    </row>
    <row r="132" spans="1:8" x14ac:dyDescent="0.2">
      <c r="A132" s="8">
        <f t="shared" ref="A132:A140" si="18">A131+1</f>
        <v>116</v>
      </c>
      <c r="B132" s="8">
        <f>B131+(B141-B131)/(A141-A131)</f>
        <v>276.55</v>
      </c>
      <c r="C132" s="8">
        <f>C131+(C141-C131)/(A141-A131)</f>
        <v>113.22</v>
      </c>
      <c r="D132" s="1">
        <f t="shared" si="14"/>
        <v>2.3840517241379313</v>
      </c>
      <c r="E132" s="13">
        <f t="shared" si="15"/>
        <v>3.4470246734397136E-3</v>
      </c>
      <c r="F132" s="20"/>
      <c r="G132" s="20"/>
      <c r="H132" s="8">
        <f>H131+(H141-H131)/($A141-$A131)</f>
        <v>1.6</v>
      </c>
    </row>
    <row r="133" spans="1:8" x14ac:dyDescent="0.2">
      <c r="A133" s="8">
        <f t="shared" si="18"/>
        <v>117</v>
      </c>
      <c r="B133" s="8">
        <f>B132+(B141-B131)/(A141-A131)</f>
        <v>277.5</v>
      </c>
      <c r="C133" s="8">
        <f>C132+(C141-C131)/(A141-A131)</f>
        <v>113.53999999999999</v>
      </c>
      <c r="D133" s="1">
        <f t="shared" si="14"/>
        <v>2.3717948717948718</v>
      </c>
      <c r="E133" s="13">
        <f t="shared" si="15"/>
        <v>3.4351835111190443E-3</v>
      </c>
      <c r="F133" s="20"/>
      <c r="G133" s="20"/>
      <c r="H133" s="8">
        <f>H132+(H141-H131)/($A141-$A131)</f>
        <v>1.6</v>
      </c>
    </row>
    <row r="134" spans="1:8" x14ac:dyDescent="0.2">
      <c r="A134" s="8">
        <f t="shared" si="18"/>
        <v>118</v>
      </c>
      <c r="B134" s="8">
        <f>B133+(B141-B131)/(A141-A131)</f>
        <v>278.45</v>
      </c>
      <c r="C134" s="8">
        <f>C133+(C141-C131)/(A141-A131)</f>
        <v>113.85999999999999</v>
      </c>
      <c r="D134" s="1">
        <f t="shared" si="14"/>
        <v>2.3597457627118641</v>
      </c>
      <c r="E134" s="13">
        <f t="shared" si="15"/>
        <v>3.4234234234233885E-3</v>
      </c>
      <c r="F134" s="20"/>
      <c r="G134" s="20"/>
      <c r="H134" s="8">
        <f>H133+(H141-H131)/($A141-$A131)</f>
        <v>1.6</v>
      </c>
    </row>
    <row r="135" spans="1:8" x14ac:dyDescent="0.2">
      <c r="A135" s="8">
        <f t="shared" si="18"/>
        <v>119</v>
      </c>
      <c r="B135" s="8">
        <f>B134+(B141-B131)/(A141-A131)</f>
        <v>279.39999999999998</v>
      </c>
      <c r="C135" s="8">
        <f>C134+(C141-C131)/(A141-A131)</f>
        <v>114.17999999999998</v>
      </c>
      <c r="D135" s="1">
        <f t="shared" si="14"/>
        <v>2.3478991596638652</v>
      </c>
      <c r="E135" s="13">
        <f t="shared" si="15"/>
        <v>3.4117435805349761E-3</v>
      </c>
      <c r="F135" s="20"/>
      <c r="G135" s="20"/>
      <c r="H135" s="8">
        <f>H134+(H141-H131)/($A141-$A131)</f>
        <v>1.6</v>
      </c>
    </row>
    <row r="136" spans="1:8" x14ac:dyDescent="0.2">
      <c r="A136" s="8">
        <f t="shared" si="18"/>
        <v>120</v>
      </c>
      <c r="B136" s="8">
        <f>B135+(B141-B131)/(A141-A131)</f>
        <v>280.34999999999997</v>
      </c>
      <c r="C136" s="8">
        <f>C135+(C141-C131)/(A141-A131)</f>
        <v>114.49999999999997</v>
      </c>
      <c r="D136" s="1">
        <f t="shared" si="14"/>
        <v>2.3362499999999997</v>
      </c>
      <c r="E136" s="13">
        <f t="shared" si="15"/>
        <v>3.4001431639225643E-3</v>
      </c>
      <c r="F136" s="20"/>
      <c r="G136" s="20"/>
      <c r="H136" s="8">
        <f>H135+(H141-H131)/($A141-$A131)</f>
        <v>1.6</v>
      </c>
    </row>
    <row r="137" spans="1:8" x14ac:dyDescent="0.2">
      <c r="A137" s="8">
        <f t="shared" si="18"/>
        <v>121</v>
      </c>
      <c r="B137" s="8">
        <f>B136+(B141-B131)/(A141-A131)</f>
        <v>281.29999999999995</v>
      </c>
      <c r="C137" s="8">
        <f>C136+(C141-C131)/(A141-A131)</f>
        <v>114.81999999999996</v>
      </c>
      <c r="D137" s="1">
        <f t="shared" si="14"/>
        <v>2.3247933884297516</v>
      </c>
      <c r="E137" s="13">
        <f t="shared" si="15"/>
        <v>3.3886213661493692E-3</v>
      </c>
      <c r="F137" s="20"/>
      <c r="G137" s="20"/>
      <c r="H137" s="8">
        <f>H136+(H141-H131)/($A141-$A131)</f>
        <v>1.6</v>
      </c>
    </row>
    <row r="138" spans="1:8" x14ac:dyDescent="0.2">
      <c r="A138" s="8">
        <f t="shared" si="18"/>
        <v>122</v>
      </c>
      <c r="B138" s="8">
        <f>B137+(B141-B131)/(A141-A131)</f>
        <v>282.24999999999994</v>
      </c>
      <c r="C138" s="8">
        <f>C137+(C141-C131)/(A141-A131)</f>
        <v>115.13999999999996</v>
      </c>
      <c r="D138" s="1">
        <f t="shared" si="14"/>
        <v>2.3135245901639339</v>
      </c>
      <c r="E138" s="13">
        <f t="shared" si="15"/>
        <v>3.3771773906861036E-3</v>
      </c>
      <c r="F138" s="20"/>
      <c r="G138" s="20"/>
      <c r="H138" s="8">
        <f>H137+(H141-H131)/($A141-$A131)</f>
        <v>1.6</v>
      </c>
    </row>
    <row r="139" spans="1:8" x14ac:dyDescent="0.2">
      <c r="A139" s="8">
        <f t="shared" si="18"/>
        <v>123</v>
      </c>
      <c r="B139" s="8">
        <f>B138+(B141-B131)/(A141-A131)</f>
        <v>283.19999999999993</v>
      </c>
      <c r="C139" s="8">
        <f>C138+(C141-C131)/(A141-A131)</f>
        <v>115.45999999999995</v>
      </c>
      <c r="D139" s="1">
        <f t="shared" si="14"/>
        <v>2.3024390243902433</v>
      </c>
      <c r="E139" s="13">
        <f t="shared" si="15"/>
        <v>3.3658104517271248E-3</v>
      </c>
      <c r="F139" s="20"/>
      <c r="G139" s="20"/>
      <c r="H139" s="8">
        <f>H138+(H141-H131)/($A141-$A131)</f>
        <v>1.6</v>
      </c>
    </row>
    <row r="140" spans="1:8" x14ac:dyDescent="0.2">
      <c r="A140" s="8">
        <f t="shared" si="18"/>
        <v>124</v>
      </c>
      <c r="B140" s="8">
        <f>B139+(B141-B131)/(A141-A131)</f>
        <v>284.14999999999992</v>
      </c>
      <c r="C140" s="8">
        <f>C139+(C141-C131)/(A141-A131)</f>
        <v>115.77999999999994</v>
      </c>
      <c r="D140" s="1">
        <f t="shared" si="14"/>
        <v>2.2915322580645157</v>
      </c>
      <c r="E140" s="13">
        <f t="shared" si="15"/>
        <v>3.3545197740112442E-3</v>
      </c>
      <c r="F140" s="20"/>
      <c r="G140" s="20"/>
      <c r="H140" s="8">
        <f>H139+(H141-H131)/($A141-$A131)</f>
        <v>1.6</v>
      </c>
    </row>
    <row r="141" spans="1:8" x14ac:dyDescent="0.2">
      <c r="A141" s="9">
        <v>125</v>
      </c>
      <c r="B141" s="9">
        <f>VLOOKUP(CONCATENATE($A$1,A141),'Smith et al 2006'!$A$2:$S$780,8,FALSE)</f>
        <v>285.10000000000002</v>
      </c>
      <c r="C141" s="9">
        <f>VLOOKUP(CONCATENATE($A$1,A141),'Smith et al 2006'!$A$2:$S$780,9,FALSE)</f>
        <v>116.1</v>
      </c>
      <c r="D141" s="1">
        <f t="shared" si="14"/>
        <v>2.2808000000000002</v>
      </c>
      <c r="E141" s="13">
        <f t="shared" si="15"/>
        <v>3.34330459264498E-3</v>
      </c>
      <c r="F141" s="20"/>
      <c r="G141" s="20"/>
      <c r="H141" s="9">
        <f>VLOOKUP(CONCATENATE($A$1,$A141),'Smith et al 2006'!$A$2:$S$780,11,FALSE)</f>
        <v>1.6</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GaBC4uXOwsUaOBsPznA02paglErgZI67TpRVYJIFrM887YYRWq7AveKDpp+R7FkSr5zohtJHAYnFW0aHWLGweA==" saltValue="7EGTQtxnRRPgPTFOaOJ9fw==" spinCount="100000" sheet="1" objects="1" scenarios="1"/>
  <mergeCells count="3">
    <mergeCell ref="D14:E14"/>
    <mergeCell ref="F13:K13"/>
    <mergeCell ref="I14:K14"/>
  </mergeCells>
  <conditionalFormatting sqref="D17:D141">
    <cfRule type="top10" dxfId="6" priority="1" stopIfTrue="1" rank="1"/>
  </conditionalFormatting>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169</v>
      </c>
    </row>
    <row r="2" spans="1:108" x14ac:dyDescent="0.2">
      <c r="A2" s="1" t="s">
        <v>206</v>
      </c>
      <c r="B2" s="1" t="s">
        <v>207</v>
      </c>
    </row>
    <row r="3" spans="1:108" x14ac:dyDescent="0.2">
      <c r="A3" s="1" t="s">
        <v>114</v>
      </c>
      <c r="B3" s="1">
        <f>_xlfn.MAXIFS(A16:A141,D16:D141,B4)</f>
        <v>125</v>
      </c>
    </row>
    <row r="4" spans="1:108" x14ac:dyDescent="0.2">
      <c r="A4" s="1" t="s">
        <v>208</v>
      </c>
      <c r="B4" s="1">
        <f>MAX(D17:D141)</f>
        <v>1.4008</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0.36</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0.72</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1.92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1.08</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2.88</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1.44</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3.84</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1.8</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4.8</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0</v>
      </c>
      <c r="C22" s="8">
        <f>C21+(C31-C21)/(A31-A21)</f>
        <v>1.99</v>
      </c>
      <c r="D22" s="1">
        <f t="shared" si="0"/>
        <v>0</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4.8</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0</v>
      </c>
      <c r="C23" s="8">
        <f>C22+(C31-C21)/(A31-A21)</f>
        <v>2.1800000000000002</v>
      </c>
      <c r="D23" s="1">
        <f t="shared" si="0"/>
        <v>0</v>
      </c>
      <c r="E23" s="13" t="e">
        <f t="shared" si="1"/>
        <v>#DIV/0!</v>
      </c>
      <c r="F23" s="21">
        <f>IF('Inputs and Results'!$C$20="Conservation Easement (Perpetual)",(C23-C22),IF(AND('Inputs and Results'!$C$20="Government (Secured)",A23&lt;=$B$6),C23-C22,IF(A23&lt;=$B$6,(C23-C22)*0.01*($B$6-A23+1),0)))</f>
        <v>0</v>
      </c>
      <c r="G23" s="22">
        <f>IF(A23&lt;='Inputs and Results'!$C$12,(C23-C22)*0.01*('Inputs and Results'!$C$12-A23+1),0)</f>
        <v>0</v>
      </c>
      <c r="H23" s="8">
        <f>H22+(H31-H21)/($A31-$A21)</f>
        <v>4.8</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0</v>
      </c>
      <c r="C24" s="8">
        <f>C23+(C31-C21)/(A31-A21)</f>
        <v>2.37</v>
      </c>
      <c r="D24" s="1">
        <f t="shared" si="0"/>
        <v>0</v>
      </c>
      <c r="E24" s="13" t="e">
        <f t="shared" si="1"/>
        <v>#DIV/0!</v>
      </c>
      <c r="F24" s="21">
        <f>IF('Inputs and Results'!$C$20="Conservation Easement (Perpetual)",(C24-C23),IF(AND('Inputs and Results'!$C$20="Government (Secured)",A24&lt;=$B$6),C24-C23,IF(A24&lt;=$B$6,(C24-C23)*0.01*($B$6-A24+1),0)))</f>
        <v>0</v>
      </c>
      <c r="G24" s="22">
        <f>IF(A24&lt;='Inputs and Results'!$C$12,(C24-C23)*0.01*('Inputs and Results'!$C$12-A24+1),0)</f>
        <v>0</v>
      </c>
      <c r="H24" s="8">
        <f>H23+(H31-H21)/($A31-$A21)</f>
        <v>4.8</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0</v>
      </c>
      <c r="C25" s="8">
        <f>C24+(C31-C21)/(A31-A21)</f>
        <v>2.56</v>
      </c>
      <c r="D25" s="1">
        <f t="shared" si="0"/>
        <v>0</v>
      </c>
      <c r="E25" s="13" t="e">
        <f t="shared" si="1"/>
        <v>#DIV/0!</v>
      </c>
      <c r="F25" s="21">
        <f>IF('Inputs and Results'!$C$20="Conservation Easement (Perpetual)",(C25-C24),IF(AND('Inputs and Results'!$C$20="Government (Secured)",A25&lt;=$B$6),C25-C24,IF(A25&lt;=$B$6,(C25-C24)*0.01*($B$6-A25+1),0)))</f>
        <v>0</v>
      </c>
      <c r="G25" s="22">
        <f>IF(A25&lt;='Inputs and Results'!$C$12,(C25-C24)*0.01*('Inputs and Results'!$C$12-A25+1),0)</f>
        <v>0</v>
      </c>
      <c r="H25" s="8">
        <f>H24+(H31-H21)/($A31-$A21)</f>
        <v>4.8</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0</v>
      </c>
      <c r="C26" s="8">
        <f>C25+(C31-C21)/(A31-A21)</f>
        <v>2.75</v>
      </c>
      <c r="D26" s="1">
        <f t="shared" si="0"/>
        <v>0</v>
      </c>
      <c r="E26" s="13" t="e">
        <f t="shared" si="1"/>
        <v>#DIV/0!</v>
      </c>
      <c r="F26" s="21">
        <f>IF('Inputs and Results'!$C$20="Conservation Easement (Perpetual)",(C26-C25),IF(AND('Inputs and Results'!$C$20="Government (Secured)",A26&lt;=$B$6),C26-C25,IF(A26&lt;=$B$6,(C26-C25)*0.01*($B$6-A26+1),0)))</f>
        <v>0</v>
      </c>
      <c r="G26" s="22">
        <f>IF(A26&lt;='Inputs and Results'!$C$12,(C26-C25)*0.01*('Inputs and Results'!$C$12-A26+1),0)</f>
        <v>0</v>
      </c>
      <c r="H26" s="8">
        <f>H25+(H31-H21)/($A31-$A21)</f>
        <v>4.8</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0</v>
      </c>
      <c r="C27" s="8">
        <f>C26+(C31-C21)/(A31-A21)</f>
        <v>2.94</v>
      </c>
      <c r="D27" s="1">
        <f t="shared" si="0"/>
        <v>0</v>
      </c>
      <c r="E27" s="13" t="e">
        <f t="shared" si="1"/>
        <v>#DIV/0!</v>
      </c>
      <c r="F27" s="21">
        <f>IF('Inputs and Results'!$C$20="Conservation Easement (Perpetual)",(C27-C26),IF(AND('Inputs and Results'!$C$20="Government (Secured)",A27&lt;=$B$6),C27-C26,IF(A27&lt;=$B$6,(C27-C26)*0.01*($B$6-A27+1),0)))</f>
        <v>0</v>
      </c>
      <c r="G27" s="22">
        <f>IF(A27&lt;='Inputs and Results'!$C$12,(C27-C26)*0.01*('Inputs and Results'!$C$12-A27+1),0)</f>
        <v>0</v>
      </c>
      <c r="H27" s="8">
        <f>H26+(H31-H21)/($A31-$A21)</f>
        <v>4.8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0</v>
      </c>
      <c r="C28" s="8">
        <f>C27+(C31-C21)/(A31-A21)</f>
        <v>3.13</v>
      </c>
      <c r="D28" s="1">
        <f t="shared" si="0"/>
        <v>0</v>
      </c>
      <c r="E28" s="13" t="e">
        <f t="shared" si="1"/>
        <v>#DIV/0!</v>
      </c>
      <c r="F28" s="21">
        <f>IF('Inputs and Results'!$C$20="Conservation Easement (Perpetual)",(C28-C27),IF(AND('Inputs and Results'!$C$20="Government (Secured)",A28&lt;=$B$6),C28-C27,IF(A28&lt;=$B$6,(C28-C27)*0.01*($B$6-A28+1),0)))</f>
        <v>0</v>
      </c>
      <c r="G28" s="22">
        <f>IF(A28&lt;='Inputs and Results'!$C$12,(C28-C27)*0.01*('Inputs and Results'!$C$12-A28+1),0)</f>
        <v>0</v>
      </c>
      <c r="H28" s="8">
        <f>H27+(H31-H21)/($A31-$A21)</f>
        <v>4.8</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0</v>
      </c>
      <c r="C29" s="8">
        <f>C28+(C31-C21)/(A31-A21)</f>
        <v>3.32</v>
      </c>
      <c r="D29" s="1">
        <f t="shared" si="0"/>
        <v>0</v>
      </c>
      <c r="E29" s="13" t="e">
        <f t="shared" si="1"/>
        <v>#DIV/0!</v>
      </c>
      <c r="F29" s="21">
        <f>IF('Inputs and Results'!$C$20="Conservation Easement (Perpetual)",(C29-C28),IF(AND('Inputs and Results'!$C$20="Government (Secured)",A29&lt;=$B$6),C29-C28,IF(A29&lt;=$B$6,(C29-C28)*0.01*($B$6-A29+1),0)))</f>
        <v>0</v>
      </c>
      <c r="G29" s="22">
        <f>IF(A29&lt;='Inputs and Results'!$C$12,(C29-C28)*0.01*('Inputs and Results'!$C$12-A29+1),0)</f>
        <v>0</v>
      </c>
      <c r="H29" s="8">
        <f>H28+(H31-H21)/($A31-$A21)</f>
        <v>4.8</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0</v>
      </c>
      <c r="C30" s="8">
        <f>C29+(C31-C21)/(A31-A21)</f>
        <v>3.51</v>
      </c>
      <c r="D30" s="1">
        <f t="shared" si="0"/>
        <v>0</v>
      </c>
      <c r="E30" s="13" t="e">
        <f t="shared" si="1"/>
        <v>#DIV/0!</v>
      </c>
      <c r="F30" s="21">
        <f>IF('Inputs and Results'!$C$20="Conservation Easement (Perpetual)",(C30-C29),IF(AND('Inputs and Results'!$C$20="Government (Secured)",A30&lt;=$B$6),C30-C29,IF(A30&lt;=$B$6,(C30-C29)*0.01*($B$6-A30+1),0)))</f>
        <v>0</v>
      </c>
      <c r="G30" s="22">
        <f>IF(A30&lt;='Inputs and Results'!$C$12,(C30-C29)*0.01*('Inputs and Results'!$C$12-A30+1),0)</f>
        <v>0</v>
      </c>
      <c r="H30" s="8">
        <f>H29+(H31-H21)/($A31-$A21)</f>
        <v>4.8</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0</v>
      </c>
      <c r="C31" s="9">
        <f>VLOOKUP(CONCATENATE($A$1,A31),'Smith et al 2006'!$A$2:$S$780,9,FALSE)</f>
        <v>3.7</v>
      </c>
      <c r="D31" s="1">
        <f t="shared" si="0"/>
        <v>0</v>
      </c>
      <c r="E31" s="13" t="e">
        <f t="shared" si="1"/>
        <v>#DIV/0!</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4.8</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0.44000000000000006</v>
      </c>
      <c r="C32" s="8">
        <f>C31+(C41-C31)/(A41-A31)</f>
        <v>4.2700000000000005</v>
      </c>
      <c r="D32" s="1">
        <f t="shared" si="0"/>
        <v>2.7500000000000004E-2</v>
      </c>
      <c r="E32" s="13" t="e">
        <f t="shared" si="1"/>
        <v>#DIV/0!</v>
      </c>
      <c r="F32" s="21">
        <f>IF('Inputs and Results'!$C$20="Conservation Easement (Perpetual)",(C32-C31),IF(AND('Inputs and Results'!$C$20="Government (Secured)",A32&lt;=$B$6),C32-C31,IF(A32&lt;=$B$6,(C32-C31)*0.01*($B$6-A32+1),0)))</f>
        <v>0</v>
      </c>
      <c r="G32" s="22">
        <f>IF(A32&lt;='Inputs and Results'!$C$12,(C32-C31)*0.01*('Inputs and Results'!$C$12-A32+1),0)</f>
        <v>0</v>
      </c>
      <c r="H32" s="8">
        <f>H31+(H41-H31)/($A41-$A31)</f>
        <v>4.8</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0.88000000000000012</v>
      </c>
      <c r="C33" s="8">
        <f>C32+(C41-C31)/(A41-A31)</f>
        <v>4.8400000000000007</v>
      </c>
      <c r="D33" s="1">
        <f t="shared" si="0"/>
        <v>5.1764705882352949E-2</v>
      </c>
      <c r="E33" s="13">
        <f t="shared" si="1"/>
        <v>1</v>
      </c>
      <c r="F33" s="21">
        <f>IF('Inputs and Results'!$C$20="Conservation Easement (Perpetual)",(C33-C32),IF(AND('Inputs and Results'!$C$20="Government (Secured)",A33&lt;=$B$6),C33-C32,IF(A33&lt;=$B$6,(C33-C32)*0.01*($B$6-A33+1),0)))</f>
        <v>0</v>
      </c>
      <c r="G33" s="22">
        <f>IF(A33&lt;='Inputs and Results'!$C$12,(C33-C32)*0.01*('Inputs and Results'!$C$12-A33+1),0)</f>
        <v>0</v>
      </c>
      <c r="H33" s="8">
        <f>H32+(H41-H31)/($A41-$A31)</f>
        <v>4.8</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1.3200000000000003</v>
      </c>
      <c r="C34" s="8">
        <f>C33+(C41-C31)/(A41-A31)</f>
        <v>5.410000000000001</v>
      </c>
      <c r="D34" s="1">
        <f t="shared" si="0"/>
        <v>7.3333333333333348E-2</v>
      </c>
      <c r="E34" s="13">
        <f t="shared" si="1"/>
        <v>0.50000000000000022</v>
      </c>
      <c r="F34" s="21">
        <f>IF('Inputs and Results'!$C$20="Conservation Easement (Perpetual)",(C34-C33),IF(AND('Inputs and Results'!$C$20="Government (Secured)",A34&lt;=$B$6),C34-C33,IF(A34&lt;=$B$6,(C34-C33)*0.01*($B$6-A34+1),0)))</f>
        <v>0</v>
      </c>
      <c r="G34" s="22">
        <f>IF(A34&lt;='Inputs and Results'!$C$12,(C34-C33)*0.01*('Inputs and Results'!$C$12-A34+1),0)</f>
        <v>0</v>
      </c>
      <c r="H34" s="8">
        <f>H33+(H41-H31)/($A41-$A31)</f>
        <v>4.8</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1.7600000000000002</v>
      </c>
      <c r="C35" s="8">
        <f>C34+(C41-C31)/(A41-A31)</f>
        <v>5.9800000000000013</v>
      </c>
      <c r="D35" s="1">
        <f t="shared" si="0"/>
        <v>9.263157894736844E-2</v>
      </c>
      <c r="E35" s="13">
        <f t="shared" si="1"/>
        <v>0.33333333333333326</v>
      </c>
      <c r="F35" s="21">
        <f>IF('Inputs and Results'!$C$20="Conservation Easement (Perpetual)",(C35-C34),IF(AND('Inputs and Results'!$C$20="Government (Secured)",A35&lt;=$B$6),C35-C34,IF(A35&lt;=$B$6,(C35-C34)*0.01*($B$6-A35+1),0)))</f>
        <v>0</v>
      </c>
      <c r="G35" s="22">
        <f>IF(A35&lt;='Inputs and Results'!$C$12,(C35-C34)*0.01*('Inputs and Results'!$C$12-A35+1),0)</f>
        <v>0</v>
      </c>
      <c r="H35" s="8">
        <f>H34+(H41-H31)/($A41-$A31)</f>
        <v>4.8</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2.2000000000000002</v>
      </c>
      <c r="C36" s="8">
        <f>C35+(C41-C31)/(A41-A31)</f>
        <v>6.5500000000000016</v>
      </c>
      <c r="D36" s="1">
        <f t="shared" si="0"/>
        <v>0.11000000000000001</v>
      </c>
      <c r="E36" s="13">
        <f t="shared" si="1"/>
        <v>0.25</v>
      </c>
      <c r="F36" s="21">
        <f>IF('Inputs and Results'!$C$20="Conservation Easement (Perpetual)",(C36-C35),IF(AND('Inputs and Results'!$C$20="Government (Secured)",A36&lt;=$B$6),C36-C35,IF(A36&lt;=$B$6,(C36-C35)*0.01*($B$6-A36+1),0)))</f>
        <v>0</v>
      </c>
      <c r="G36" s="22">
        <f>IF(A36&lt;='Inputs and Results'!$C$12,(C36-C35)*0.01*('Inputs and Results'!$C$12-A36+1),0)</f>
        <v>0</v>
      </c>
      <c r="H36" s="8">
        <f>H35+(H41-H31)/($A41-$A31)</f>
        <v>4.8</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2.64</v>
      </c>
      <c r="C37" s="8">
        <f>C36+(C41-C31)/(A41-A31)</f>
        <v>7.1200000000000019</v>
      </c>
      <c r="D37" s="1">
        <f t="shared" si="0"/>
        <v>0.12571428571428572</v>
      </c>
      <c r="E37" s="13">
        <f t="shared" si="1"/>
        <v>0.19999999999999996</v>
      </c>
      <c r="F37" s="21">
        <f>IF('Inputs and Results'!$C$20="Conservation Easement (Perpetual)",(C37-C36),IF(AND('Inputs and Results'!$C$20="Government (Secured)",A37&lt;=$B$6),C37-C36,IF(A37&lt;=$B$6,(C37-C36)*0.01*($B$6-A37+1),0)))</f>
        <v>0</v>
      </c>
      <c r="G37" s="22">
        <f>IF(A37&lt;='Inputs and Results'!$C$12,(C37-C36)*0.01*('Inputs and Results'!$C$12-A37+1),0)</f>
        <v>0</v>
      </c>
      <c r="H37" s="8">
        <f>H36+(H41-H31)/($A41-$A31)</f>
        <v>4.8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3.08</v>
      </c>
      <c r="C38" s="8">
        <f>C37+(C41-C31)/(A41-A31)</f>
        <v>7.6900000000000022</v>
      </c>
      <c r="D38" s="1">
        <f t="shared" si="0"/>
        <v>0.14000000000000001</v>
      </c>
      <c r="E38" s="13">
        <f t="shared" si="1"/>
        <v>0.16666666666666674</v>
      </c>
      <c r="F38" s="21">
        <f>IF('Inputs and Results'!$C$20="Conservation Easement (Perpetual)",(C38-C37),IF(AND('Inputs and Results'!$C$20="Government (Secured)",A38&lt;=$B$6),C38-C37,IF(A38&lt;=$B$6,(C38-C37)*0.01*($B$6-A38+1),0)))</f>
        <v>0</v>
      </c>
      <c r="G38" s="22">
        <f>IF(A38&lt;='Inputs and Results'!$C$12,(C38-C37)*0.01*('Inputs and Results'!$C$12-A38+1),0)</f>
        <v>0</v>
      </c>
      <c r="H38" s="8">
        <f>H37+(H41-H31)/($A41-$A31)</f>
        <v>4.8</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3.52</v>
      </c>
      <c r="C39" s="8">
        <f>C38+(C41-C31)/(A41-A31)</f>
        <v>8.2600000000000016</v>
      </c>
      <c r="D39" s="1">
        <f t="shared" si="0"/>
        <v>0.15304347826086956</v>
      </c>
      <c r="E39" s="13">
        <f t="shared" si="1"/>
        <v>0.14285714285714279</v>
      </c>
      <c r="F39" s="21">
        <f>IF('Inputs and Results'!$C$20="Conservation Easement (Perpetual)",(C39-C38),IF(AND('Inputs and Results'!$C$20="Government (Secured)",A39&lt;=$B$6),C39-C38,IF(A39&lt;=$B$6,(C39-C38)*0.01*($B$6-A39+1),0)))</f>
        <v>0</v>
      </c>
      <c r="G39" s="22">
        <f>IF(A39&lt;='Inputs and Results'!$C$12,(C39-C38)*0.01*('Inputs and Results'!$C$12-A39+1),0)</f>
        <v>0</v>
      </c>
      <c r="H39" s="8">
        <f>H38+(H41-H31)/($A41-$A31)</f>
        <v>4.8</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3.96</v>
      </c>
      <c r="C40" s="8">
        <f>C39+(C41-C31)/(A41-A31)</f>
        <v>8.8300000000000018</v>
      </c>
      <c r="D40" s="1">
        <f>B40/A40</f>
        <v>0.16500000000000001</v>
      </c>
      <c r="E40" s="13">
        <f>(B40/B39)-1</f>
        <v>0.125</v>
      </c>
      <c r="F40" s="21">
        <f>IF('Inputs and Results'!$C$20="Conservation Easement (Perpetual)",(C40-C39),IF(AND('Inputs and Results'!$C$20="Government (Secured)",A40&lt;=$B$6),C40-C39,IF(A40&lt;=$B$6,(C40-C39)*0.01*($B$6-A40+1),0)))</f>
        <v>0</v>
      </c>
      <c r="G40" s="22">
        <f>IF(A40&lt;='Inputs and Results'!$C$12,(C40-C39)*0.01*('Inputs and Results'!$C$12-A40+1),0)</f>
        <v>0</v>
      </c>
      <c r="H40" s="8">
        <f>H39+(H41-H31)/($A41-$A31)</f>
        <v>4.8</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4.4000000000000004</v>
      </c>
      <c r="C41" s="9">
        <f>VLOOKUP(CONCATENATE($A$1,A41),'Smith et al 2006'!$A$2:$S$780,9,FALSE)</f>
        <v>9.4</v>
      </c>
      <c r="D41" s="1">
        <f t="shared" ref="D41:D104" si="4">B41/A41</f>
        <v>0.17600000000000002</v>
      </c>
      <c r="E41" s="13">
        <f t="shared" ref="E41:E104" si="5">(B41/B40)-1</f>
        <v>0.11111111111111116</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4.8</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5.58</v>
      </c>
      <c r="C42" s="8">
        <f>C41+(C51-C41)/(A51-A41)</f>
        <v>10.32</v>
      </c>
      <c r="D42" s="1">
        <f t="shared" si="4"/>
        <v>0.21461538461538462</v>
      </c>
      <c r="E42" s="13">
        <f t="shared" si="5"/>
        <v>0.26818181818181808</v>
      </c>
      <c r="F42" s="21">
        <f>IF('Inputs and Results'!$C$20="Conservation Easement (Perpetual)",(C42-C41),IF(AND('Inputs and Results'!$C$20="Government (Secured)",A42&lt;=$B$6),C42-C41,IF(A42&lt;=$B$6,(C42-C41)*0.01*($B$6-A42+1),0)))</f>
        <v>0</v>
      </c>
      <c r="G42" s="22">
        <f>IF(A42&lt;='Inputs and Results'!$C$12,(C42-C41)*0.01*('Inputs and Results'!$C$12-A42+1),0)</f>
        <v>0</v>
      </c>
      <c r="H42" s="8">
        <f>H41+(H51-H41)/($A51-$A41)</f>
        <v>4.6099999999999994</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6.76</v>
      </c>
      <c r="C43" s="8">
        <f>C42+(C51-C41)/(A51-A41)</f>
        <v>11.24</v>
      </c>
      <c r="D43" s="1">
        <f t="shared" si="4"/>
        <v>0.25037037037037035</v>
      </c>
      <c r="E43" s="13">
        <f t="shared" si="5"/>
        <v>0.2114695340501791</v>
      </c>
      <c r="F43" s="21">
        <f>IF('Inputs and Results'!$C$20="Conservation Easement (Perpetual)",(C43-C42),IF(AND('Inputs and Results'!$C$20="Government (Secured)",A43&lt;=$B$6),C43-C42,IF(A43&lt;=$B$6,(C43-C42)*0.01*($B$6-A43+1),0)))</f>
        <v>0</v>
      </c>
      <c r="G43" s="22">
        <f>IF(A43&lt;='Inputs and Results'!$C$12,(C43-C42)*0.01*('Inputs and Results'!$C$12-A43+1),0)</f>
        <v>0</v>
      </c>
      <c r="H43" s="8">
        <f>H42+(H51-H41)/($A51-$A41)</f>
        <v>4.419999999999999</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7.9399999999999995</v>
      </c>
      <c r="C44" s="8">
        <f>C43+(C51-C41)/(A51-A41)</f>
        <v>12.16</v>
      </c>
      <c r="D44" s="1">
        <f t="shared" si="4"/>
        <v>0.28357142857142853</v>
      </c>
      <c r="E44" s="13">
        <f t="shared" si="5"/>
        <v>0.17455621301775137</v>
      </c>
      <c r="F44" s="21">
        <f>IF('Inputs and Results'!$C$20="Conservation Easement (Perpetual)",(C44-C43),IF(AND('Inputs and Results'!$C$20="Government (Secured)",A44&lt;=$B$6),C44-C43,IF(A44&lt;=$B$6,(C44-C43)*0.01*($B$6-A44+1),0)))</f>
        <v>0</v>
      </c>
      <c r="G44" s="22">
        <f>IF(A44&lt;='Inputs and Results'!$C$12,(C44-C43)*0.01*('Inputs and Results'!$C$12-A44+1),0)</f>
        <v>0</v>
      </c>
      <c r="H44" s="8">
        <f>H43+(H51-H41)/($A51-$A41)</f>
        <v>4.2299999999999986</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9.1199999999999992</v>
      </c>
      <c r="C45" s="8">
        <f>C44+(C51-C41)/(A51-A41)</f>
        <v>13.08</v>
      </c>
      <c r="D45" s="1">
        <f t="shared" si="4"/>
        <v>0.31448275862068964</v>
      </c>
      <c r="E45" s="13">
        <f t="shared" si="5"/>
        <v>0.1486146095717884</v>
      </c>
      <c r="F45" s="21">
        <f>IF('Inputs and Results'!$C$20="Conservation Easement (Perpetual)",(C45-C44),IF(AND('Inputs and Results'!$C$20="Government (Secured)",A45&lt;=$B$6),C45-C44,IF(A45&lt;=$B$6,(C45-C44)*0.01*($B$6-A45+1),0)))</f>
        <v>0</v>
      </c>
      <c r="G45" s="22">
        <f>IF(A45&lt;='Inputs and Results'!$C$12,(C45-C44)*0.01*('Inputs and Results'!$C$12-A45+1),0)</f>
        <v>0</v>
      </c>
      <c r="H45" s="8">
        <f>H44+(H51-H41)/($A51-$A41)</f>
        <v>4.0399999999999983</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10.299999999999999</v>
      </c>
      <c r="C46" s="8">
        <f>C45+(C51-C41)/(A51-A41)</f>
        <v>14</v>
      </c>
      <c r="D46" s="1">
        <f t="shared" si="4"/>
        <v>0.34333333333333332</v>
      </c>
      <c r="E46" s="13">
        <f t="shared" si="5"/>
        <v>0.1293859649122806</v>
      </c>
      <c r="F46" s="21">
        <f>IF('Inputs and Results'!$C$20="Conservation Easement (Perpetual)",(C46-C45),IF(AND('Inputs and Results'!$C$20="Government (Secured)",A46&lt;=$B$6),C46-C45,IF(A46&lt;=$B$6,(C46-C45)*0.01*($B$6-A46+1),0)))</f>
        <v>0</v>
      </c>
      <c r="G46" s="22">
        <f>IF(A46&lt;='Inputs and Results'!$C$12,(C46-C45)*0.01*('Inputs and Results'!$C$12-A46+1),0)</f>
        <v>0</v>
      </c>
      <c r="H46" s="8">
        <f>H45+(H51-H41)/($A51-$A41)</f>
        <v>3.8499999999999983</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11.479999999999999</v>
      </c>
      <c r="C47" s="8">
        <f>C46+(C51-C41)/(A51-A41)</f>
        <v>14.92</v>
      </c>
      <c r="D47" s="1">
        <f t="shared" si="4"/>
        <v>0.37032258064516127</v>
      </c>
      <c r="E47" s="13">
        <f t="shared" si="5"/>
        <v>0.11456310679611659</v>
      </c>
      <c r="F47" s="21">
        <f>IF('Inputs and Results'!$C$20="Conservation Easement (Perpetual)",(C47-C46),IF(AND('Inputs and Results'!$C$20="Government (Secured)",A47&lt;=$B$6),C47-C46,IF(A47&lt;=$B$6,(C47-C46)*0.01*($B$6-A47+1),0)))</f>
        <v>0</v>
      </c>
      <c r="G47" s="22">
        <f>IF(A47&lt;='Inputs and Results'!$C$12,(C47-C46)*0.01*('Inputs and Results'!$C$12-A47+1),0)</f>
        <v>0</v>
      </c>
      <c r="H47" s="8">
        <f>H46+(H51-H41)/($A51-$A41)</f>
        <v>3.6599999999999984</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12.659999999999998</v>
      </c>
      <c r="C48" s="8">
        <f>C47+(C51-C41)/(A51-A41)</f>
        <v>15.84</v>
      </c>
      <c r="D48" s="1">
        <f t="shared" si="4"/>
        <v>0.39562499999999995</v>
      </c>
      <c r="E48" s="13">
        <f t="shared" si="5"/>
        <v>0.10278745644599296</v>
      </c>
      <c r="F48" s="21">
        <f>IF('Inputs and Results'!$C$20="Conservation Easement (Perpetual)",(C48-C47),IF(AND('Inputs and Results'!$C$20="Government (Secured)",A48&lt;=$B$6),C48-C47,IF(A48&lt;=$B$6,(C48-C47)*0.01*($B$6-A48+1),0)))</f>
        <v>0</v>
      </c>
      <c r="G48" s="22">
        <f>IF(A48&lt;='Inputs and Results'!$C$12,(C48-C47)*0.01*('Inputs and Results'!$C$12-A48+1),0)</f>
        <v>0</v>
      </c>
      <c r="H48" s="8">
        <f>H47+(H51-H41)/($A51-$A41)</f>
        <v>3.4699999999999984</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13.839999999999998</v>
      </c>
      <c r="C49" s="8">
        <f>C48+(C51-C41)/(A51-A41)</f>
        <v>16.760000000000002</v>
      </c>
      <c r="D49" s="1">
        <f t="shared" si="4"/>
        <v>0.41939393939393932</v>
      </c>
      <c r="E49" s="13">
        <f t="shared" si="5"/>
        <v>9.3206951026856277E-2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3.2799999999999985</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15.019999999999998</v>
      </c>
      <c r="C50" s="8">
        <f>C49+(C51-C41)/(A51-A41)</f>
        <v>17.680000000000003</v>
      </c>
      <c r="D50" s="1">
        <f t="shared" si="4"/>
        <v>0.44176470588235289</v>
      </c>
      <c r="E50" s="13">
        <f t="shared" si="5"/>
        <v>8.526011560693636E-2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3.0899999999999985</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16.2</v>
      </c>
      <c r="C51" s="9">
        <f>VLOOKUP(CONCATENATE($A$1,A51),'Smith et al 2006'!$A$2:$S$780,9,FALSE)</f>
        <v>18.600000000000001</v>
      </c>
      <c r="D51" s="1">
        <f t="shared" si="4"/>
        <v>0.46285714285714286</v>
      </c>
      <c r="E51" s="13">
        <f t="shared" si="5"/>
        <v>7.8561917443408902E-2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2.9</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17.8</v>
      </c>
      <c r="C52" s="8">
        <f>C51+(C61-C51)/(A61-A51)</f>
        <v>19.62</v>
      </c>
      <c r="D52" s="1">
        <f t="shared" si="4"/>
        <v>0.49444444444444446</v>
      </c>
      <c r="E52" s="13">
        <f t="shared" si="5"/>
        <v>9.8765432098765427E-2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2.82</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19.400000000000002</v>
      </c>
      <c r="C53" s="8">
        <f>C52+(C61-C51)/(A61-A51)</f>
        <v>20.64</v>
      </c>
      <c r="D53" s="1">
        <f t="shared" si="4"/>
        <v>0.52432432432432441</v>
      </c>
      <c r="E53" s="13">
        <f t="shared" si="5"/>
        <v>8.98876404494382E-2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2.7399999999999998</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21.000000000000004</v>
      </c>
      <c r="C54" s="8">
        <f>C53+(C61-C51)/(A61-A51)</f>
        <v>21.66</v>
      </c>
      <c r="D54" s="1">
        <f t="shared" si="4"/>
        <v>0.55263157894736847</v>
      </c>
      <c r="E54" s="13">
        <f t="shared" si="5"/>
        <v>8.2474226804123862E-2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2.6599999999999997</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22.600000000000005</v>
      </c>
      <c r="C55" s="8">
        <f>C54+(C61-C51)/(A61-A51)</f>
        <v>22.68</v>
      </c>
      <c r="D55" s="1">
        <f t="shared" si="4"/>
        <v>0.57948717948717965</v>
      </c>
      <c r="E55" s="13">
        <f t="shared" si="5"/>
        <v>7.6190476190476142E-2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2.5799999999999996</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24.200000000000006</v>
      </c>
      <c r="C56" s="8">
        <f>C55+(C61-C51)/(A61-A51)</f>
        <v>23.7</v>
      </c>
      <c r="D56" s="1">
        <f t="shared" si="4"/>
        <v>0.6050000000000002</v>
      </c>
      <c r="E56" s="13">
        <f t="shared" si="5"/>
        <v>7.079646017699126E-2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2.4999999999999996</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25.800000000000008</v>
      </c>
      <c r="C57" s="8">
        <f>C56+(C61-C51)/(A61-A51)</f>
        <v>24.72</v>
      </c>
      <c r="D57" s="1">
        <f t="shared" si="4"/>
        <v>0.62926829268292706</v>
      </c>
      <c r="E57" s="13">
        <f t="shared" si="5"/>
        <v>6.6115702479338845E-2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2.4199999999999995</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27.400000000000009</v>
      </c>
      <c r="C58" s="8">
        <f>C57+(C61-C51)/(A61-A51)</f>
        <v>25.74</v>
      </c>
      <c r="D58" s="1">
        <f t="shared" si="4"/>
        <v>0.65238095238095262</v>
      </c>
      <c r="E58" s="13">
        <f t="shared" si="5"/>
        <v>6.2015503875969102E-2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2.3399999999999994</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29.000000000000011</v>
      </c>
      <c r="C59" s="8">
        <f>C58+(C61-C51)/(A61-A51)</f>
        <v>26.759999999999998</v>
      </c>
      <c r="D59" s="1">
        <f t="shared" si="4"/>
        <v>0.67441860465116299</v>
      </c>
      <c r="E59" s="13">
        <f t="shared" si="5"/>
        <v>5.8394160583941535E-2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2.2599999999999993</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30.600000000000012</v>
      </c>
      <c r="C60" s="8">
        <f>C59+(C61-C51)/(A61-A51)</f>
        <v>27.779999999999998</v>
      </c>
      <c r="D60" s="1">
        <f t="shared" si="4"/>
        <v>0.69545454545454577</v>
      </c>
      <c r="E60" s="13">
        <f t="shared" si="5"/>
        <v>5.5172413793103559E-2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2.1799999999999993</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32.200000000000003</v>
      </c>
      <c r="C61" s="9">
        <f>VLOOKUP(CONCATENATE($A$1,A61),'Smith et al 2006'!$A$2:$S$780,9,FALSE)</f>
        <v>28.8</v>
      </c>
      <c r="D61" s="1">
        <f t="shared" si="4"/>
        <v>0.71555555555555561</v>
      </c>
      <c r="E61" s="13">
        <f t="shared" si="5"/>
        <v>5.2287581699345997E-2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2.1</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34.010000000000005</v>
      </c>
      <c r="C62" s="8">
        <f>C61+(C71-C61)/(A71-A61)</f>
        <v>29.740000000000002</v>
      </c>
      <c r="D62" s="1">
        <f t="shared" si="4"/>
        <v>0.73934782608695659</v>
      </c>
      <c r="E62" s="13">
        <f t="shared" si="5"/>
        <v>5.621118012422377E-2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2.06</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35.820000000000007</v>
      </c>
      <c r="C63" s="8">
        <f>C62+(C71-C61)/(A71-A61)</f>
        <v>30.680000000000003</v>
      </c>
      <c r="D63" s="1">
        <f t="shared" si="4"/>
        <v>0.76212765957446826</v>
      </c>
      <c r="E63" s="13">
        <f t="shared" si="5"/>
        <v>5.3219641281975871E-2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2.02</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37.63000000000001</v>
      </c>
      <c r="C64" s="8">
        <f>C63+(C71-C61)/(A71-A61)</f>
        <v>31.620000000000005</v>
      </c>
      <c r="D64" s="1">
        <f t="shared" si="4"/>
        <v>0.78395833333333353</v>
      </c>
      <c r="E64" s="13">
        <f t="shared" si="5"/>
        <v>5.0530429927414966E-2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1.98</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39.440000000000012</v>
      </c>
      <c r="C65" s="8">
        <f>C64+(C71-C61)/(A71-A61)</f>
        <v>32.56</v>
      </c>
      <c r="D65" s="1">
        <f t="shared" si="4"/>
        <v>0.80489795918367368</v>
      </c>
      <c r="E65" s="13">
        <f t="shared" si="5"/>
        <v>4.8099920276375219E-2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1.94</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41.250000000000014</v>
      </c>
      <c r="C66" s="8">
        <f>C65+(C71-C61)/(A71-A61)</f>
        <v>33.5</v>
      </c>
      <c r="D66" s="1">
        <f t="shared" si="4"/>
        <v>0.82500000000000029</v>
      </c>
      <c r="E66" s="13">
        <f t="shared" si="5"/>
        <v>4.5892494929006045E-2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1.9</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43.060000000000016</v>
      </c>
      <c r="C67" s="8">
        <f>C66+(C71-C61)/(A71-A61)</f>
        <v>34.44</v>
      </c>
      <c r="D67" s="1">
        <f t="shared" si="4"/>
        <v>0.84431372549019645</v>
      </c>
      <c r="E67" s="13">
        <f t="shared" si="5"/>
        <v>4.387878787878785E-2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1.8599999999999999</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44.870000000000019</v>
      </c>
      <c r="C68" s="8">
        <f>C67+(C71-C61)/(A71-A61)</f>
        <v>35.379999999999995</v>
      </c>
      <c r="D68" s="1">
        <f t="shared" si="4"/>
        <v>0.86288461538461569</v>
      </c>
      <c r="E68" s="13">
        <f t="shared" si="5"/>
        <v>4.2034370645610775E-2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1.8199999999999998</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46.680000000000021</v>
      </c>
      <c r="C69" s="8">
        <f>C68+(C71-C61)/(A71-A61)</f>
        <v>36.319999999999993</v>
      </c>
      <c r="D69" s="1">
        <f t="shared" si="4"/>
        <v>0.8807547169811325</v>
      </c>
      <c r="E69" s="13">
        <f t="shared" si="5"/>
        <v>4.0338756407399146E-2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1.7799999999999998</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48.490000000000023</v>
      </c>
      <c r="C70" s="8">
        <f>C69+(C71-C61)/(A71-A61)</f>
        <v>37.259999999999991</v>
      </c>
      <c r="D70" s="1">
        <f t="shared" si="4"/>
        <v>0.89796296296296341</v>
      </c>
      <c r="E70" s="13">
        <f t="shared" si="5"/>
        <v>3.8774635818337622E-2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1.7399999999999998</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50.3</v>
      </c>
      <c r="C71" s="9">
        <f>VLOOKUP(CONCATENATE($A$1,A71),'Smith et al 2006'!$A$2:$S$780,9,FALSE)</f>
        <v>38.200000000000003</v>
      </c>
      <c r="D71" s="1">
        <f t="shared" si="4"/>
        <v>0.91454545454545444</v>
      </c>
      <c r="E71" s="13">
        <f t="shared" si="5"/>
        <v>3.7327283976076986E-2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1.7</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52.199999999999996</v>
      </c>
      <c r="C72" s="8">
        <f>C71+(C81-C71)/(A81-A71)</f>
        <v>39.090000000000003</v>
      </c>
      <c r="D72" s="1">
        <f t="shared" si="4"/>
        <v>0.93214285714285705</v>
      </c>
      <c r="E72" s="13">
        <f t="shared" si="5"/>
        <v>3.7773359840954202E-2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1.68</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54.099999999999994</v>
      </c>
      <c r="C73" s="8">
        <f>C72+(C81-C71)/(A81-A71)</f>
        <v>39.980000000000004</v>
      </c>
      <c r="D73" s="1">
        <f t="shared" si="4"/>
        <v>0.94912280701754381</v>
      </c>
      <c r="E73" s="13">
        <f t="shared" si="5"/>
        <v>3.6398467432950277E-2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1.66</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55.999999999999993</v>
      </c>
      <c r="C74" s="8">
        <f>C73+(C81-C71)/(A81-A71)</f>
        <v>40.870000000000005</v>
      </c>
      <c r="D74" s="1">
        <f t="shared" si="4"/>
        <v>0.96551724137931028</v>
      </c>
      <c r="E74" s="13">
        <f t="shared" si="5"/>
        <v>3.512014787430684E-2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1.64</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57.899999999999991</v>
      </c>
      <c r="C75" s="8">
        <f>C74+(C81-C71)/(A81-A71)</f>
        <v>41.760000000000005</v>
      </c>
      <c r="D75" s="1">
        <f t="shared" si="4"/>
        <v>0.98135593220338968</v>
      </c>
      <c r="E75" s="13">
        <f t="shared" si="5"/>
        <v>3.3928571428571308E-2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1.6199999999999999</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59.79999999999999</v>
      </c>
      <c r="C76" s="8">
        <f>C75+(C81-C71)/(A81-A71)</f>
        <v>42.650000000000006</v>
      </c>
      <c r="D76" s="1">
        <f t="shared" si="4"/>
        <v>0.99666666666666648</v>
      </c>
      <c r="E76" s="13">
        <f t="shared" si="5"/>
        <v>3.2815198618307395E-2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1.5999999999999999</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61.699999999999989</v>
      </c>
      <c r="C77" s="8">
        <f>C76+(C81-C71)/(A81-A71)</f>
        <v>43.540000000000006</v>
      </c>
      <c r="D77" s="1">
        <f t="shared" si="4"/>
        <v>1.0114754098360654</v>
      </c>
      <c r="E77" s="13">
        <f t="shared" si="5"/>
        <v>3.177257525083621E-2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1.5799999999999998</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63.599999999999987</v>
      </c>
      <c r="C78" s="8">
        <f>C77+(C81-C71)/(A81-A71)</f>
        <v>44.430000000000007</v>
      </c>
      <c r="D78" s="1">
        <f t="shared" si="4"/>
        <v>1.0258064516129031</v>
      </c>
      <c r="E78" s="13">
        <f t="shared" si="5"/>
        <v>3.0794165316045286E-2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1.5599999999999998</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65.499999999999986</v>
      </c>
      <c r="C79" s="8">
        <f>C78+(C81-C71)/(A81-A71)</f>
        <v>45.320000000000007</v>
      </c>
      <c r="D79" s="1">
        <f t="shared" si="4"/>
        <v>1.0396825396825395</v>
      </c>
      <c r="E79" s="13">
        <f t="shared" si="5"/>
        <v>2.9874213836478036E-2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1.5399999999999998</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67.399999999999991</v>
      </c>
      <c r="C80" s="8">
        <f>C79+(C81-C71)/(A81-A71)</f>
        <v>46.210000000000008</v>
      </c>
      <c r="D80" s="1">
        <f t="shared" si="4"/>
        <v>1.0531249999999999</v>
      </c>
      <c r="E80" s="13">
        <f t="shared" si="5"/>
        <v>2.9007633587786463E-2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1.5199999999999998</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69.3</v>
      </c>
      <c r="C81" s="9">
        <f>VLOOKUP(CONCATENATE($A$1,A81),'Smith et al 2006'!$A$2:$S$780,9,FALSE)</f>
        <v>47.1</v>
      </c>
      <c r="D81" s="1">
        <f t="shared" si="4"/>
        <v>1.066153846153846</v>
      </c>
      <c r="E81" s="13">
        <f t="shared" si="5"/>
        <v>2.8189910979228516E-2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1.5</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71.209999999999994</v>
      </c>
      <c r="C82" s="8">
        <f>C81+(C91-C81)/(A91-A81)</f>
        <v>47.94</v>
      </c>
      <c r="D82" s="1">
        <f t="shared" si="4"/>
        <v>1.0789393939393939</v>
      </c>
      <c r="E82" s="13">
        <f t="shared" si="5"/>
        <v>2.7561327561327564E-2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1.48</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73.11999999999999</v>
      </c>
      <c r="C83" s="8">
        <f>C82+(C91-C81)/(A91-A81)</f>
        <v>48.78</v>
      </c>
      <c r="D83" s="1">
        <f t="shared" si="4"/>
        <v>1.0913432835820893</v>
      </c>
      <c r="E83" s="13">
        <f t="shared" si="5"/>
        <v>2.6822075551186542E-2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1.46</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75.029999999999987</v>
      </c>
      <c r="C84" s="8">
        <f>C83+(C91-C81)/(A91-A81)</f>
        <v>49.620000000000005</v>
      </c>
      <c r="D84" s="1">
        <f t="shared" si="4"/>
        <v>1.1033823529411764</v>
      </c>
      <c r="E84" s="13">
        <f t="shared" si="5"/>
        <v>2.6121444201312904E-2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1.44</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76.939999999999984</v>
      </c>
      <c r="C85" s="8">
        <f>C84+(C91-C81)/(A91-A81)</f>
        <v>50.460000000000008</v>
      </c>
      <c r="D85" s="1">
        <f t="shared" si="4"/>
        <v>1.1150724637681158</v>
      </c>
      <c r="E85" s="13">
        <f t="shared" si="5"/>
        <v>2.5456484073037355E-2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1.42</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78.84999999999998</v>
      </c>
      <c r="C86" s="8">
        <f>C85+(C91-C81)/(A91-A81)</f>
        <v>51.300000000000011</v>
      </c>
      <c r="D86" s="1">
        <f t="shared" si="4"/>
        <v>1.1264285714285711</v>
      </c>
      <c r="E86" s="13">
        <f t="shared" si="5"/>
        <v>2.4824538601507573E-2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1.4</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80.759999999999977</v>
      </c>
      <c r="C87" s="8">
        <f>C86+(C91-C81)/(A91-A81)</f>
        <v>52.140000000000015</v>
      </c>
      <c r="D87" s="1">
        <f t="shared" si="4"/>
        <v>1.1374647887323941</v>
      </c>
      <c r="E87" s="13">
        <f t="shared" si="5"/>
        <v>2.4223208623969539E-2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1.38</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82.669999999999973</v>
      </c>
      <c r="C88" s="8">
        <f>C87+(C91-C81)/(A91-A81)</f>
        <v>52.980000000000018</v>
      </c>
      <c r="D88" s="1">
        <f t="shared" si="4"/>
        <v>1.1481944444444441</v>
      </c>
      <c r="E88" s="13">
        <f t="shared" si="5"/>
        <v>2.3650321941555141E-2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1.3599999999999999</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84.57999999999997</v>
      </c>
      <c r="C89" s="8">
        <f>C88+(C91-C81)/(A91-A81)</f>
        <v>53.820000000000022</v>
      </c>
      <c r="D89" s="1">
        <f t="shared" si="4"/>
        <v>1.158630136986301</v>
      </c>
      <c r="E89" s="13">
        <f t="shared" si="5"/>
        <v>2.3103907100520127E-2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1.3399999999999999</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86.489999999999966</v>
      </c>
      <c r="C90" s="8">
        <f>C89+(C91-C81)/(A91-A81)</f>
        <v>54.660000000000025</v>
      </c>
      <c r="D90" s="1">
        <f t="shared" si="4"/>
        <v>1.1687837837837833</v>
      </c>
      <c r="E90" s="13">
        <f t="shared" si="5"/>
        <v>2.2582170725939932E-2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1.3199999999999998</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88.4</v>
      </c>
      <c r="C91" s="9">
        <f>VLOOKUP(CONCATENATE($A$1,A91),'Smith et al 2006'!$A$2:$S$780,9,FALSE)</f>
        <v>55.5</v>
      </c>
      <c r="D91" s="1">
        <f t="shared" si="4"/>
        <v>1.1786666666666668</v>
      </c>
      <c r="E91" s="13">
        <f t="shared" si="5"/>
        <v>2.2083477858712453E-2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1.3</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90.28</v>
      </c>
      <c r="C92" s="8">
        <f>C91+(C101-C91)/(A101-A91)</f>
        <v>56.27</v>
      </c>
      <c r="D92" s="1">
        <f t="shared" si="4"/>
        <v>1.1878947368421053</v>
      </c>
      <c r="E92" s="13">
        <f t="shared" si="5"/>
        <v>2.126696832579178E-2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1.29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92.16</v>
      </c>
      <c r="C93" s="8">
        <f>C92+(C101-C91)/(A101-A91)</f>
        <v>57.040000000000006</v>
      </c>
      <c r="D93" s="1">
        <f t="shared" si="4"/>
        <v>1.1968831168831169</v>
      </c>
      <c r="E93" s="13">
        <f t="shared" si="5"/>
        <v>2.0824102791315857E-2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1.28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94.039999999999992</v>
      </c>
      <c r="C94" s="8">
        <f>C93+(C101-C91)/(A101-A91)</f>
        <v>57.810000000000009</v>
      </c>
      <c r="D94" s="1">
        <f t="shared" si="4"/>
        <v>1.2056410256410255</v>
      </c>
      <c r="E94" s="13">
        <f t="shared" si="5"/>
        <v>2.039930555555558E-2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1.27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95.919999999999987</v>
      </c>
      <c r="C95" s="8">
        <f>C94+(C101-C91)/(A101-A91)</f>
        <v>58.580000000000013</v>
      </c>
      <c r="D95" s="1">
        <f t="shared" si="4"/>
        <v>1.2141772151898733</v>
      </c>
      <c r="E95" s="13">
        <f t="shared" si="5"/>
        <v>1.9991492981709769E-2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1.26</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97.799999999999983</v>
      </c>
      <c r="C96" s="8">
        <f>C95+(C101-C91)/(A101-A91)</f>
        <v>59.350000000000016</v>
      </c>
      <c r="D96" s="1">
        <f t="shared" si="4"/>
        <v>1.2224999999999997</v>
      </c>
      <c r="E96" s="13">
        <f t="shared" si="5"/>
        <v>1.9599666388657067E-2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1.25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99.679999999999978</v>
      </c>
      <c r="C97" s="8">
        <f>C96+(C101-C91)/(A101-A91)</f>
        <v>60.120000000000019</v>
      </c>
      <c r="D97" s="1">
        <f t="shared" si="4"/>
        <v>1.2306172839506171</v>
      </c>
      <c r="E97" s="13">
        <f t="shared" si="5"/>
        <v>1.9222903885480536E-2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1.24</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101.55999999999997</v>
      </c>
      <c r="C98" s="8">
        <f>C97+(C101-C91)/(A101-A91)</f>
        <v>60.890000000000022</v>
      </c>
      <c r="D98" s="1">
        <f t="shared" si="4"/>
        <v>1.2385365853658534</v>
      </c>
      <c r="E98" s="13">
        <f t="shared" si="5"/>
        <v>1.8860353130015994E-2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1.23</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103.43999999999997</v>
      </c>
      <c r="C99" s="8">
        <f>C98+(C101-C91)/(A101-A91)</f>
        <v>61.660000000000025</v>
      </c>
      <c r="D99" s="1">
        <f t="shared" si="4"/>
        <v>1.2462650602409635</v>
      </c>
      <c r="E99" s="13">
        <f t="shared" si="5"/>
        <v>1.8511224891689659E-2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1.22</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105.31999999999996</v>
      </c>
      <c r="C100" s="8">
        <f>C99+(C101-C91)/(A101-A91)</f>
        <v>62.430000000000028</v>
      </c>
      <c r="D100" s="1">
        <f t="shared" si="4"/>
        <v>1.2538095238095235</v>
      </c>
      <c r="E100" s="13">
        <f t="shared" si="5"/>
        <v>1.8174787316318497E-2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1.21</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107.2</v>
      </c>
      <c r="C101" s="9">
        <f>VLOOKUP(CONCATENATE($A$1,A101),'Smith et al 2006'!$A$2:$S$780,9,FALSE)</f>
        <v>63.2</v>
      </c>
      <c r="D101" s="1">
        <f t="shared" si="4"/>
        <v>1.2611764705882353</v>
      </c>
      <c r="E101" s="13">
        <f t="shared" si="5"/>
        <v>1.7850360805165666E-2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1.2</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109.03</v>
      </c>
      <c r="C102" s="8">
        <f>C101+(C111-C101)/(A111-A101)</f>
        <v>63.92</v>
      </c>
      <c r="D102" s="1">
        <f t="shared" si="4"/>
        <v>1.2677906976744187</v>
      </c>
      <c r="E102" s="13">
        <f t="shared" si="5"/>
        <v>1.7070895522387941E-2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1.19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110.86</v>
      </c>
      <c r="C103" s="8">
        <f>C102+(C111-C101)/(A111-A101)</f>
        <v>64.64</v>
      </c>
      <c r="D103" s="1">
        <f t="shared" si="4"/>
        <v>1.2742528735632184</v>
      </c>
      <c r="E103" s="13">
        <f t="shared" si="5"/>
        <v>1.6784371273961263E-2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1.18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112.69</v>
      </c>
      <c r="C104" s="8">
        <f>C103+(C111-C101)/(A111-A101)</f>
        <v>65.36</v>
      </c>
      <c r="D104" s="1">
        <f t="shared" si="4"/>
        <v>1.2805681818181818</v>
      </c>
      <c r="E104" s="13">
        <f t="shared" si="5"/>
        <v>1.6507306512718811E-2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1.17</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114.52</v>
      </c>
      <c r="C105" s="8">
        <f>C104+(C111-C101)/(A111-A101)</f>
        <v>66.08</v>
      </c>
      <c r="D105" s="1">
        <f t="shared" ref="D105:D141" si="14">B105/A105</f>
        <v>1.2867415730337077</v>
      </c>
      <c r="E105" s="13">
        <f t="shared" ref="E105:E141" si="15">(B105/B104)-1</f>
        <v>1.6239240394001264E-2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1.1599999999999999</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116.35</v>
      </c>
      <c r="C106" s="8">
        <f>C105+(C111-C101)/(A111-A101)</f>
        <v>66.8</v>
      </c>
      <c r="D106" s="1">
        <f t="shared" si="14"/>
        <v>1.2927777777777778</v>
      </c>
      <c r="E106" s="13">
        <f t="shared" si="15"/>
        <v>1.59797415298637E-2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1.1499999999999999</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118.17999999999999</v>
      </c>
      <c r="C107" s="8">
        <f>C106+(C111-C101)/(A111-A101)</f>
        <v>67.52</v>
      </c>
      <c r="D107" s="1">
        <f t="shared" si="14"/>
        <v>1.2986813186813186</v>
      </c>
      <c r="E107" s="13">
        <f t="shared" si="15"/>
        <v>1.5728405672539747E-2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1.1399999999999999</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120.00999999999999</v>
      </c>
      <c r="C108" s="8">
        <f>C107+(C111-C101)/(A111-A101)</f>
        <v>68.239999999999995</v>
      </c>
      <c r="D108" s="1">
        <f t="shared" si="14"/>
        <v>1.3044565217391304</v>
      </c>
      <c r="E108" s="13">
        <f t="shared" si="15"/>
        <v>1.5484853613132454E-2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1.1299999999999999</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121.83999999999999</v>
      </c>
      <c r="C109" s="8">
        <f>C108+(C111-C101)/(A111-A101)</f>
        <v>68.959999999999994</v>
      </c>
      <c r="D109" s="1">
        <f t="shared" si="14"/>
        <v>1.3101075268817204</v>
      </c>
      <c r="E109" s="13">
        <f t="shared" si="15"/>
        <v>1.5248729272560713E-2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1.1199999999999999</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123.66999999999999</v>
      </c>
      <c r="C110" s="8">
        <f>C109+(C111-C101)/(A111-A101)</f>
        <v>69.679999999999993</v>
      </c>
      <c r="D110" s="1">
        <f t="shared" si="14"/>
        <v>1.3156382978723402</v>
      </c>
      <c r="E110" s="13">
        <f t="shared" si="15"/>
        <v>1.501969796454361E-2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1.1099999999999999</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125.5</v>
      </c>
      <c r="C111" s="9">
        <f>VLOOKUP(CONCATENATE($A$1,A111),'Smith et al 2006'!$A$2:$S$780,9,FALSE)</f>
        <v>70.400000000000006</v>
      </c>
      <c r="D111" s="1">
        <f t="shared" si="14"/>
        <v>1.3210526315789475</v>
      </c>
      <c r="E111" s="13">
        <f t="shared" si="15"/>
        <v>1.4797444812808314E-2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1.1000000000000001</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127.25</v>
      </c>
      <c r="C112" s="8">
        <f>C111+(C121-C111)/(A121-A111)</f>
        <v>71.070000000000007</v>
      </c>
      <c r="D112" s="1">
        <f t="shared" si="14"/>
        <v>1.3255208333333333</v>
      </c>
      <c r="E112" s="13">
        <f t="shared" si="15"/>
        <v>1.3944223107569709E-2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1.0900000000000001</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129</v>
      </c>
      <c r="C113" s="8">
        <f>C112+(C121-C111)/(A121-A111)</f>
        <v>71.740000000000009</v>
      </c>
      <c r="D113" s="1">
        <f t="shared" si="14"/>
        <v>1.3298969072164948</v>
      </c>
      <c r="E113" s="13">
        <f t="shared" si="15"/>
        <v>1.3752455795677854E-2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1.08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130.75</v>
      </c>
      <c r="C114" s="8">
        <f>C113+(C121-C111)/(A121-A111)</f>
        <v>72.410000000000011</v>
      </c>
      <c r="D114" s="1">
        <f t="shared" si="14"/>
        <v>1.3341836734693877</v>
      </c>
      <c r="E114" s="13">
        <f t="shared" si="15"/>
        <v>1.3565891472868241E-2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1.07</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132.5</v>
      </c>
      <c r="C115" s="8">
        <f>C114+(C121-C111)/(A121-A111)</f>
        <v>73.080000000000013</v>
      </c>
      <c r="D115" s="1">
        <f t="shared" si="14"/>
        <v>1.3383838383838385</v>
      </c>
      <c r="E115" s="13">
        <f t="shared" si="15"/>
        <v>1.3384321223709472E-2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1.06</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134.25</v>
      </c>
      <c r="C116" s="8">
        <f>C115+(C121-C111)/(A121-A111)</f>
        <v>73.750000000000014</v>
      </c>
      <c r="D116" s="1">
        <f t="shared" si="14"/>
        <v>1.3425</v>
      </c>
      <c r="E116" s="13">
        <f t="shared" si="15"/>
        <v>1.3207547169811429E-2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1.05</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136</v>
      </c>
      <c r="C117" s="8">
        <f>C116+(C121-C111)/(A121-A111)</f>
        <v>74.420000000000016</v>
      </c>
      <c r="D117" s="1">
        <f t="shared" si="14"/>
        <v>1.3465346534653466</v>
      </c>
      <c r="E117" s="13">
        <f t="shared" si="15"/>
        <v>1.3035381750465591E-2</v>
      </c>
      <c r="F117" s="20"/>
      <c r="G117" s="20"/>
      <c r="H117" s="8">
        <f>H116+(H121-H111)/($A121-$A111)</f>
        <v>1.04</v>
      </c>
    </row>
    <row r="118" spans="1:108" x14ac:dyDescent="0.2">
      <c r="A118" s="8">
        <f t="shared" si="16"/>
        <v>102</v>
      </c>
      <c r="B118" s="8">
        <f>B117+(B121-B111)/(A121-A111)</f>
        <v>137.75</v>
      </c>
      <c r="C118" s="8">
        <f>C117+(C121-C111)/(A121-A111)</f>
        <v>75.090000000000018</v>
      </c>
      <c r="D118" s="1">
        <f t="shared" si="14"/>
        <v>1.3504901960784315</v>
      </c>
      <c r="E118" s="13">
        <f t="shared" si="15"/>
        <v>1.2867647058823595E-2</v>
      </c>
      <c r="F118" s="20"/>
      <c r="G118" s="20"/>
      <c r="H118" s="8">
        <f>H117+(H121-H111)/($A121-$A111)</f>
        <v>1.03</v>
      </c>
    </row>
    <row r="119" spans="1:108" x14ac:dyDescent="0.2">
      <c r="A119" s="8">
        <f t="shared" si="16"/>
        <v>103</v>
      </c>
      <c r="B119" s="8">
        <f>B118+(B121-B111)/(A121-A111)</f>
        <v>139.5</v>
      </c>
      <c r="C119" s="8">
        <f>C118+(C121-C111)/(A121-A111)</f>
        <v>75.760000000000019</v>
      </c>
      <c r="D119" s="1">
        <f t="shared" si="14"/>
        <v>1.354368932038835</v>
      </c>
      <c r="E119" s="13">
        <f t="shared" si="15"/>
        <v>1.2704174228675091E-2</v>
      </c>
      <c r="F119" s="20"/>
      <c r="G119" s="20"/>
      <c r="H119" s="8">
        <f>H118+(H121-H111)/($A121-$A111)</f>
        <v>1.02</v>
      </c>
    </row>
    <row r="120" spans="1:108" x14ac:dyDescent="0.2">
      <c r="A120" s="8">
        <f t="shared" si="16"/>
        <v>104</v>
      </c>
      <c r="B120" s="8">
        <f>B119+(B121-B111)/(A121-A111)</f>
        <v>141.25</v>
      </c>
      <c r="C120" s="8">
        <f>C119+(C121-C111)/(A121-A111)</f>
        <v>76.430000000000021</v>
      </c>
      <c r="D120" s="1">
        <f t="shared" si="14"/>
        <v>1.3581730769230769</v>
      </c>
      <c r="E120" s="13">
        <f t="shared" si="15"/>
        <v>1.2544802867383575E-2</v>
      </c>
      <c r="F120" s="20"/>
      <c r="G120" s="20"/>
      <c r="H120" s="8">
        <f>H119+(H121-H111)/($A121-$A111)</f>
        <v>1.01</v>
      </c>
    </row>
    <row r="121" spans="1:108" x14ac:dyDescent="0.2">
      <c r="A121" s="9">
        <v>105</v>
      </c>
      <c r="B121" s="9">
        <f>VLOOKUP(CONCATENATE($A$1,A121),'Smith et al 2006'!$A$2:$S$780,8,FALSE)</f>
        <v>143</v>
      </c>
      <c r="C121" s="9">
        <f>VLOOKUP(CONCATENATE($A$1,A121),'Smith et al 2006'!$A$2:$S$780,9,FALSE)</f>
        <v>77.099999999999994</v>
      </c>
      <c r="D121" s="1">
        <f t="shared" si="14"/>
        <v>1.361904761904762</v>
      </c>
      <c r="E121" s="13">
        <f t="shared" si="15"/>
        <v>1.2389380530973382E-2</v>
      </c>
      <c r="F121" s="20"/>
      <c r="G121" s="20"/>
      <c r="H121" s="9">
        <f>VLOOKUP(CONCATENATE($A$1,$A121),'Smith et al 2006'!$A$2:$S$780,11,FALSE)</f>
        <v>1</v>
      </c>
    </row>
    <row r="122" spans="1:108" x14ac:dyDescent="0.2">
      <c r="A122" s="8">
        <f t="shared" ref="A122:A130" si="17">A121+1</f>
        <v>106</v>
      </c>
      <c r="B122" s="8">
        <f>B121+(B131-B121)/(A131-A121)</f>
        <v>144.65</v>
      </c>
      <c r="C122" s="8">
        <f>C121+(C131-C121)/(A131-A121)</f>
        <v>77.709999999999994</v>
      </c>
      <c r="D122" s="1">
        <f t="shared" si="14"/>
        <v>1.364622641509434</v>
      </c>
      <c r="E122" s="13">
        <f t="shared" si="15"/>
        <v>1.1538461538461497E-2</v>
      </c>
      <c r="F122" s="20"/>
      <c r="G122" s="20"/>
      <c r="H122" s="8">
        <f>H121+(H131-H121)/($A131-$A121)</f>
        <v>1</v>
      </c>
    </row>
    <row r="123" spans="1:108" x14ac:dyDescent="0.2">
      <c r="A123" s="8">
        <f t="shared" si="17"/>
        <v>107</v>
      </c>
      <c r="B123" s="8">
        <f>B122+(B131-B121)/(A131-A121)</f>
        <v>146.30000000000001</v>
      </c>
      <c r="C123" s="8">
        <f>C122+(C131-C121)/(A131-A121)</f>
        <v>78.319999999999993</v>
      </c>
      <c r="D123" s="1">
        <f t="shared" si="14"/>
        <v>1.3672897196261684</v>
      </c>
      <c r="E123" s="13">
        <f t="shared" si="15"/>
        <v>1.1406844106463865E-2</v>
      </c>
      <c r="F123" s="20"/>
      <c r="G123" s="20"/>
      <c r="H123" s="8">
        <f>H122+(H131-H121)/($A131-$A121)</f>
        <v>1</v>
      </c>
    </row>
    <row r="124" spans="1:108" x14ac:dyDescent="0.2">
      <c r="A124" s="8">
        <f t="shared" si="17"/>
        <v>108</v>
      </c>
      <c r="B124" s="8">
        <f>B123+(B131-B121)/(A131-A121)</f>
        <v>147.95000000000002</v>
      </c>
      <c r="C124" s="8">
        <f>C123+(C131-C121)/(A131-A121)</f>
        <v>78.929999999999993</v>
      </c>
      <c r="D124" s="1">
        <f t="shared" si="14"/>
        <v>1.3699074074074076</v>
      </c>
      <c r="E124" s="13">
        <f t="shared" si="15"/>
        <v>1.1278195488721776E-2</v>
      </c>
      <c r="F124" s="20"/>
      <c r="G124" s="20"/>
      <c r="H124" s="8">
        <f>H123+(H131-H121)/($A131-$A121)</f>
        <v>1</v>
      </c>
    </row>
    <row r="125" spans="1:108" x14ac:dyDescent="0.2">
      <c r="A125" s="8">
        <f t="shared" si="17"/>
        <v>109</v>
      </c>
      <c r="B125" s="8">
        <f>B124+(B131-B121)/(A131-A121)</f>
        <v>149.60000000000002</v>
      </c>
      <c r="C125" s="8">
        <f>C124+(C131-C121)/(A131-A121)</f>
        <v>79.539999999999992</v>
      </c>
      <c r="D125" s="1">
        <f t="shared" si="14"/>
        <v>1.3724770642201838</v>
      </c>
      <c r="E125" s="13">
        <f t="shared" si="15"/>
        <v>1.115241635687747E-2</v>
      </c>
      <c r="F125" s="20"/>
      <c r="G125" s="20"/>
      <c r="H125" s="8">
        <f>H124+(H131-H121)/($A131-$A121)</f>
        <v>1</v>
      </c>
    </row>
    <row r="126" spans="1:108" x14ac:dyDescent="0.2">
      <c r="A126" s="8">
        <f t="shared" si="17"/>
        <v>110</v>
      </c>
      <c r="B126" s="8">
        <f>B125+(B131-B121)/(A131-A121)</f>
        <v>151.25000000000003</v>
      </c>
      <c r="C126" s="8">
        <f>C125+(C131-C121)/(A131-A121)</f>
        <v>80.149999999999991</v>
      </c>
      <c r="D126" s="1">
        <f t="shared" si="14"/>
        <v>1.3750000000000002</v>
      </c>
      <c r="E126" s="13">
        <f t="shared" si="15"/>
        <v>1.1029411764705843E-2</v>
      </c>
      <c r="F126" s="20"/>
      <c r="G126" s="20"/>
      <c r="H126" s="8">
        <f>H125+(H131-H121)/($A131-$A121)</f>
        <v>1</v>
      </c>
    </row>
    <row r="127" spans="1:108" x14ac:dyDescent="0.2">
      <c r="A127" s="8">
        <f t="shared" si="17"/>
        <v>111</v>
      </c>
      <c r="B127" s="8">
        <f>B126+(B131-B121)/(A131-A121)</f>
        <v>152.90000000000003</v>
      </c>
      <c r="C127" s="8">
        <f>C126+(C131-C121)/(A131-A121)</f>
        <v>80.759999999999991</v>
      </c>
      <c r="D127" s="1">
        <f t="shared" si="14"/>
        <v>1.3774774774774778</v>
      </c>
      <c r="E127" s="13">
        <f t="shared" si="15"/>
        <v>1.0909090909090979E-2</v>
      </c>
      <c r="F127" s="20"/>
      <c r="G127" s="20"/>
      <c r="H127" s="8">
        <f>H126+(H131-H121)/($A131-$A121)</f>
        <v>1</v>
      </c>
    </row>
    <row r="128" spans="1:108" x14ac:dyDescent="0.2">
      <c r="A128" s="8">
        <f t="shared" si="17"/>
        <v>112</v>
      </c>
      <c r="B128" s="8">
        <f>B127+(B131-B121)/(A131-A121)</f>
        <v>154.55000000000004</v>
      </c>
      <c r="C128" s="8">
        <f>C127+(C131-C121)/(A131-A121)</f>
        <v>81.36999999999999</v>
      </c>
      <c r="D128" s="1">
        <f t="shared" si="14"/>
        <v>1.3799107142857145</v>
      </c>
      <c r="E128" s="13">
        <f t="shared" si="15"/>
        <v>1.0791366906474753E-2</v>
      </c>
      <c r="F128" s="20"/>
      <c r="G128" s="20"/>
      <c r="H128" s="8">
        <f>H127+(H131-H121)/($A131-$A121)</f>
        <v>1</v>
      </c>
    </row>
    <row r="129" spans="1:8" x14ac:dyDescent="0.2">
      <c r="A129" s="8">
        <f t="shared" si="17"/>
        <v>113</v>
      </c>
      <c r="B129" s="8">
        <f>B128+(B131-B121)/(A131-A121)</f>
        <v>156.20000000000005</v>
      </c>
      <c r="C129" s="8">
        <f>C128+(C131-C121)/(A131-A121)</f>
        <v>81.97999999999999</v>
      </c>
      <c r="D129" s="1">
        <f t="shared" si="14"/>
        <v>1.3823008849557525</v>
      </c>
      <c r="E129" s="13">
        <f t="shared" si="15"/>
        <v>1.067615658362997E-2</v>
      </c>
      <c r="F129" s="20"/>
      <c r="G129" s="20"/>
      <c r="H129" s="8">
        <f>H128+(H131-H121)/($A131-$A121)</f>
        <v>1</v>
      </c>
    </row>
    <row r="130" spans="1:8" x14ac:dyDescent="0.2">
      <c r="A130" s="8">
        <f t="shared" si="17"/>
        <v>114</v>
      </c>
      <c r="B130" s="8">
        <f>B129+(B131-B121)/(A131-A121)</f>
        <v>157.85000000000005</v>
      </c>
      <c r="C130" s="8">
        <f>C129+(C131-C121)/(A131-A121)</f>
        <v>82.589999999999989</v>
      </c>
      <c r="D130" s="1">
        <f t="shared" si="14"/>
        <v>1.3846491228070179</v>
      </c>
      <c r="E130" s="13">
        <f t="shared" si="15"/>
        <v>1.0563380281690238E-2</v>
      </c>
      <c r="F130" s="20"/>
      <c r="G130" s="20"/>
      <c r="H130" s="8">
        <f>H129+(H131-H121)/($A131-$A121)</f>
        <v>1</v>
      </c>
    </row>
    <row r="131" spans="1:8" x14ac:dyDescent="0.2">
      <c r="A131" s="9">
        <v>115</v>
      </c>
      <c r="B131" s="9">
        <f>VLOOKUP(CONCATENATE($A$1,A131),'Smith et al 2006'!$A$2:$S$780,8,FALSE)</f>
        <v>159.5</v>
      </c>
      <c r="C131" s="9">
        <f>VLOOKUP(CONCATENATE($A$1,A131),'Smith et al 2006'!$A$2:$S$780,9,FALSE)</f>
        <v>83.2</v>
      </c>
      <c r="D131" s="1">
        <f t="shared" si="14"/>
        <v>1.3869565217391304</v>
      </c>
      <c r="E131" s="13">
        <f t="shared" si="15"/>
        <v>1.045296167247356E-2</v>
      </c>
      <c r="F131" s="20"/>
      <c r="G131" s="20"/>
      <c r="H131" s="9">
        <f>VLOOKUP(CONCATENATE($A$1,$A131),'Smith et al 2006'!$A$2:$S$780,11,FALSE)</f>
        <v>1</v>
      </c>
    </row>
    <row r="132" spans="1:8" x14ac:dyDescent="0.2">
      <c r="A132" s="8">
        <f t="shared" ref="A132:A140" si="18">A131+1</f>
        <v>116</v>
      </c>
      <c r="B132" s="8">
        <f>B131+(B141-B131)/(A141-A131)</f>
        <v>161.06</v>
      </c>
      <c r="C132" s="8">
        <f>C131+(C141-C131)/(A141-A131)</f>
        <v>83.76</v>
      </c>
      <c r="D132" s="1">
        <f t="shared" si="14"/>
        <v>1.3884482758620691</v>
      </c>
      <c r="E132" s="13">
        <f t="shared" si="15"/>
        <v>9.7805642633228551E-3</v>
      </c>
      <c r="F132" s="20"/>
      <c r="G132" s="20"/>
      <c r="H132" s="8">
        <f>H131+(H141-H131)/($A141-$A131)</f>
        <v>0.99</v>
      </c>
    </row>
    <row r="133" spans="1:8" x14ac:dyDescent="0.2">
      <c r="A133" s="8">
        <f t="shared" si="18"/>
        <v>117</v>
      </c>
      <c r="B133" s="8">
        <f>B132+(B141-B131)/(A141-A131)</f>
        <v>162.62</v>
      </c>
      <c r="C133" s="8">
        <f>C132+(C141-C131)/(A141-A131)</f>
        <v>84.320000000000007</v>
      </c>
      <c r="D133" s="1">
        <f t="shared" si="14"/>
        <v>1.3899145299145299</v>
      </c>
      <c r="E133" s="13">
        <f t="shared" si="15"/>
        <v>9.6858313671923657E-3</v>
      </c>
      <c r="F133" s="20"/>
      <c r="G133" s="20"/>
      <c r="H133" s="8">
        <f>H132+(H141-H131)/($A141-$A131)</f>
        <v>0.98</v>
      </c>
    </row>
    <row r="134" spans="1:8" x14ac:dyDescent="0.2">
      <c r="A134" s="8">
        <f t="shared" si="18"/>
        <v>118</v>
      </c>
      <c r="B134" s="8">
        <f>B133+(B141-B131)/(A141-A131)</f>
        <v>164.18</v>
      </c>
      <c r="C134" s="8">
        <f>C133+(C141-C131)/(A141-A131)</f>
        <v>84.88000000000001</v>
      </c>
      <c r="D134" s="1">
        <f t="shared" si="14"/>
        <v>1.3913559322033899</v>
      </c>
      <c r="E134" s="13">
        <f t="shared" si="15"/>
        <v>9.5929160004919467E-3</v>
      </c>
      <c r="F134" s="20"/>
      <c r="G134" s="20"/>
      <c r="H134" s="8">
        <f>H133+(H141-H131)/($A141-$A131)</f>
        <v>0.97</v>
      </c>
    </row>
    <row r="135" spans="1:8" x14ac:dyDescent="0.2">
      <c r="A135" s="8">
        <f t="shared" si="18"/>
        <v>119</v>
      </c>
      <c r="B135" s="8">
        <f>B134+(B141-B131)/(A141-A131)</f>
        <v>165.74</v>
      </c>
      <c r="C135" s="8">
        <f>C134+(C141-C131)/(A141-A131)</f>
        <v>85.440000000000012</v>
      </c>
      <c r="D135" s="1">
        <f t="shared" si="14"/>
        <v>1.3927731092436975</v>
      </c>
      <c r="E135" s="13">
        <f t="shared" si="15"/>
        <v>9.5017663540017949E-3</v>
      </c>
      <c r="F135" s="20"/>
      <c r="G135" s="20"/>
      <c r="H135" s="8">
        <f>H134+(H141-H131)/($A141-$A131)</f>
        <v>0.96</v>
      </c>
    </row>
    <row r="136" spans="1:8" x14ac:dyDescent="0.2">
      <c r="A136" s="8">
        <f t="shared" si="18"/>
        <v>120</v>
      </c>
      <c r="B136" s="8">
        <f>B135+(B141-B131)/(A141-A131)</f>
        <v>167.3</v>
      </c>
      <c r="C136" s="8">
        <f>C135+(C141-C131)/(A141-A131)</f>
        <v>86.000000000000014</v>
      </c>
      <c r="D136" s="1">
        <f t="shared" si="14"/>
        <v>1.3941666666666668</v>
      </c>
      <c r="E136" s="13">
        <f t="shared" si="15"/>
        <v>9.4123325690840254E-3</v>
      </c>
      <c r="F136" s="20"/>
      <c r="G136" s="20"/>
      <c r="H136" s="8">
        <f>H135+(H141-H131)/($A141-$A131)</f>
        <v>0.95</v>
      </c>
    </row>
    <row r="137" spans="1:8" x14ac:dyDescent="0.2">
      <c r="A137" s="8">
        <f t="shared" si="18"/>
        <v>121</v>
      </c>
      <c r="B137" s="8">
        <f>B136+(B141-B131)/(A141-A131)</f>
        <v>168.86</v>
      </c>
      <c r="C137" s="8">
        <f>C136+(C141-C131)/(A141-A131)</f>
        <v>86.560000000000016</v>
      </c>
      <c r="D137" s="1">
        <f t="shared" si="14"/>
        <v>1.3955371900826448</v>
      </c>
      <c r="E137" s="13">
        <f t="shared" si="15"/>
        <v>9.324566646742305E-3</v>
      </c>
      <c r="F137" s="20"/>
      <c r="G137" s="20"/>
      <c r="H137" s="8">
        <f>H136+(H141-H131)/($A141-$A131)</f>
        <v>0.94</v>
      </c>
    </row>
    <row r="138" spans="1:8" x14ac:dyDescent="0.2">
      <c r="A138" s="8">
        <f t="shared" si="18"/>
        <v>122</v>
      </c>
      <c r="B138" s="8">
        <f>B137+(B141-B131)/(A141-A131)</f>
        <v>170.42000000000002</v>
      </c>
      <c r="C138" s="8">
        <f>C137+(C141-C131)/(A141-A131)</f>
        <v>87.120000000000019</v>
      </c>
      <c r="D138" s="1">
        <f t="shared" si="14"/>
        <v>1.3968852459016394</v>
      </c>
      <c r="E138" s="13">
        <f t="shared" si="15"/>
        <v>9.2384223617196781E-3</v>
      </c>
      <c r="F138" s="20"/>
      <c r="G138" s="20"/>
      <c r="H138" s="8">
        <f>H137+(H141-H131)/($A141-$A131)</f>
        <v>0.92999999999999994</v>
      </c>
    </row>
    <row r="139" spans="1:8" x14ac:dyDescent="0.2">
      <c r="A139" s="8">
        <f t="shared" si="18"/>
        <v>123</v>
      </c>
      <c r="B139" s="8">
        <f>B138+(B141-B131)/(A141-A131)</f>
        <v>171.98000000000002</v>
      </c>
      <c r="C139" s="8">
        <f>C138+(C141-C131)/(A141-A131)</f>
        <v>87.680000000000021</v>
      </c>
      <c r="D139" s="1">
        <f t="shared" si="14"/>
        <v>1.3982113821138213</v>
      </c>
      <c r="E139" s="13">
        <f t="shared" si="15"/>
        <v>9.153855181316839E-3</v>
      </c>
      <c r="F139" s="20"/>
      <c r="G139" s="20"/>
      <c r="H139" s="8">
        <f>H138+(H141-H131)/($A141-$A131)</f>
        <v>0.91999999999999993</v>
      </c>
    </row>
    <row r="140" spans="1:8" x14ac:dyDescent="0.2">
      <c r="A140" s="8">
        <f t="shared" si="18"/>
        <v>124</v>
      </c>
      <c r="B140" s="8">
        <f>B139+(B141-B131)/(A141-A131)</f>
        <v>173.54000000000002</v>
      </c>
      <c r="C140" s="8">
        <f>C139+(C141-C131)/(A141-A131)</f>
        <v>88.240000000000023</v>
      </c>
      <c r="D140" s="1">
        <f t="shared" si="14"/>
        <v>1.3995161290322582</v>
      </c>
      <c r="E140" s="13">
        <f t="shared" si="15"/>
        <v>9.0708221886266482E-3</v>
      </c>
      <c r="F140" s="20"/>
      <c r="G140" s="20"/>
      <c r="H140" s="8">
        <f>H139+(H141-H131)/($A141-$A131)</f>
        <v>0.90999999999999992</v>
      </c>
    </row>
    <row r="141" spans="1:8" x14ac:dyDescent="0.2">
      <c r="A141" s="9">
        <v>125</v>
      </c>
      <c r="B141" s="9">
        <f>VLOOKUP(CONCATENATE($A$1,A141),'Smith et al 2006'!$A$2:$S$780,8,FALSE)</f>
        <v>175.1</v>
      </c>
      <c r="C141" s="9">
        <f>VLOOKUP(CONCATENATE($A$1,A141),'Smith et al 2006'!$A$2:$S$780,9,FALSE)</f>
        <v>88.8</v>
      </c>
      <c r="D141" s="1">
        <f t="shared" si="14"/>
        <v>1.4008</v>
      </c>
      <c r="E141" s="13">
        <f t="shared" si="15"/>
        <v>8.9892820099111148E-3</v>
      </c>
      <c r="F141" s="20"/>
      <c r="G141" s="20"/>
      <c r="H141" s="9">
        <f>VLOOKUP(CONCATENATE($A$1,$A141),'Smith et al 2006'!$A$2:$S$780,11,FALSE)</f>
        <v>0.9</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Pni0z6ef4ZowYsrTpy6cNEGV5XwQatUqiTUP/+4i7AXooF8euE0bALbNTjN+VFjxELJ66VbFyL3hTPNmnr3WjA==" saltValue="29s4cT+0Cn66cvciguZGQQ==" spinCount="100000" sheet="1" objects="1" scenarios="1"/>
  <mergeCells count="3">
    <mergeCell ref="D14:E14"/>
    <mergeCell ref="F13:K13"/>
    <mergeCell ref="I14:K14"/>
  </mergeCells>
  <conditionalFormatting sqref="D17:D141">
    <cfRule type="top10" dxfId="5" priority="1" stopIfTrue="1" rank="1"/>
  </conditionalFormatting>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170</v>
      </c>
    </row>
    <row r="2" spans="1:108" x14ac:dyDescent="0.2">
      <c r="A2" s="1" t="s">
        <v>206</v>
      </c>
      <c r="B2" s="1" t="s">
        <v>207</v>
      </c>
    </row>
    <row r="3" spans="1:108" x14ac:dyDescent="0.2">
      <c r="A3" s="1" t="s">
        <v>114</v>
      </c>
      <c r="B3" s="1">
        <f>_xlfn.MAXIFS(A16:A141,D16:D141,B4)</f>
        <v>95</v>
      </c>
    </row>
    <row r="4" spans="1:108" x14ac:dyDescent="0.2">
      <c r="A4" s="1" t="s">
        <v>208</v>
      </c>
      <c r="B4" s="1">
        <f>MAX(D17:D141)</f>
        <v>2.0168421052631578</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1.4</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0.36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2.8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0.72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4.1999999999999993</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1.08</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5.6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1.44</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7</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1.8</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1.1499999999999999</v>
      </c>
      <c r="C22" s="8">
        <f>C21+(C31-C21)/(A31-A21)</f>
        <v>8.31</v>
      </c>
      <c r="D22" s="1">
        <f t="shared" si="0"/>
        <v>0.19166666666666665</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1.78</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2.2999999999999998</v>
      </c>
      <c r="C23" s="8">
        <f>C22+(C31-C21)/(A31-A21)</f>
        <v>9.620000000000001</v>
      </c>
      <c r="D23" s="1">
        <f t="shared" si="0"/>
        <v>0.32857142857142857</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1.76</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3.4499999999999997</v>
      </c>
      <c r="C24" s="8">
        <f>C23+(C31-C21)/(A31-A21)</f>
        <v>10.930000000000001</v>
      </c>
      <c r="D24" s="1">
        <f t="shared" si="0"/>
        <v>0.43124999999999997</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1.74</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4.5999999999999996</v>
      </c>
      <c r="C25" s="8">
        <f>C24+(C31-C21)/(A31-A21)</f>
        <v>12.240000000000002</v>
      </c>
      <c r="D25" s="1">
        <f t="shared" si="0"/>
        <v>0.51111111111111107</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1.72</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5.75</v>
      </c>
      <c r="C26" s="8">
        <f>C25+(C31-C21)/(A31-A21)</f>
        <v>13.550000000000002</v>
      </c>
      <c r="D26" s="1">
        <f t="shared" si="0"/>
        <v>0.57499999999999996</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1.7</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6.9</v>
      </c>
      <c r="C27" s="8">
        <f>C26+(C31-C21)/(A31-A21)</f>
        <v>14.860000000000003</v>
      </c>
      <c r="D27" s="1">
        <f t="shared" si="0"/>
        <v>0.62727272727272732</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1.68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8.0500000000000007</v>
      </c>
      <c r="C28" s="8">
        <f>C27+(C31-C21)/(A31-A21)</f>
        <v>16.170000000000002</v>
      </c>
      <c r="D28" s="1">
        <f t="shared" si="0"/>
        <v>0.67083333333333339</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1.66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9.2000000000000011</v>
      </c>
      <c r="C29" s="8">
        <f>C28+(C31-C21)/(A31-A21)</f>
        <v>17.48</v>
      </c>
      <c r="D29" s="1">
        <f t="shared" si="0"/>
        <v>0.70769230769230773</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1.64</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10.350000000000001</v>
      </c>
      <c r="C30" s="8">
        <f>C29+(C31-C21)/(A31-A21)</f>
        <v>18.79</v>
      </c>
      <c r="D30" s="1">
        <f t="shared" si="0"/>
        <v>0.73928571428571443</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1.6199999999999999</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11.5</v>
      </c>
      <c r="C31" s="9">
        <f>VLOOKUP(CONCATENATE($A$1,A31),'Smith et al 2006'!$A$2:$S$780,9,FALSE)</f>
        <v>20.100000000000001</v>
      </c>
      <c r="D31" s="1">
        <f t="shared" si="0"/>
        <v>0.76666666666666672</v>
      </c>
      <c r="E31" s="13">
        <f t="shared" si="1"/>
        <v>0.11111111111111094</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1.6</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13.26</v>
      </c>
      <c r="C32" s="8">
        <f>C31+(C41-C31)/(A41-A31)</f>
        <v>21.34</v>
      </c>
      <c r="D32" s="1">
        <f t="shared" si="0"/>
        <v>0.82874999999999999</v>
      </c>
      <c r="E32" s="13">
        <f t="shared" si="1"/>
        <v>0.15304347826086961</v>
      </c>
      <c r="F32" s="21">
        <f>IF('Inputs and Results'!$C$20="Conservation Easement (Perpetual)",(C32-C31),IF(AND('Inputs and Results'!$C$20="Government (Secured)",A32&lt;=$B$6),C32-C31,IF(A32&lt;=$B$6,(C32-C31)*0.01*($B$6-A32+1),0)))</f>
        <v>0</v>
      </c>
      <c r="G32" s="22">
        <f>IF(A32&lt;='Inputs and Results'!$C$12,(C32-C31)*0.01*('Inputs and Results'!$C$12-A32+1),0)</f>
        <v>0</v>
      </c>
      <c r="H32" s="8">
        <f>H31+(H41-H31)/($A41-$A31)</f>
        <v>1.59</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15.02</v>
      </c>
      <c r="C33" s="8">
        <f>C32+(C41-C31)/(A41-A31)</f>
        <v>22.58</v>
      </c>
      <c r="D33" s="1">
        <f t="shared" si="0"/>
        <v>0.8835294117647059</v>
      </c>
      <c r="E33" s="13">
        <f t="shared" si="1"/>
        <v>0.13273001508295623</v>
      </c>
      <c r="F33" s="21">
        <f>IF('Inputs and Results'!$C$20="Conservation Easement (Perpetual)",(C33-C32),IF(AND('Inputs and Results'!$C$20="Government (Secured)",A33&lt;=$B$6),C33-C32,IF(A33&lt;=$B$6,(C33-C32)*0.01*($B$6-A33+1),0)))</f>
        <v>0</v>
      </c>
      <c r="G33" s="22">
        <f>IF(A33&lt;='Inputs and Results'!$C$12,(C33-C32)*0.01*('Inputs and Results'!$C$12-A33+1),0)</f>
        <v>0</v>
      </c>
      <c r="H33" s="8">
        <f>H32+(H41-H31)/($A41-$A31)</f>
        <v>1.58</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16.78</v>
      </c>
      <c r="C34" s="8">
        <f>C33+(C41-C31)/(A41-A31)</f>
        <v>23.819999999999997</v>
      </c>
      <c r="D34" s="1">
        <f t="shared" si="0"/>
        <v>0.93222222222222229</v>
      </c>
      <c r="E34" s="13">
        <f t="shared" si="1"/>
        <v>0.11717709720372849</v>
      </c>
      <c r="F34" s="21">
        <f>IF('Inputs and Results'!$C$20="Conservation Easement (Perpetual)",(C34-C33),IF(AND('Inputs and Results'!$C$20="Government (Secured)",A34&lt;=$B$6),C34-C33,IF(A34&lt;=$B$6,(C34-C33)*0.01*($B$6-A34+1),0)))</f>
        <v>0</v>
      </c>
      <c r="G34" s="22">
        <f>IF(A34&lt;='Inputs and Results'!$C$12,(C34-C33)*0.01*('Inputs and Results'!$C$12-A34+1),0)</f>
        <v>0</v>
      </c>
      <c r="H34" s="8">
        <f>H33+(H41-H31)/($A41-$A31)</f>
        <v>1.57</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18.540000000000003</v>
      </c>
      <c r="C35" s="8">
        <f>C34+(C41-C31)/(A41-A31)</f>
        <v>25.059999999999995</v>
      </c>
      <c r="D35" s="1">
        <f t="shared" si="0"/>
        <v>0.97578947368421065</v>
      </c>
      <c r="E35" s="13">
        <f t="shared" si="1"/>
        <v>0.10488676996424329</v>
      </c>
      <c r="F35" s="21">
        <f>IF('Inputs and Results'!$C$20="Conservation Easement (Perpetual)",(C35-C34),IF(AND('Inputs and Results'!$C$20="Government (Secured)",A35&lt;=$B$6),C35-C34,IF(A35&lt;=$B$6,(C35-C34)*0.01*($B$6-A35+1),0)))</f>
        <v>0</v>
      </c>
      <c r="G35" s="22">
        <f>IF(A35&lt;='Inputs and Results'!$C$12,(C35-C34)*0.01*('Inputs and Results'!$C$12-A35+1),0)</f>
        <v>0</v>
      </c>
      <c r="H35" s="8">
        <f>H34+(H41-H31)/($A41-$A31)</f>
        <v>1.56</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20.300000000000004</v>
      </c>
      <c r="C36" s="8">
        <f>C35+(C41-C31)/(A41-A31)</f>
        <v>26.299999999999994</v>
      </c>
      <c r="D36" s="1">
        <f t="shared" si="0"/>
        <v>1.0150000000000001</v>
      </c>
      <c r="E36" s="13">
        <f t="shared" si="1"/>
        <v>9.4929881337648458E-2</v>
      </c>
      <c r="F36" s="21">
        <f>IF('Inputs and Results'!$C$20="Conservation Easement (Perpetual)",(C36-C35),IF(AND('Inputs and Results'!$C$20="Government (Secured)",A36&lt;=$B$6),C36-C35,IF(A36&lt;=$B$6,(C36-C35)*0.01*($B$6-A36+1),0)))</f>
        <v>0</v>
      </c>
      <c r="G36" s="22">
        <f>IF(A36&lt;='Inputs and Results'!$C$12,(C36-C35)*0.01*('Inputs and Results'!$C$12-A36+1),0)</f>
        <v>0</v>
      </c>
      <c r="H36" s="8">
        <f>H35+(H41-H31)/($A41-$A31)</f>
        <v>1.55</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22.060000000000006</v>
      </c>
      <c r="C37" s="8">
        <f>C36+(C41-C31)/(A41-A31)</f>
        <v>27.539999999999992</v>
      </c>
      <c r="D37" s="1">
        <f t="shared" si="0"/>
        <v>1.0504761904761908</v>
      </c>
      <c r="E37" s="13">
        <f t="shared" si="1"/>
        <v>8.6699507389162545E-2</v>
      </c>
      <c r="F37" s="21">
        <f>IF('Inputs and Results'!$C$20="Conservation Easement (Perpetual)",(C37-C36),IF(AND('Inputs and Results'!$C$20="Government (Secured)",A37&lt;=$B$6),C37-C36,IF(A37&lt;=$B$6,(C37-C36)*0.01*($B$6-A37+1),0)))</f>
        <v>0</v>
      </c>
      <c r="G37" s="22">
        <f>IF(A37&lt;='Inputs and Results'!$C$12,(C37-C36)*0.01*('Inputs and Results'!$C$12-A37+1),0)</f>
        <v>0</v>
      </c>
      <c r="H37" s="8">
        <f>H36+(H41-H31)/($A41-$A31)</f>
        <v>1.54</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23.820000000000007</v>
      </c>
      <c r="C38" s="8">
        <f>C37+(C41-C31)/(A41-A31)</f>
        <v>28.77999999999999</v>
      </c>
      <c r="D38" s="1">
        <f t="shared" si="0"/>
        <v>1.082727272727273</v>
      </c>
      <c r="E38" s="13">
        <f t="shared" si="1"/>
        <v>7.9782411604714554E-2</v>
      </c>
      <c r="F38" s="21">
        <f>IF('Inputs and Results'!$C$20="Conservation Easement (Perpetual)",(C38-C37),IF(AND('Inputs and Results'!$C$20="Government (Secured)",A38&lt;=$B$6),C38-C37,IF(A38&lt;=$B$6,(C38-C37)*0.01*($B$6-A38+1),0)))</f>
        <v>0</v>
      </c>
      <c r="G38" s="22">
        <f>IF(A38&lt;='Inputs and Results'!$C$12,(C38-C37)*0.01*('Inputs and Results'!$C$12-A38+1),0)</f>
        <v>0</v>
      </c>
      <c r="H38" s="8">
        <f>H37+(H41-H31)/($A41-$A31)</f>
        <v>1.53</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25.580000000000009</v>
      </c>
      <c r="C39" s="8">
        <f>C38+(C41-C31)/(A41-A31)</f>
        <v>30.019999999999989</v>
      </c>
      <c r="D39" s="1">
        <f t="shared" si="0"/>
        <v>1.1121739130434787</v>
      </c>
      <c r="E39" s="13">
        <f t="shared" si="1"/>
        <v>7.3887489504617987E-2</v>
      </c>
      <c r="F39" s="21">
        <f>IF('Inputs and Results'!$C$20="Conservation Easement (Perpetual)",(C39-C38),IF(AND('Inputs and Results'!$C$20="Government (Secured)",A39&lt;=$B$6),C39-C38,IF(A39&lt;=$B$6,(C39-C38)*0.01*($B$6-A39+1),0)))</f>
        <v>0</v>
      </c>
      <c r="G39" s="22">
        <f>IF(A39&lt;='Inputs and Results'!$C$12,(C39-C38)*0.01*('Inputs and Results'!$C$12-A39+1),0)</f>
        <v>0</v>
      </c>
      <c r="H39" s="8">
        <f>H38+(H41-H31)/($A41-$A31)</f>
        <v>1.52</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27.340000000000011</v>
      </c>
      <c r="C40" s="8">
        <f>C39+(C41-C31)/(A41-A31)</f>
        <v>31.259999999999987</v>
      </c>
      <c r="D40" s="1">
        <f>B40/A40</f>
        <v>1.1391666666666671</v>
      </c>
      <c r="E40" s="13">
        <f>(B40/B39)-1</f>
        <v>6.8803752931978046E-2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1.51</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29.1</v>
      </c>
      <c r="C41" s="9">
        <f>VLOOKUP(CONCATENATE($A$1,A41),'Smith et al 2006'!$A$2:$S$780,9,FALSE)</f>
        <v>32.5</v>
      </c>
      <c r="D41" s="1">
        <f t="shared" ref="D41:D104" si="4">B41/A41</f>
        <v>1.1640000000000001</v>
      </c>
      <c r="E41" s="13">
        <f t="shared" ref="E41:E104" si="5">(B41/B40)-1</f>
        <v>6.4374542794439993E-2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1.5</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31.35</v>
      </c>
      <c r="C42" s="8">
        <f>C41+(C51-C41)/(A51-A41)</f>
        <v>33.82</v>
      </c>
      <c r="D42" s="1">
        <f t="shared" si="4"/>
        <v>1.2057692307692309</v>
      </c>
      <c r="E42" s="13">
        <f t="shared" si="5"/>
        <v>7.7319587628865927E-2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1.49</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33.6</v>
      </c>
      <c r="C43" s="8">
        <f>C42+(C51-C41)/(A51-A41)</f>
        <v>35.14</v>
      </c>
      <c r="D43" s="1">
        <f t="shared" si="4"/>
        <v>1.2444444444444445</v>
      </c>
      <c r="E43" s="13">
        <f t="shared" si="5"/>
        <v>7.1770334928229707E-2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1.48</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35.85</v>
      </c>
      <c r="C44" s="8">
        <f>C43+(C51-C41)/(A51-A41)</f>
        <v>36.46</v>
      </c>
      <c r="D44" s="1">
        <f t="shared" si="4"/>
        <v>1.280357142857143</v>
      </c>
      <c r="E44" s="13">
        <f t="shared" si="5"/>
        <v>6.6964285714285809E-2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1.47</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38.1</v>
      </c>
      <c r="C45" s="8">
        <f>C44+(C51-C41)/(A51-A41)</f>
        <v>37.78</v>
      </c>
      <c r="D45" s="1">
        <f t="shared" si="4"/>
        <v>1.3137931034482759</v>
      </c>
      <c r="E45" s="13">
        <f t="shared" si="5"/>
        <v>6.2761506276150625E-2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1.46</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40.35</v>
      </c>
      <c r="C46" s="8">
        <f>C45+(C51-C41)/(A51-A41)</f>
        <v>39.1</v>
      </c>
      <c r="D46" s="1">
        <f t="shared" si="4"/>
        <v>1.345</v>
      </c>
      <c r="E46" s="13">
        <f t="shared" si="5"/>
        <v>5.9055118110236116E-2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1.45</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42.6</v>
      </c>
      <c r="C47" s="8">
        <f>C46+(C51-C41)/(A51-A41)</f>
        <v>40.42</v>
      </c>
      <c r="D47" s="1">
        <f t="shared" si="4"/>
        <v>1.3741935483870968</v>
      </c>
      <c r="E47" s="13">
        <f t="shared" si="5"/>
        <v>5.5762081784386686E-2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1.44</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44.85</v>
      </c>
      <c r="C48" s="8">
        <f>C47+(C51-C41)/(A51-A41)</f>
        <v>41.74</v>
      </c>
      <c r="D48" s="1">
        <f t="shared" si="4"/>
        <v>1.4015625</v>
      </c>
      <c r="E48" s="13">
        <f t="shared" si="5"/>
        <v>5.2816901408450745E-2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1.43</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47.1</v>
      </c>
      <c r="C49" s="8">
        <f>C48+(C51-C41)/(A51-A41)</f>
        <v>43.06</v>
      </c>
      <c r="D49" s="1">
        <f t="shared" si="4"/>
        <v>1.4272727272727272</v>
      </c>
      <c r="E49" s="13">
        <f t="shared" si="5"/>
        <v>5.0167224080267525E-2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1.42</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49.35</v>
      </c>
      <c r="C50" s="8">
        <f>C49+(C51-C41)/(A51-A41)</f>
        <v>44.38</v>
      </c>
      <c r="D50" s="1">
        <f t="shared" si="4"/>
        <v>1.4514705882352941</v>
      </c>
      <c r="E50" s="13">
        <f t="shared" si="5"/>
        <v>4.7770700636942776E-2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1.41</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51.6</v>
      </c>
      <c r="C51" s="9">
        <f>VLOOKUP(CONCATENATE($A$1,A51),'Smith et al 2006'!$A$2:$S$780,9,FALSE)</f>
        <v>45.7</v>
      </c>
      <c r="D51" s="1">
        <f t="shared" si="4"/>
        <v>1.4742857142857144</v>
      </c>
      <c r="E51" s="13">
        <f t="shared" si="5"/>
        <v>4.5592705167173175E-2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1.4</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54.13</v>
      </c>
      <c r="C52" s="8">
        <f>C51+(C61-C51)/(A61-A51)</f>
        <v>46.870000000000005</v>
      </c>
      <c r="D52" s="1">
        <f t="shared" si="4"/>
        <v>1.5036111111111112</v>
      </c>
      <c r="E52" s="13">
        <f t="shared" si="5"/>
        <v>4.9031007751938027E-2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1.4</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56.660000000000004</v>
      </c>
      <c r="C53" s="8">
        <f>C52+(C61-C51)/(A61-A51)</f>
        <v>48.040000000000006</v>
      </c>
      <c r="D53" s="1">
        <f t="shared" si="4"/>
        <v>1.5313513513513515</v>
      </c>
      <c r="E53" s="13">
        <f t="shared" si="5"/>
        <v>4.6739331239608273E-2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1.4</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59.190000000000005</v>
      </c>
      <c r="C54" s="8">
        <f>C53+(C61-C51)/(A61-A51)</f>
        <v>49.210000000000008</v>
      </c>
      <c r="D54" s="1">
        <f t="shared" si="4"/>
        <v>1.5576315789473685</v>
      </c>
      <c r="E54" s="13">
        <f t="shared" si="5"/>
        <v>4.4652312036710162E-2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1.4</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61.720000000000006</v>
      </c>
      <c r="C55" s="8">
        <f>C54+(C61-C51)/(A61-A51)</f>
        <v>50.38000000000001</v>
      </c>
      <c r="D55" s="1">
        <f t="shared" si="4"/>
        <v>1.5825641025641026</v>
      </c>
      <c r="E55" s="13">
        <f t="shared" si="5"/>
        <v>4.2743706707214058E-2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1.4</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64.25</v>
      </c>
      <c r="C56" s="8">
        <f>C55+(C61-C51)/(A61-A51)</f>
        <v>51.550000000000011</v>
      </c>
      <c r="D56" s="1">
        <f t="shared" si="4"/>
        <v>1.60625</v>
      </c>
      <c r="E56" s="13">
        <f t="shared" si="5"/>
        <v>4.0991574854180035E-2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1.4</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66.78</v>
      </c>
      <c r="C57" s="8">
        <f>C56+(C61-C51)/(A61-A51)</f>
        <v>52.720000000000013</v>
      </c>
      <c r="D57" s="1">
        <f t="shared" si="4"/>
        <v>1.6287804878048782</v>
      </c>
      <c r="E57" s="13">
        <f t="shared" si="5"/>
        <v>3.9377431906614913E-2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1.4</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69.31</v>
      </c>
      <c r="C58" s="8">
        <f>C57+(C61-C51)/(A61-A51)</f>
        <v>53.890000000000015</v>
      </c>
      <c r="D58" s="1">
        <f t="shared" si="4"/>
        <v>1.6502380952380953</v>
      </c>
      <c r="E58" s="13">
        <f t="shared" si="5"/>
        <v>3.7885594489368124E-2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1.4</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71.84</v>
      </c>
      <c r="C59" s="8">
        <f>C58+(C61-C51)/(A61-A51)</f>
        <v>55.060000000000016</v>
      </c>
      <c r="D59" s="1">
        <f t="shared" si="4"/>
        <v>1.6706976744186048</v>
      </c>
      <c r="E59" s="13">
        <f t="shared" si="5"/>
        <v>3.6502669167508328E-2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1.4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74.37</v>
      </c>
      <c r="C60" s="8">
        <f>C59+(C61-C51)/(A61-A51)</f>
        <v>56.230000000000018</v>
      </c>
      <c r="D60" s="1">
        <f t="shared" si="4"/>
        <v>1.6902272727272729</v>
      </c>
      <c r="E60" s="13">
        <f t="shared" si="5"/>
        <v>3.5217149220490018E-2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1.4</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76.900000000000006</v>
      </c>
      <c r="C61" s="9">
        <f>VLOOKUP(CONCATENATE($A$1,A61),'Smith et al 2006'!$A$2:$S$780,9,FALSE)</f>
        <v>57.4</v>
      </c>
      <c r="D61" s="1">
        <f t="shared" si="4"/>
        <v>1.7088888888888891</v>
      </c>
      <c r="E61" s="13">
        <f t="shared" si="5"/>
        <v>3.4019093720586202E-2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1.4</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79.47</v>
      </c>
      <c r="C62" s="8">
        <f>C61+(C71-C61)/(A71-A61)</f>
        <v>58.53</v>
      </c>
      <c r="D62" s="1">
        <f t="shared" si="4"/>
        <v>1.7276086956521739</v>
      </c>
      <c r="E62" s="13">
        <f t="shared" si="5"/>
        <v>3.3420026007802139E-2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1.4</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82.039999999999992</v>
      </c>
      <c r="C63" s="8">
        <f>C62+(C71-C61)/(A71-A61)</f>
        <v>59.660000000000004</v>
      </c>
      <c r="D63" s="1">
        <f t="shared" si="4"/>
        <v>1.7455319148936168</v>
      </c>
      <c r="E63" s="13">
        <f t="shared" si="5"/>
        <v>3.2339247514785452E-2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1.4</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84.609999999999985</v>
      </c>
      <c r="C64" s="8">
        <f>C63+(C71-C61)/(A71-A61)</f>
        <v>60.790000000000006</v>
      </c>
      <c r="D64" s="1">
        <f t="shared" si="4"/>
        <v>1.7627083333333331</v>
      </c>
      <c r="E64" s="13">
        <f t="shared" si="5"/>
        <v>3.1326182350073006E-2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1.4</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87.179999999999978</v>
      </c>
      <c r="C65" s="8">
        <f>C64+(C71-C61)/(A71-A61)</f>
        <v>61.920000000000009</v>
      </c>
      <c r="D65" s="1">
        <f t="shared" si="4"/>
        <v>1.7791836734693873</v>
      </c>
      <c r="E65" s="13">
        <f t="shared" si="5"/>
        <v>3.0374660205649384E-2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1.4</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89.749999999999972</v>
      </c>
      <c r="C66" s="8">
        <f>C65+(C71-C61)/(A71-A61)</f>
        <v>63.050000000000011</v>
      </c>
      <c r="D66" s="1">
        <f t="shared" si="4"/>
        <v>1.7949999999999995</v>
      </c>
      <c r="E66" s="13">
        <f t="shared" si="5"/>
        <v>2.9479238357421389E-2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1.4</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92.319999999999965</v>
      </c>
      <c r="C67" s="8">
        <f>C66+(C71-C61)/(A71-A61)</f>
        <v>64.180000000000007</v>
      </c>
      <c r="D67" s="1">
        <f t="shared" si="4"/>
        <v>1.8101960784313718</v>
      </c>
      <c r="E67" s="13">
        <f t="shared" si="5"/>
        <v>2.8635097493036055E-2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1.4</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94.889999999999958</v>
      </c>
      <c r="C68" s="8">
        <f>C67+(C71-C61)/(A71-A61)</f>
        <v>65.31</v>
      </c>
      <c r="D68" s="1">
        <f t="shared" si="4"/>
        <v>1.8248076923076915</v>
      </c>
      <c r="E68" s="13">
        <f t="shared" si="5"/>
        <v>2.783795493934127E-2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1.4</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97.459999999999951</v>
      </c>
      <c r="C69" s="8">
        <f>C68+(C71-C61)/(A71-A61)</f>
        <v>66.44</v>
      </c>
      <c r="D69" s="1">
        <f t="shared" si="4"/>
        <v>1.8388679245283011</v>
      </c>
      <c r="E69" s="13">
        <f t="shared" si="5"/>
        <v>2.7083991990725975E-2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1.4</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100.02999999999994</v>
      </c>
      <c r="C70" s="8">
        <f>C69+(C71-C61)/(A71-A61)</f>
        <v>67.569999999999993</v>
      </c>
      <c r="D70" s="1">
        <f t="shared" si="4"/>
        <v>1.8524074074074064</v>
      </c>
      <c r="E70" s="13">
        <f t="shared" si="5"/>
        <v>2.6369792735481123E-2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1.4</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102.6</v>
      </c>
      <c r="C71" s="9">
        <f>VLOOKUP(CONCATENATE($A$1,A71),'Smith et al 2006'!$A$2:$S$780,9,FALSE)</f>
        <v>68.7</v>
      </c>
      <c r="D71" s="1">
        <f t="shared" si="4"/>
        <v>1.8654545454545453</v>
      </c>
      <c r="E71" s="13">
        <f t="shared" si="5"/>
        <v>2.5692292312306853E-2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1.4</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104.97999999999999</v>
      </c>
      <c r="C72" s="8">
        <f>C71+(C81-C71)/(A81-A71)</f>
        <v>69.69</v>
      </c>
      <c r="D72" s="1">
        <f t="shared" si="4"/>
        <v>1.8746428571428571</v>
      </c>
      <c r="E72" s="13">
        <f t="shared" si="5"/>
        <v>2.3196881091617882E-2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1.39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107.35999999999999</v>
      </c>
      <c r="C73" s="8">
        <f>C72+(C81-C71)/(A81-A71)</f>
        <v>70.679999999999993</v>
      </c>
      <c r="D73" s="1">
        <f t="shared" si="4"/>
        <v>1.8835087719298242</v>
      </c>
      <c r="E73" s="13">
        <f t="shared" si="5"/>
        <v>2.2670984949514139E-2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1.38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109.73999999999998</v>
      </c>
      <c r="C74" s="8">
        <f>C73+(C81-C71)/(A81-A71)</f>
        <v>71.669999999999987</v>
      </c>
      <c r="D74" s="1">
        <f t="shared" si="4"/>
        <v>1.8920689655172411</v>
      </c>
      <c r="E74" s="13">
        <f t="shared" si="5"/>
        <v>2.2168405365126542E-2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1.3699999999999999</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112.11999999999998</v>
      </c>
      <c r="C75" s="8">
        <f>C74+(C81-C71)/(A81-A71)</f>
        <v>72.659999999999982</v>
      </c>
      <c r="D75" s="1">
        <f t="shared" si="4"/>
        <v>1.900338983050847</v>
      </c>
      <c r="E75" s="13">
        <f t="shared" si="5"/>
        <v>2.1687625296154422E-2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1.3599999999999999</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114.49999999999997</v>
      </c>
      <c r="C76" s="8">
        <f>C75+(C81-C71)/(A81-A71)</f>
        <v>73.649999999999977</v>
      </c>
      <c r="D76" s="1">
        <f t="shared" si="4"/>
        <v>1.9083333333333328</v>
      </c>
      <c r="E76" s="13">
        <f t="shared" si="5"/>
        <v>2.1227256510881087E-2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1.3499999999999999</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116.87999999999997</v>
      </c>
      <c r="C77" s="8">
        <f>C76+(C81-C71)/(A81-A71)</f>
        <v>74.639999999999972</v>
      </c>
      <c r="D77" s="1">
        <f t="shared" si="4"/>
        <v>1.9160655737704912</v>
      </c>
      <c r="E77" s="13">
        <f t="shared" si="5"/>
        <v>2.078602620087322E-2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1.3399999999999999</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119.25999999999996</v>
      </c>
      <c r="C78" s="8">
        <f>C77+(C81-C71)/(A81-A71)</f>
        <v>75.629999999999967</v>
      </c>
      <c r="D78" s="1">
        <f t="shared" si="4"/>
        <v>1.9235483870967736</v>
      </c>
      <c r="E78" s="13">
        <f t="shared" si="5"/>
        <v>2.0362765229295032E-2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1.3299999999999998</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121.63999999999996</v>
      </c>
      <c r="C79" s="8">
        <f>C78+(C81-C71)/(A81-A71)</f>
        <v>76.619999999999962</v>
      </c>
      <c r="D79" s="1">
        <f t="shared" si="4"/>
        <v>1.9307936507936501</v>
      </c>
      <c r="E79" s="13">
        <f t="shared" si="5"/>
        <v>1.9956397786349056E-2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1.3199999999999998</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124.01999999999995</v>
      </c>
      <c r="C80" s="8">
        <f>C79+(C81-C71)/(A81-A71)</f>
        <v>77.609999999999957</v>
      </c>
      <c r="D80" s="1">
        <f t="shared" si="4"/>
        <v>1.9378124999999993</v>
      </c>
      <c r="E80" s="13">
        <f t="shared" si="5"/>
        <v>1.9565932259125285E-2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1.3099999999999998</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126.4</v>
      </c>
      <c r="C81" s="9">
        <f>VLOOKUP(CONCATENATE($A$1,A81),'Smith et al 2006'!$A$2:$S$780,9,FALSE)</f>
        <v>78.599999999999994</v>
      </c>
      <c r="D81" s="1">
        <f t="shared" si="4"/>
        <v>1.9446153846153846</v>
      </c>
      <c r="E81" s="13">
        <f t="shared" si="5"/>
        <v>1.9190453152717835E-2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1.3</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128.69</v>
      </c>
      <c r="C82" s="8">
        <f>C81+(C91-C81)/(A91-A81)</f>
        <v>79.53</v>
      </c>
      <c r="D82" s="1">
        <f t="shared" si="4"/>
        <v>1.9498484848484847</v>
      </c>
      <c r="E82" s="13">
        <f t="shared" si="5"/>
        <v>1.8117088607594978E-2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1.3</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130.97999999999999</v>
      </c>
      <c r="C83" s="8">
        <f>C82+(C91-C81)/(A91-A81)</f>
        <v>80.460000000000008</v>
      </c>
      <c r="D83" s="1">
        <f t="shared" si="4"/>
        <v>1.9549253731343281</v>
      </c>
      <c r="E83" s="13">
        <f t="shared" si="5"/>
        <v>1.779470044292486E-2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1.3</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133.26999999999998</v>
      </c>
      <c r="C84" s="8">
        <f>C83+(C91-C81)/(A91-A81)</f>
        <v>81.390000000000015</v>
      </c>
      <c r="D84" s="1">
        <f t="shared" si="4"/>
        <v>1.9598529411764702</v>
      </c>
      <c r="E84" s="13">
        <f t="shared" si="5"/>
        <v>1.7483585280195335E-2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1.3</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135.55999999999997</v>
      </c>
      <c r="C85" s="8">
        <f>C84+(C91-C81)/(A91-A81)</f>
        <v>82.320000000000022</v>
      </c>
      <c r="D85" s="1">
        <f t="shared" si="4"/>
        <v>1.9646376811594199</v>
      </c>
      <c r="E85" s="13">
        <f t="shared" si="5"/>
        <v>1.7183162001950913E-2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1.3</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137.84999999999997</v>
      </c>
      <c r="C86" s="8">
        <f>C85+(C91-C81)/(A91-A81)</f>
        <v>83.250000000000028</v>
      </c>
      <c r="D86" s="1">
        <f t="shared" si="4"/>
        <v>1.9692857142857139</v>
      </c>
      <c r="E86" s="13">
        <f t="shared" si="5"/>
        <v>1.6892888757745528E-2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1.3</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140.13999999999996</v>
      </c>
      <c r="C87" s="8">
        <f>C86+(C91-C81)/(A91-A81)</f>
        <v>84.180000000000035</v>
      </c>
      <c r="D87" s="1">
        <f t="shared" si="4"/>
        <v>1.9738028169014079</v>
      </c>
      <c r="E87" s="13">
        <f t="shared" si="5"/>
        <v>1.6612259702575294E-2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1.3</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142.42999999999995</v>
      </c>
      <c r="C88" s="8">
        <f>C87+(C91-C81)/(A91-A81)</f>
        <v>85.110000000000042</v>
      </c>
      <c r="D88" s="1">
        <f t="shared" si="4"/>
        <v>1.9781944444444437</v>
      </c>
      <c r="E88" s="13">
        <f t="shared" si="5"/>
        <v>1.63408020550877E-2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1.3</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144.71999999999994</v>
      </c>
      <c r="C89" s="8">
        <f>C88+(C91-C81)/(A91-A81)</f>
        <v>86.040000000000049</v>
      </c>
      <c r="D89" s="1">
        <f t="shared" si="4"/>
        <v>1.9824657534246568</v>
      </c>
      <c r="E89" s="13">
        <f t="shared" si="5"/>
        <v>1.6078073439584228E-2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1.3</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147.00999999999993</v>
      </c>
      <c r="C90" s="8">
        <f>C89+(C91-C81)/(A91-A81)</f>
        <v>86.970000000000056</v>
      </c>
      <c r="D90" s="1">
        <f t="shared" si="4"/>
        <v>1.9866216216216208</v>
      </c>
      <c r="E90" s="13">
        <f t="shared" si="5"/>
        <v>1.5823659480375785E-2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1.3</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149.30000000000001</v>
      </c>
      <c r="C91" s="9">
        <f>VLOOKUP(CONCATENATE($A$1,A91),'Smith et al 2006'!$A$2:$S$780,9,FALSE)</f>
        <v>87.9</v>
      </c>
      <c r="D91" s="1">
        <f t="shared" si="4"/>
        <v>1.9906666666666668</v>
      </c>
      <c r="E91" s="13">
        <f t="shared" si="5"/>
        <v>1.5577171620978714E-2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1.3</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151.46</v>
      </c>
      <c r="C92" s="8">
        <f>C91+(C101-C91)/(A101-A91)</f>
        <v>88.76</v>
      </c>
      <c r="D92" s="1">
        <f t="shared" si="4"/>
        <v>1.9928947368421053</v>
      </c>
      <c r="E92" s="13">
        <f t="shared" si="5"/>
        <v>1.4467515070328174E-2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1.3</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153.62</v>
      </c>
      <c r="C93" s="8">
        <f>C92+(C101-C91)/(A101-A91)</f>
        <v>89.62</v>
      </c>
      <c r="D93" s="1">
        <f t="shared" si="4"/>
        <v>1.9950649350649352</v>
      </c>
      <c r="E93" s="13">
        <f t="shared" si="5"/>
        <v>1.4261191073550838E-2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1.3</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155.78</v>
      </c>
      <c r="C94" s="8">
        <f>C93+(C101-C91)/(A101-A91)</f>
        <v>90.48</v>
      </c>
      <c r="D94" s="1">
        <f t="shared" si="4"/>
        <v>1.9971794871794872</v>
      </c>
      <c r="E94" s="13">
        <f t="shared" si="5"/>
        <v>1.406066918369997E-2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1.3</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157.94</v>
      </c>
      <c r="C95" s="8">
        <f>C94+(C101-C91)/(A101-A91)</f>
        <v>91.34</v>
      </c>
      <c r="D95" s="1">
        <f t="shared" si="4"/>
        <v>1.9992405063291139</v>
      </c>
      <c r="E95" s="13">
        <f t="shared" si="5"/>
        <v>1.3865708049813907E-2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1.3</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160.1</v>
      </c>
      <c r="C96" s="8">
        <f>C95+(C101-C91)/(A101-A91)</f>
        <v>92.2</v>
      </c>
      <c r="D96" s="1">
        <f t="shared" si="4"/>
        <v>2.0012499999999998</v>
      </c>
      <c r="E96" s="13">
        <f t="shared" si="5"/>
        <v>1.3676079523869733E-2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1.3</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162.26</v>
      </c>
      <c r="C97" s="8">
        <f>C96+(C101-C91)/(A101-A91)</f>
        <v>93.06</v>
      </c>
      <c r="D97" s="1">
        <f t="shared" si="4"/>
        <v>2.0032098765432096</v>
      </c>
      <c r="E97" s="13">
        <f t="shared" si="5"/>
        <v>1.3491567770143709E-2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1.3</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164.42</v>
      </c>
      <c r="C98" s="8">
        <f>C97+(C101-C91)/(A101-A91)</f>
        <v>93.92</v>
      </c>
      <c r="D98" s="1">
        <f t="shared" si="4"/>
        <v>2.005121951219512</v>
      </c>
      <c r="E98" s="13">
        <f t="shared" si="5"/>
        <v>1.331196844570437E-2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1.3</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166.57999999999998</v>
      </c>
      <c r="C99" s="8">
        <f>C98+(C101-C91)/(A101-A91)</f>
        <v>94.78</v>
      </c>
      <c r="D99" s="1">
        <f t="shared" si="4"/>
        <v>2.0069879518072287</v>
      </c>
      <c r="E99" s="13">
        <f t="shared" si="5"/>
        <v>1.3137087945505499E-2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1.3</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168.73999999999998</v>
      </c>
      <c r="C100" s="8">
        <f>C99+(C101-C91)/(A101-A91)</f>
        <v>95.64</v>
      </c>
      <c r="D100" s="1">
        <f t="shared" si="4"/>
        <v>2.0088095238095236</v>
      </c>
      <c r="E100" s="13">
        <f t="shared" si="5"/>
        <v>1.2966742706207235E-2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1.3</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170.9</v>
      </c>
      <c r="C101" s="9">
        <f>VLOOKUP(CONCATENATE($A$1,A101),'Smith et al 2006'!$A$2:$S$780,9,FALSE)</f>
        <v>96.5</v>
      </c>
      <c r="D101" s="1">
        <f t="shared" si="4"/>
        <v>2.0105882352941178</v>
      </c>
      <c r="E101" s="13">
        <f t="shared" si="5"/>
        <v>1.2800758563470627E-2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1.3</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172.97</v>
      </c>
      <c r="C102" s="8">
        <f>C101+(C111-C101)/(A111-A101)</f>
        <v>97.3</v>
      </c>
      <c r="D102" s="1">
        <f t="shared" si="4"/>
        <v>2.0112790697674416</v>
      </c>
      <c r="E102" s="13">
        <f t="shared" si="5"/>
        <v>1.211234640140435E-2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1.3</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175.04</v>
      </c>
      <c r="C103" s="8">
        <f>C102+(C111-C101)/(A111-A101)</f>
        <v>98.1</v>
      </c>
      <c r="D103" s="1">
        <f t="shared" si="4"/>
        <v>2.0119540229885056</v>
      </c>
      <c r="E103" s="13">
        <f t="shared" si="5"/>
        <v>1.1967393189570297E-2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1.3</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177.10999999999999</v>
      </c>
      <c r="C104" s="8">
        <f>C103+(C111-C101)/(A111-A101)</f>
        <v>98.899999999999991</v>
      </c>
      <c r="D104" s="1">
        <f t="shared" si="4"/>
        <v>2.012613636363636</v>
      </c>
      <c r="E104" s="13">
        <f t="shared" si="5"/>
        <v>1.1825868372943305E-2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1.3</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179.17999999999998</v>
      </c>
      <c r="C105" s="8">
        <f>C104+(C111-C101)/(A111-A101)</f>
        <v>99.699999999999989</v>
      </c>
      <c r="D105" s="1">
        <f t="shared" ref="D105:D141" si="14">B105/A105</f>
        <v>2.0132584269662921</v>
      </c>
      <c r="E105" s="13">
        <f t="shared" ref="E105:E141" si="15">(B105/B104)-1</f>
        <v>1.1687651741855376E-2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1.3</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181.24999999999997</v>
      </c>
      <c r="C106" s="8">
        <f>C105+(C111-C101)/(A111-A101)</f>
        <v>100.49999999999999</v>
      </c>
      <c r="D106" s="1">
        <f t="shared" si="14"/>
        <v>2.0138888888888884</v>
      </c>
      <c r="E106" s="13">
        <f t="shared" si="15"/>
        <v>1.1552628641589457E-2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1.3</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183.31999999999996</v>
      </c>
      <c r="C107" s="8">
        <f>C106+(C111-C101)/(A111-A101)</f>
        <v>101.29999999999998</v>
      </c>
      <c r="D107" s="1">
        <f t="shared" si="14"/>
        <v>2.0145054945054941</v>
      </c>
      <c r="E107" s="13">
        <f t="shared" si="15"/>
        <v>1.1420689655172289E-2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1.3</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185.38999999999996</v>
      </c>
      <c r="C108" s="8">
        <f>C107+(C111-C101)/(A111-A101)</f>
        <v>102.09999999999998</v>
      </c>
      <c r="D108" s="1">
        <f t="shared" si="14"/>
        <v>2.0151086956521733</v>
      </c>
      <c r="E108" s="13">
        <f t="shared" si="15"/>
        <v>1.1291730307658732E-2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1.3</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187.45999999999995</v>
      </c>
      <c r="C109" s="8">
        <f>C108+(C111-C101)/(A111-A101)</f>
        <v>102.89999999999998</v>
      </c>
      <c r="D109" s="1">
        <f t="shared" si="14"/>
        <v>2.0156989247311823</v>
      </c>
      <c r="E109" s="13">
        <f t="shared" si="15"/>
        <v>1.1165650790226023E-2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1.3</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189.52999999999994</v>
      </c>
      <c r="C110" s="8">
        <f>C109+(C111-C101)/(A111-A101)</f>
        <v>103.69999999999997</v>
      </c>
      <c r="D110" s="1">
        <f t="shared" si="14"/>
        <v>2.0162765957446802</v>
      </c>
      <c r="E110" s="13">
        <f t="shared" si="15"/>
        <v>1.1042355702549855E-2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1.3</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191.6</v>
      </c>
      <c r="C111" s="9">
        <f>VLOOKUP(CONCATENATE($A$1,A111),'Smith et al 2006'!$A$2:$S$780,9,FALSE)</f>
        <v>104.5</v>
      </c>
      <c r="D111" s="1">
        <f t="shared" si="14"/>
        <v>2.0168421052631578</v>
      </c>
      <c r="E111" s="13">
        <f t="shared" si="15"/>
        <v>1.0921753812061619E-2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1.3</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193.54999999999998</v>
      </c>
      <c r="C112" s="8">
        <f>C111+(C121-C111)/(A121-A111)</f>
        <v>105.24</v>
      </c>
      <c r="D112" s="1">
        <f t="shared" si="14"/>
        <v>2.0161458333333333</v>
      </c>
      <c r="E112" s="13">
        <f t="shared" si="15"/>
        <v>1.0177453027139904E-2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1.3</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195.49999999999997</v>
      </c>
      <c r="C113" s="8">
        <f>C112+(C121-C111)/(A121-A111)</f>
        <v>105.97999999999999</v>
      </c>
      <c r="D113" s="1">
        <f t="shared" si="14"/>
        <v>2.0154639175257727</v>
      </c>
      <c r="E113" s="13">
        <f t="shared" si="15"/>
        <v>1.0074916042366322E-2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1.3</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197.44999999999996</v>
      </c>
      <c r="C114" s="8">
        <f>C113+(C121-C111)/(A121-A111)</f>
        <v>106.71999999999998</v>
      </c>
      <c r="D114" s="1">
        <f t="shared" si="14"/>
        <v>2.0147959183673465</v>
      </c>
      <c r="E114" s="13">
        <f t="shared" si="15"/>
        <v>9.9744245524295838E-3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1.3</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199.39999999999995</v>
      </c>
      <c r="C115" s="8">
        <f>C114+(C121-C111)/(A121-A111)</f>
        <v>107.45999999999998</v>
      </c>
      <c r="D115" s="1">
        <f t="shared" si="14"/>
        <v>2.0141414141414136</v>
      </c>
      <c r="E115" s="13">
        <f t="shared" si="15"/>
        <v>9.8759179539122943E-3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1.3</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201.34999999999994</v>
      </c>
      <c r="C116" s="8">
        <f>C115+(C121-C111)/(A121-A111)</f>
        <v>108.19999999999997</v>
      </c>
      <c r="D116" s="1">
        <f t="shared" si="14"/>
        <v>2.0134999999999992</v>
      </c>
      <c r="E116" s="13">
        <f t="shared" si="15"/>
        <v>9.7793380140420716E-3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1.3</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203.29999999999993</v>
      </c>
      <c r="C117" s="8">
        <f>C116+(C121-C111)/(A121-A111)</f>
        <v>108.93999999999997</v>
      </c>
      <c r="D117" s="1">
        <f t="shared" si="14"/>
        <v>2.012871287128712</v>
      </c>
      <c r="E117" s="13">
        <f t="shared" si="15"/>
        <v>9.6846287558975952E-3</v>
      </c>
      <c r="F117" s="20"/>
      <c r="G117" s="20"/>
      <c r="H117" s="8">
        <f>H116+(H121-H111)/($A121-$A111)</f>
        <v>1.3</v>
      </c>
    </row>
    <row r="118" spans="1:108" x14ac:dyDescent="0.2">
      <c r="A118" s="8">
        <f t="shared" si="16"/>
        <v>102</v>
      </c>
      <c r="B118" s="8">
        <f>B117+(B121-B111)/(A121-A111)</f>
        <v>205.24999999999991</v>
      </c>
      <c r="C118" s="8">
        <f>C117+(C121-C111)/(A121-A111)</f>
        <v>109.67999999999996</v>
      </c>
      <c r="D118" s="1">
        <f t="shared" si="14"/>
        <v>2.0122549019607834</v>
      </c>
      <c r="E118" s="13">
        <f t="shared" si="15"/>
        <v>9.5917363502213693E-3</v>
      </c>
      <c r="F118" s="20"/>
      <c r="G118" s="20"/>
      <c r="H118" s="8">
        <f>H117+(H121-H111)/($A121-$A111)</f>
        <v>1.3</v>
      </c>
    </row>
    <row r="119" spans="1:108" x14ac:dyDescent="0.2">
      <c r="A119" s="8">
        <f t="shared" si="16"/>
        <v>103</v>
      </c>
      <c r="B119" s="8">
        <f>B118+(B121-B111)/(A121-A111)</f>
        <v>207.1999999999999</v>
      </c>
      <c r="C119" s="8">
        <f>C118+(C121-C111)/(A121-A111)</f>
        <v>110.41999999999996</v>
      </c>
      <c r="D119" s="1">
        <f t="shared" si="14"/>
        <v>2.0116504854368924</v>
      </c>
      <c r="E119" s="13">
        <f t="shared" si="15"/>
        <v>9.5006090133982202E-3</v>
      </c>
      <c r="F119" s="20"/>
      <c r="G119" s="20"/>
      <c r="H119" s="8">
        <f>H118+(H121-H111)/($A121-$A111)</f>
        <v>1.3</v>
      </c>
    </row>
    <row r="120" spans="1:108" x14ac:dyDescent="0.2">
      <c r="A120" s="8">
        <f t="shared" si="16"/>
        <v>104</v>
      </c>
      <c r="B120" s="8">
        <f>B119+(B121-B111)/(A121-A111)</f>
        <v>209.14999999999989</v>
      </c>
      <c r="C120" s="8">
        <f>C119+(C121-C111)/(A121-A111)</f>
        <v>111.15999999999995</v>
      </c>
      <c r="D120" s="1">
        <f t="shared" si="14"/>
        <v>2.0110576923076913</v>
      </c>
      <c r="E120" s="13">
        <f t="shared" si="15"/>
        <v>9.4111969111969618E-3</v>
      </c>
      <c r="F120" s="20"/>
      <c r="G120" s="20"/>
      <c r="H120" s="8">
        <f>H119+(H121-H111)/($A121-$A111)</f>
        <v>1.3</v>
      </c>
    </row>
    <row r="121" spans="1:108" x14ac:dyDescent="0.2">
      <c r="A121" s="9">
        <v>105</v>
      </c>
      <c r="B121" s="9">
        <f>VLOOKUP(CONCATENATE($A$1,A121),'Smith et al 2006'!$A$2:$S$780,8,FALSE)</f>
        <v>211.1</v>
      </c>
      <c r="C121" s="9">
        <f>VLOOKUP(CONCATENATE($A$1,A121),'Smith et al 2006'!$A$2:$S$780,9,FALSE)</f>
        <v>111.9</v>
      </c>
      <c r="D121" s="1">
        <f t="shared" si="14"/>
        <v>2.0104761904761905</v>
      </c>
      <c r="E121" s="13">
        <f t="shared" si="15"/>
        <v>9.3234520678944222E-3</v>
      </c>
      <c r="F121" s="20"/>
      <c r="G121" s="20"/>
      <c r="H121" s="9">
        <f>VLOOKUP(CONCATENATE($A$1,$A121),'Smith et al 2006'!$A$2:$S$780,11,FALSE)</f>
        <v>1.3</v>
      </c>
    </row>
    <row r="122" spans="1:108" x14ac:dyDescent="0.2">
      <c r="A122" s="8">
        <f t="shared" ref="A122:A130" si="17">A121+1</f>
        <v>106</v>
      </c>
      <c r="B122" s="8">
        <f>B121+(B131-B121)/(A131-A121)</f>
        <v>212.95</v>
      </c>
      <c r="C122" s="8">
        <f>C121+(C131-C121)/(A131-A121)</f>
        <v>112.59</v>
      </c>
      <c r="D122" s="1">
        <f t="shared" si="14"/>
        <v>2.0089622641509433</v>
      </c>
      <c r="E122" s="13">
        <f t="shared" si="15"/>
        <v>8.7636191378492878E-3</v>
      </c>
      <c r="F122" s="20"/>
      <c r="G122" s="20"/>
      <c r="H122" s="8">
        <f>H121+(H131-H121)/($A131-$A121)</f>
        <v>1.3</v>
      </c>
    </row>
    <row r="123" spans="1:108" x14ac:dyDescent="0.2">
      <c r="A123" s="8">
        <f t="shared" si="17"/>
        <v>107</v>
      </c>
      <c r="B123" s="8">
        <f>B122+(B131-B121)/(A131-A121)</f>
        <v>214.79999999999998</v>
      </c>
      <c r="C123" s="8">
        <f>C122+(C131-C121)/(A131-A121)</f>
        <v>113.28</v>
      </c>
      <c r="D123" s="1">
        <f t="shared" si="14"/>
        <v>2.0074766355140183</v>
      </c>
      <c r="E123" s="13">
        <f t="shared" si="15"/>
        <v>8.6874853251937001E-3</v>
      </c>
      <c r="F123" s="20"/>
      <c r="G123" s="20"/>
      <c r="H123" s="8">
        <f>H122+(H131-H121)/($A131-$A121)</f>
        <v>1.3</v>
      </c>
    </row>
    <row r="124" spans="1:108" x14ac:dyDescent="0.2">
      <c r="A124" s="8">
        <f t="shared" si="17"/>
        <v>108</v>
      </c>
      <c r="B124" s="8">
        <f>B123+(B131-B121)/(A131-A121)</f>
        <v>216.64999999999998</v>
      </c>
      <c r="C124" s="8">
        <f>C123+(C131-C121)/(A131-A121)</f>
        <v>113.97</v>
      </c>
      <c r="D124" s="1">
        <f t="shared" si="14"/>
        <v>2.0060185185185184</v>
      </c>
      <c r="E124" s="13">
        <f t="shared" si="15"/>
        <v>8.6126629422718093E-3</v>
      </c>
      <c r="F124" s="20"/>
      <c r="G124" s="20"/>
      <c r="H124" s="8">
        <f>H123+(H131-H121)/($A131-$A121)</f>
        <v>1.3</v>
      </c>
    </row>
    <row r="125" spans="1:108" x14ac:dyDescent="0.2">
      <c r="A125" s="8">
        <f t="shared" si="17"/>
        <v>109</v>
      </c>
      <c r="B125" s="8">
        <f>B124+(B131-B121)/(A131-A121)</f>
        <v>218.49999999999997</v>
      </c>
      <c r="C125" s="8">
        <f>C124+(C131-C121)/(A131-A121)</f>
        <v>114.66</v>
      </c>
      <c r="D125" s="1">
        <f t="shared" si="14"/>
        <v>2.0045871559633026</v>
      </c>
      <c r="E125" s="13">
        <f t="shared" si="15"/>
        <v>8.5391183937226778E-3</v>
      </c>
      <c r="F125" s="20"/>
      <c r="G125" s="20"/>
      <c r="H125" s="8">
        <f>H124+(H131-H121)/($A131-$A121)</f>
        <v>1.3</v>
      </c>
    </row>
    <row r="126" spans="1:108" x14ac:dyDescent="0.2">
      <c r="A126" s="8">
        <f t="shared" si="17"/>
        <v>110</v>
      </c>
      <c r="B126" s="8">
        <f>B125+(B131-B121)/(A131-A121)</f>
        <v>220.34999999999997</v>
      </c>
      <c r="C126" s="8">
        <f>C125+(C131-C121)/(A131-A121)</f>
        <v>115.35</v>
      </c>
      <c r="D126" s="1">
        <f t="shared" si="14"/>
        <v>2.003181818181818</v>
      </c>
      <c r="E126" s="13">
        <f t="shared" si="15"/>
        <v>8.4668192219679028E-3</v>
      </c>
      <c r="F126" s="20"/>
      <c r="G126" s="20"/>
      <c r="H126" s="8">
        <f>H125+(H131-H121)/($A131-$A121)</f>
        <v>1.3</v>
      </c>
    </row>
    <row r="127" spans="1:108" x14ac:dyDescent="0.2">
      <c r="A127" s="8">
        <f t="shared" si="17"/>
        <v>111</v>
      </c>
      <c r="B127" s="8">
        <f>B126+(B131-B121)/(A131-A121)</f>
        <v>222.19999999999996</v>
      </c>
      <c r="C127" s="8">
        <f>C126+(C131-C121)/(A131-A121)</f>
        <v>116.03999999999999</v>
      </c>
      <c r="D127" s="1">
        <f t="shared" si="14"/>
        <v>2.0018018018018013</v>
      </c>
      <c r="E127" s="13">
        <f t="shared" si="15"/>
        <v>8.3957340594509322E-3</v>
      </c>
      <c r="F127" s="20"/>
      <c r="G127" s="20"/>
      <c r="H127" s="8">
        <f>H126+(H131-H121)/($A131-$A121)</f>
        <v>1.3</v>
      </c>
    </row>
    <row r="128" spans="1:108" x14ac:dyDescent="0.2">
      <c r="A128" s="8">
        <f t="shared" si="17"/>
        <v>112</v>
      </c>
      <c r="B128" s="8">
        <f>B127+(B131-B121)/(A131-A121)</f>
        <v>224.04999999999995</v>
      </c>
      <c r="C128" s="8">
        <f>C127+(C131-C121)/(A131-A121)</f>
        <v>116.72999999999999</v>
      </c>
      <c r="D128" s="1">
        <f t="shared" si="14"/>
        <v>2.0004464285714283</v>
      </c>
      <c r="E128" s="13">
        <f t="shared" si="15"/>
        <v>8.3258325832582525E-3</v>
      </c>
      <c r="F128" s="20"/>
      <c r="G128" s="20"/>
      <c r="H128" s="8">
        <f>H127+(H131-H121)/($A131-$A121)</f>
        <v>1.3</v>
      </c>
    </row>
    <row r="129" spans="1:8" x14ac:dyDescent="0.2">
      <c r="A129" s="8">
        <f t="shared" si="17"/>
        <v>113</v>
      </c>
      <c r="B129" s="8">
        <f>B128+(B131-B121)/(A131-A121)</f>
        <v>225.89999999999995</v>
      </c>
      <c r="C129" s="8">
        <f>C128+(C131-C121)/(A131-A121)</f>
        <v>117.41999999999999</v>
      </c>
      <c r="D129" s="1">
        <f t="shared" si="14"/>
        <v>1.9991150442477872</v>
      </c>
      <c r="E129" s="13">
        <f t="shared" si="15"/>
        <v>8.2570854719927755E-3</v>
      </c>
      <c r="F129" s="20"/>
      <c r="G129" s="20"/>
      <c r="H129" s="8">
        <f>H128+(H131-H121)/($A131-$A121)</f>
        <v>1.3</v>
      </c>
    </row>
    <row r="130" spans="1:8" x14ac:dyDescent="0.2">
      <c r="A130" s="8">
        <f t="shared" si="17"/>
        <v>114</v>
      </c>
      <c r="B130" s="8">
        <f>B129+(B131-B121)/(A131-A121)</f>
        <v>227.74999999999994</v>
      </c>
      <c r="C130" s="8">
        <f>C129+(C131-C121)/(A131-A121)</f>
        <v>118.10999999999999</v>
      </c>
      <c r="D130" s="1">
        <f t="shared" si="14"/>
        <v>1.9978070175438591</v>
      </c>
      <c r="E130" s="13">
        <f t="shared" si="15"/>
        <v>8.1894643647630883E-3</v>
      </c>
      <c r="F130" s="20"/>
      <c r="G130" s="20"/>
      <c r="H130" s="8">
        <f>H129+(H131-H121)/($A131-$A121)</f>
        <v>1.3</v>
      </c>
    </row>
    <row r="131" spans="1:8" x14ac:dyDescent="0.2">
      <c r="A131" s="9">
        <v>115</v>
      </c>
      <c r="B131" s="9">
        <f>VLOOKUP(CONCATENATE($A$1,A131),'Smith et al 2006'!$A$2:$S$780,8,FALSE)</f>
        <v>229.6</v>
      </c>
      <c r="C131" s="9">
        <f>VLOOKUP(CONCATENATE($A$1,A131),'Smith et al 2006'!$A$2:$S$780,9,FALSE)</f>
        <v>118.8</v>
      </c>
      <c r="D131" s="1">
        <f t="shared" si="14"/>
        <v>1.9965217391304346</v>
      </c>
      <c r="E131" s="13">
        <f t="shared" si="15"/>
        <v>8.1229418221737681E-3</v>
      </c>
      <c r="F131" s="20"/>
      <c r="G131" s="20"/>
      <c r="H131" s="9">
        <f>VLOOKUP(CONCATENATE($A$1,$A131),'Smith et al 2006'!$A$2:$S$780,11,FALSE)</f>
        <v>1.3</v>
      </c>
    </row>
    <row r="132" spans="1:8" x14ac:dyDescent="0.2">
      <c r="A132" s="8">
        <f t="shared" ref="A132:A140" si="18">A131+1</f>
        <v>116</v>
      </c>
      <c r="B132" s="8">
        <f>B131+(B141-B131)/(A141-A131)</f>
        <v>231.35</v>
      </c>
      <c r="C132" s="8">
        <f>C131+(C141-C131)/(A141-A131)</f>
        <v>119.45</v>
      </c>
      <c r="D132" s="1">
        <f t="shared" si="14"/>
        <v>1.994396551724138</v>
      </c>
      <c r="E132" s="13">
        <f t="shared" si="15"/>
        <v>7.6219512195121464E-3</v>
      </c>
      <c r="F132" s="20"/>
      <c r="G132" s="20"/>
      <c r="H132" s="8">
        <f>H131+(H141-H131)/($A141-$A131)</f>
        <v>1.3</v>
      </c>
    </row>
    <row r="133" spans="1:8" x14ac:dyDescent="0.2">
      <c r="A133" s="8">
        <f t="shared" si="18"/>
        <v>117</v>
      </c>
      <c r="B133" s="8">
        <f>B132+(B141-B131)/(A141-A131)</f>
        <v>233.1</v>
      </c>
      <c r="C133" s="8">
        <f>C132+(C141-C131)/(A141-A131)</f>
        <v>120.10000000000001</v>
      </c>
      <c r="D133" s="1">
        <f t="shared" si="14"/>
        <v>1.9923076923076923</v>
      </c>
      <c r="E133" s="13">
        <f t="shared" si="15"/>
        <v>7.5642965204236745E-3</v>
      </c>
      <c r="F133" s="20"/>
      <c r="G133" s="20"/>
      <c r="H133" s="8">
        <f>H132+(H141-H131)/($A141-$A131)</f>
        <v>1.3</v>
      </c>
    </row>
    <row r="134" spans="1:8" x14ac:dyDescent="0.2">
      <c r="A134" s="8">
        <f t="shared" si="18"/>
        <v>118</v>
      </c>
      <c r="B134" s="8">
        <f>B133+(B141-B131)/(A141-A131)</f>
        <v>234.85</v>
      </c>
      <c r="C134" s="8">
        <f>C133+(C141-C131)/(A141-A131)</f>
        <v>120.75000000000001</v>
      </c>
      <c r="D134" s="1">
        <f t="shared" si="14"/>
        <v>1.9902542372881356</v>
      </c>
      <c r="E134" s="13">
        <f t="shared" si="15"/>
        <v>7.5075075075075048E-3</v>
      </c>
      <c r="F134" s="20"/>
      <c r="G134" s="20"/>
      <c r="H134" s="8">
        <f>H133+(H141-H131)/($A141-$A131)</f>
        <v>1.3</v>
      </c>
    </row>
    <row r="135" spans="1:8" x14ac:dyDescent="0.2">
      <c r="A135" s="8">
        <f t="shared" si="18"/>
        <v>119</v>
      </c>
      <c r="B135" s="8">
        <f>B134+(B141-B131)/(A141-A131)</f>
        <v>236.6</v>
      </c>
      <c r="C135" s="8">
        <f>C134+(C141-C131)/(A141-A131)</f>
        <v>121.40000000000002</v>
      </c>
      <c r="D135" s="1">
        <f t="shared" si="14"/>
        <v>1.9882352941176471</v>
      </c>
      <c r="E135" s="13">
        <f t="shared" si="15"/>
        <v>7.4515648286139768E-3</v>
      </c>
      <c r="F135" s="20"/>
      <c r="G135" s="20"/>
      <c r="H135" s="8">
        <f>H134+(H141-H131)/($A141-$A131)</f>
        <v>1.3</v>
      </c>
    </row>
    <row r="136" spans="1:8" x14ac:dyDescent="0.2">
      <c r="A136" s="8">
        <f t="shared" si="18"/>
        <v>120</v>
      </c>
      <c r="B136" s="8">
        <f>B135+(B141-B131)/(A141-A131)</f>
        <v>238.35</v>
      </c>
      <c r="C136" s="8">
        <f>C135+(C141-C131)/(A141-A131)</f>
        <v>122.05000000000003</v>
      </c>
      <c r="D136" s="1">
        <f t="shared" si="14"/>
        <v>1.9862499999999998</v>
      </c>
      <c r="E136" s="13">
        <f t="shared" si="15"/>
        <v>7.3964497041421051E-3</v>
      </c>
      <c r="F136" s="20"/>
      <c r="G136" s="20"/>
      <c r="H136" s="8">
        <f>H135+(H141-H131)/($A141-$A131)</f>
        <v>1.3</v>
      </c>
    </row>
    <row r="137" spans="1:8" x14ac:dyDescent="0.2">
      <c r="A137" s="8">
        <f t="shared" si="18"/>
        <v>121</v>
      </c>
      <c r="B137" s="8">
        <f>B136+(B141-B131)/(A141-A131)</f>
        <v>240.1</v>
      </c>
      <c r="C137" s="8">
        <f>C136+(C141-C131)/(A141-A131)</f>
        <v>122.70000000000003</v>
      </c>
      <c r="D137" s="1">
        <f t="shared" si="14"/>
        <v>1.9842975206611571</v>
      </c>
      <c r="E137" s="13">
        <f t="shared" si="15"/>
        <v>7.3421439060206151E-3</v>
      </c>
      <c r="F137" s="20"/>
      <c r="G137" s="20"/>
      <c r="H137" s="8">
        <f>H136+(H141-H131)/($A141-$A131)</f>
        <v>1.3</v>
      </c>
    </row>
    <row r="138" spans="1:8" x14ac:dyDescent="0.2">
      <c r="A138" s="8">
        <f t="shared" si="18"/>
        <v>122</v>
      </c>
      <c r="B138" s="8">
        <f>B137+(B141-B131)/(A141-A131)</f>
        <v>241.85</v>
      </c>
      <c r="C138" s="8">
        <f>C137+(C141-C131)/(A141-A131)</f>
        <v>123.35000000000004</v>
      </c>
      <c r="D138" s="1">
        <f t="shared" si="14"/>
        <v>1.9823770491803279</v>
      </c>
      <c r="E138" s="13">
        <f t="shared" si="15"/>
        <v>7.2886297376093534E-3</v>
      </c>
      <c r="F138" s="20"/>
      <c r="G138" s="20"/>
      <c r="H138" s="8">
        <f>H137+(H141-H131)/($A141-$A131)</f>
        <v>1.3</v>
      </c>
    </row>
    <row r="139" spans="1:8" x14ac:dyDescent="0.2">
      <c r="A139" s="8">
        <f t="shared" si="18"/>
        <v>123</v>
      </c>
      <c r="B139" s="8">
        <f>B138+(B141-B131)/(A141-A131)</f>
        <v>243.6</v>
      </c>
      <c r="C139" s="8">
        <f>C138+(C141-C131)/(A141-A131)</f>
        <v>124.00000000000004</v>
      </c>
      <c r="D139" s="1">
        <f t="shared" si="14"/>
        <v>1.9804878048780488</v>
      </c>
      <c r="E139" s="13">
        <f t="shared" si="15"/>
        <v>7.2358900144717797E-3</v>
      </c>
      <c r="F139" s="20"/>
      <c r="G139" s="20"/>
      <c r="H139" s="8">
        <f>H138+(H141-H131)/($A141-$A131)</f>
        <v>1.3</v>
      </c>
    </row>
    <row r="140" spans="1:8" x14ac:dyDescent="0.2">
      <c r="A140" s="8">
        <f t="shared" si="18"/>
        <v>124</v>
      </c>
      <c r="B140" s="8">
        <f>B139+(B141-B131)/(A141-A131)</f>
        <v>245.35</v>
      </c>
      <c r="C140" s="8">
        <f>C139+(C141-C131)/(A141-A131)</f>
        <v>124.65000000000005</v>
      </c>
      <c r="D140" s="1">
        <f t="shared" si="14"/>
        <v>1.9786290322580644</v>
      </c>
      <c r="E140" s="13">
        <f t="shared" si="15"/>
        <v>7.1839080459770166E-3</v>
      </c>
      <c r="F140" s="20"/>
      <c r="G140" s="20"/>
      <c r="H140" s="8">
        <f>H139+(H141-H131)/($A141-$A131)</f>
        <v>1.3</v>
      </c>
    </row>
    <row r="141" spans="1:8" x14ac:dyDescent="0.2">
      <c r="A141" s="9">
        <v>125</v>
      </c>
      <c r="B141" s="9">
        <f>VLOOKUP(CONCATENATE($A$1,A141),'Smith et al 2006'!$A$2:$S$780,8,FALSE)</f>
        <v>247.1</v>
      </c>
      <c r="C141" s="9">
        <f>VLOOKUP(CONCATENATE($A$1,A141),'Smith et al 2006'!$A$2:$S$780,9,FALSE)</f>
        <v>125.3</v>
      </c>
      <c r="D141" s="1">
        <f t="shared" si="14"/>
        <v>1.9767999999999999</v>
      </c>
      <c r="E141" s="13">
        <f t="shared" si="15"/>
        <v>7.132667617689048E-3</v>
      </c>
      <c r="F141" s="20"/>
      <c r="G141" s="20"/>
      <c r="H141" s="9">
        <f>VLOOKUP(CONCATENATE($A$1,$A141),'Smith et al 2006'!$A$2:$S$780,11,FALSE)</f>
        <v>1.3</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SPdTFBxac2q3EJGnI88U9FS8Amh4OQaEmQDqpUstS//XVLA+lVe6GXN3vxxxwv7ifMamEXouOmlmgUNnc1/ijQ==" saltValue="CK0CLXc4GPgi0GkrsZKJRQ==" spinCount="100000" sheet="1" objects="1" scenarios="1"/>
  <mergeCells count="3">
    <mergeCell ref="D14:E14"/>
    <mergeCell ref="F13:K13"/>
    <mergeCell ref="I14:K14"/>
  </mergeCells>
  <conditionalFormatting sqref="D17:D141">
    <cfRule type="top10" dxfId="4" priority="1" stopIfTrue="1" rank="1"/>
  </conditionalFormatting>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171</v>
      </c>
    </row>
    <row r="2" spans="1:108" x14ac:dyDescent="0.2">
      <c r="A2" s="1" t="s">
        <v>206</v>
      </c>
      <c r="B2" s="1" t="s">
        <v>207</v>
      </c>
    </row>
    <row r="3" spans="1:108" x14ac:dyDescent="0.2">
      <c r="A3" s="1" t="s">
        <v>114</v>
      </c>
      <c r="B3" s="1">
        <f>_xlfn.MAXIFS(A16:A141,D16:D141,B4)</f>
        <v>65</v>
      </c>
    </row>
    <row r="4" spans="1:108" x14ac:dyDescent="0.2">
      <c r="A4" s="1" t="s">
        <v>208</v>
      </c>
      <c r="B4" s="1">
        <f>MAX(D17:D141)</f>
        <v>1.8707692307692307</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0.67999999999999994</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0.42000000000000004</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1.3599999999999999</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0.84000000000000008</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2.04</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1.2600000000000002</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2.7199999999999998</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1.6800000000000002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3.4</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2.1</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0.3</v>
      </c>
      <c r="C22" s="8">
        <f>C21+(C31-C21)/(A31-A21)</f>
        <v>3.99</v>
      </c>
      <c r="D22" s="1">
        <f t="shared" si="0"/>
        <v>4.9999999999999996E-2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2.15</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0.6</v>
      </c>
      <c r="C23" s="8">
        <f>C22+(C31-C21)/(A31-A21)</f>
        <v>4.58</v>
      </c>
      <c r="D23" s="1">
        <f t="shared" si="0"/>
        <v>8.5714285714285715E-2</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2.1999999999999997</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0.89999999999999991</v>
      </c>
      <c r="C24" s="8">
        <f>C23+(C31-C21)/(A31-A21)</f>
        <v>5.17</v>
      </c>
      <c r="D24" s="1">
        <f t="shared" si="0"/>
        <v>0.11249999999999999</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2.2499999999999996</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1.2</v>
      </c>
      <c r="C25" s="8">
        <f>C24+(C31-C21)/(A31-A21)</f>
        <v>5.76</v>
      </c>
      <c r="D25" s="1">
        <f t="shared" si="0"/>
        <v>0.13333333333333333</v>
      </c>
      <c r="E25" s="13">
        <f t="shared" si="1"/>
        <v>0.33333333333333348</v>
      </c>
      <c r="F25" s="21">
        <f>IF('Inputs and Results'!$C$20="Conservation Easement (Perpetual)",(C25-C24),IF(AND('Inputs and Results'!$C$20="Government (Secured)",A25&lt;=$B$6),C25-C24,IF(A25&lt;=$B$6,(C25-C24)*0.01*($B$6-A25+1),0)))</f>
        <v>0</v>
      </c>
      <c r="G25" s="22">
        <f>IF(A25&lt;='Inputs and Results'!$C$12,(C25-C24)*0.01*('Inputs and Results'!$C$12-A25+1),0)</f>
        <v>0</v>
      </c>
      <c r="H25" s="8">
        <f>H24+(H31-H21)/($A31-$A21)</f>
        <v>2.2999999999999994</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1.5</v>
      </c>
      <c r="C26" s="8">
        <f>C25+(C31-C21)/(A31-A21)</f>
        <v>6.35</v>
      </c>
      <c r="D26" s="1">
        <f t="shared" si="0"/>
        <v>0.15</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2.3499999999999992</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1.8</v>
      </c>
      <c r="C27" s="8">
        <f>C26+(C31-C21)/(A31-A21)</f>
        <v>6.9399999999999995</v>
      </c>
      <c r="D27" s="1">
        <f t="shared" si="0"/>
        <v>0.16363636363636364</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2.399999999999999</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2.1</v>
      </c>
      <c r="C28" s="8">
        <f>C27+(C31-C21)/(A31-A21)</f>
        <v>7.5299999999999994</v>
      </c>
      <c r="D28" s="1">
        <f t="shared" si="0"/>
        <v>0.17500000000000002</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2.4499999999999988</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2.4</v>
      </c>
      <c r="C29" s="8">
        <f>C28+(C31-C21)/(A31-A21)</f>
        <v>8.1199999999999992</v>
      </c>
      <c r="D29" s="1">
        <f t="shared" si="0"/>
        <v>0.1846153846153846</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2.4999999999999987</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2.6999999999999997</v>
      </c>
      <c r="C30" s="8">
        <f>C29+(C31-C21)/(A31-A21)</f>
        <v>8.7099999999999991</v>
      </c>
      <c r="D30" s="1">
        <f t="shared" si="0"/>
        <v>0.19285714285714284</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2.5499999999999985</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3</v>
      </c>
      <c r="C31" s="9">
        <f>VLOOKUP(CONCATENATE($A$1,A31),'Smith et al 2006'!$A$2:$S$780,9,FALSE)</f>
        <v>9.3000000000000007</v>
      </c>
      <c r="D31" s="1">
        <f t="shared" si="0"/>
        <v>0.2</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2.6</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5.0199999999999996</v>
      </c>
      <c r="C32" s="8">
        <f>C31+(C41-C31)/(A41-A31)</f>
        <v>10.8</v>
      </c>
      <c r="D32" s="1">
        <f t="shared" si="0"/>
        <v>0.31374999999999997</v>
      </c>
      <c r="E32" s="13">
        <f t="shared" si="1"/>
        <v>0.67333333333333312</v>
      </c>
      <c r="F32" s="21">
        <f>IF('Inputs and Results'!$C$20="Conservation Easement (Perpetual)",(C32-C31),IF(AND('Inputs and Results'!$C$20="Government (Secured)",A32&lt;=$B$6),C32-C31,IF(A32&lt;=$B$6,(C32-C31)*0.01*($B$6-A32+1),0)))</f>
        <v>0</v>
      </c>
      <c r="G32" s="22">
        <f>IF(A32&lt;='Inputs and Results'!$C$12,(C32-C31)*0.01*('Inputs and Results'!$C$12-A32+1),0)</f>
        <v>0</v>
      </c>
      <c r="H32" s="8">
        <f>H31+(H41-H31)/($A41-$A31)</f>
        <v>2.5300000000000002</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7.0399999999999991</v>
      </c>
      <c r="C33" s="8">
        <f>C32+(C41-C31)/(A41-A31)</f>
        <v>12.3</v>
      </c>
      <c r="D33" s="1">
        <f t="shared" si="0"/>
        <v>0.41411764705882348</v>
      </c>
      <c r="E33" s="13">
        <f t="shared" si="1"/>
        <v>0.40239043824701182</v>
      </c>
      <c r="F33" s="21">
        <f>IF('Inputs and Results'!$C$20="Conservation Easement (Perpetual)",(C33-C32),IF(AND('Inputs and Results'!$C$20="Government (Secured)",A33&lt;=$B$6),C33-C32,IF(A33&lt;=$B$6,(C33-C32)*0.01*($B$6-A33+1),0)))</f>
        <v>0</v>
      </c>
      <c r="G33" s="22">
        <f>IF(A33&lt;='Inputs and Results'!$C$12,(C33-C32)*0.01*('Inputs and Results'!$C$12-A33+1),0)</f>
        <v>0</v>
      </c>
      <c r="H33" s="8">
        <f>H32+(H41-H31)/($A41-$A31)</f>
        <v>2.4600000000000004</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9.0599999999999987</v>
      </c>
      <c r="C34" s="8">
        <f>C33+(C41-C31)/(A41-A31)</f>
        <v>13.8</v>
      </c>
      <c r="D34" s="1">
        <f t="shared" si="0"/>
        <v>0.5033333333333333</v>
      </c>
      <c r="E34" s="13">
        <f t="shared" si="1"/>
        <v>0.28693181818181812</v>
      </c>
      <c r="F34" s="21">
        <f>IF('Inputs and Results'!$C$20="Conservation Easement (Perpetual)",(C34-C33),IF(AND('Inputs and Results'!$C$20="Government (Secured)",A34&lt;=$B$6),C34-C33,IF(A34&lt;=$B$6,(C34-C33)*0.01*($B$6-A34+1),0)))</f>
        <v>0</v>
      </c>
      <c r="G34" s="22">
        <f>IF(A34&lt;='Inputs and Results'!$C$12,(C34-C33)*0.01*('Inputs and Results'!$C$12-A34+1),0)</f>
        <v>0</v>
      </c>
      <c r="H34" s="8">
        <f>H33+(H41-H31)/($A41-$A31)</f>
        <v>2.3900000000000006</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11.079999999999998</v>
      </c>
      <c r="C35" s="8">
        <f>C34+(C41-C31)/(A41-A31)</f>
        <v>15.3</v>
      </c>
      <c r="D35" s="1">
        <f t="shared" si="0"/>
        <v>0.58315789473684199</v>
      </c>
      <c r="E35" s="13">
        <f t="shared" si="1"/>
        <v>0.22295805739514352</v>
      </c>
      <c r="F35" s="21">
        <f>IF('Inputs and Results'!$C$20="Conservation Easement (Perpetual)",(C35-C34),IF(AND('Inputs and Results'!$C$20="Government (Secured)",A35&lt;=$B$6),C35-C34,IF(A35&lt;=$B$6,(C35-C34)*0.01*($B$6-A35+1),0)))</f>
        <v>0</v>
      </c>
      <c r="G35" s="22">
        <f>IF(A35&lt;='Inputs and Results'!$C$12,(C35-C34)*0.01*('Inputs and Results'!$C$12-A35+1),0)</f>
        <v>0</v>
      </c>
      <c r="H35" s="8">
        <f>H34+(H41-H31)/($A41-$A31)</f>
        <v>2.3200000000000007</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13.099999999999998</v>
      </c>
      <c r="C36" s="8">
        <f>C35+(C41-C31)/(A41-A31)</f>
        <v>16.8</v>
      </c>
      <c r="D36" s="1">
        <f t="shared" si="0"/>
        <v>0.65499999999999992</v>
      </c>
      <c r="E36" s="13">
        <f t="shared" si="1"/>
        <v>0.18231046931407935</v>
      </c>
      <c r="F36" s="21">
        <f>IF('Inputs and Results'!$C$20="Conservation Easement (Perpetual)",(C36-C35),IF(AND('Inputs and Results'!$C$20="Government (Secured)",A36&lt;=$B$6),C36-C35,IF(A36&lt;=$B$6,(C36-C35)*0.01*($B$6-A36+1),0)))</f>
        <v>0</v>
      </c>
      <c r="G36" s="22">
        <f>IF(A36&lt;='Inputs and Results'!$C$12,(C36-C35)*0.01*('Inputs and Results'!$C$12-A36+1),0)</f>
        <v>0</v>
      </c>
      <c r="H36" s="8">
        <f>H35+(H41-H31)/($A41-$A31)</f>
        <v>2.2500000000000009</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15.119999999999997</v>
      </c>
      <c r="C37" s="8">
        <f>C36+(C41-C31)/(A41-A31)</f>
        <v>18.3</v>
      </c>
      <c r="D37" s="1">
        <f t="shared" si="0"/>
        <v>0.71999999999999986</v>
      </c>
      <c r="E37" s="13">
        <f t="shared" si="1"/>
        <v>0.15419847328244285</v>
      </c>
      <c r="F37" s="21">
        <f>IF('Inputs and Results'!$C$20="Conservation Easement (Perpetual)",(C37-C36),IF(AND('Inputs and Results'!$C$20="Government (Secured)",A37&lt;=$B$6),C37-C36,IF(A37&lt;=$B$6,(C37-C36)*0.01*($B$6-A37+1),0)))</f>
        <v>0</v>
      </c>
      <c r="G37" s="22">
        <f>IF(A37&lt;='Inputs and Results'!$C$12,(C37-C36)*0.01*('Inputs and Results'!$C$12-A37+1),0)</f>
        <v>0</v>
      </c>
      <c r="H37" s="8">
        <f>H36+(H41-H31)/($A41-$A31)</f>
        <v>2.180000000000001</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17.139999999999997</v>
      </c>
      <c r="C38" s="8">
        <f>C37+(C41-C31)/(A41-A31)</f>
        <v>19.8</v>
      </c>
      <c r="D38" s="1">
        <f t="shared" si="0"/>
        <v>0.77909090909090895</v>
      </c>
      <c r="E38" s="13">
        <f t="shared" si="1"/>
        <v>0.13359788359788349</v>
      </c>
      <c r="F38" s="21">
        <f>IF('Inputs and Results'!$C$20="Conservation Easement (Perpetual)",(C38-C37),IF(AND('Inputs and Results'!$C$20="Government (Secured)",A38&lt;=$B$6),C38-C37,IF(A38&lt;=$B$6,(C38-C37)*0.01*($B$6-A38+1),0)))</f>
        <v>0</v>
      </c>
      <c r="G38" s="22">
        <f>IF(A38&lt;='Inputs and Results'!$C$12,(C38-C37)*0.01*('Inputs and Results'!$C$12-A38+1),0)</f>
        <v>0</v>
      </c>
      <c r="H38" s="8">
        <f>H37+(H41-H31)/($A41-$A31)</f>
        <v>2.1100000000000012</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19.159999999999997</v>
      </c>
      <c r="C39" s="8">
        <f>C38+(C41-C31)/(A41-A31)</f>
        <v>21.3</v>
      </c>
      <c r="D39" s="1">
        <f t="shared" si="0"/>
        <v>0.83304347826086944</v>
      </c>
      <c r="E39" s="13">
        <f t="shared" si="1"/>
        <v>0.11785297549591589</v>
      </c>
      <c r="F39" s="21">
        <f>IF('Inputs and Results'!$C$20="Conservation Easement (Perpetual)",(C39-C38),IF(AND('Inputs and Results'!$C$20="Government (Secured)",A39&lt;=$B$6),C39-C38,IF(A39&lt;=$B$6,(C39-C38)*0.01*($B$6-A39+1),0)))</f>
        <v>0</v>
      </c>
      <c r="G39" s="22">
        <f>IF(A39&lt;='Inputs and Results'!$C$12,(C39-C38)*0.01*('Inputs and Results'!$C$12-A39+1),0)</f>
        <v>0</v>
      </c>
      <c r="H39" s="8">
        <f>H38+(H41-H31)/($A41-$A31)</f>
        <v>2.0400000000000014</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21.179999999999996</v>
      </c>
      <c r="C40" s="8">
        <f>C39+(C41-C31)/(A41-A31)</f>
        <v>22.8</v>
      </c>
      <c r="D40" s="1">
        <f>B40/A40</f>
        <v>0.88249999999999984</v>
      </c>
      <c r="E40" s="13">
        <f>(B40/B39)-1</f>
        <v>0.10542797494780798</v>
      </c>
      <c r="F40" s="21">
        <f>IF('Inputs and Results'!$C$20="Conservation Easement (Perpetual)",(C40-C39),IF(AND('Inputs and Results'!$C$20="Government (Secured)",A40&lt;=$B$6),C40-C39,IF(A40&lt;=$B$6,(C40-C39)*0.01*($B$6-A40+1),0)))</f>
        <v>0</v>
      </c>
      <c r="G40" s="22">
        <f>IF(A40&lt;='Inputs and Results'!$C$12,(C40-C39)*0.01*('Inputs and Results'!$C$12-A40+1),0)</f>
        <v>0</v>
      </c>
      <c r="H40" s="8">
        <f>H39+(H41-H31)/($A41-$A31)</f>
        <v>1.9700000000000013</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23.2</v>
      </c>
      <c r="C41" s="9">
        <f>VLOOKUP(CONCATENATE($A$1,A41),'Smith et al 2006'!$A$2:$S$780,9,FALSE)</f>
        <v>24.3</v>
      </c>
      <c r="D41" s="1">
        <f t="shared" ref="D41:D104" si="4">B41/A41</f>
        <v>0.92799999999999994</v>
      </c>
      <c r="E41" s="13">
        <f t="shared" ref="E41:E104" si="5">(B41/B40)-1</f>
        <v>9.5372993389990723E-2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1.9</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25.99</v>
      </c>
      <c r="C42" s="8">
        <f>C41+(C51-C41)/(A51-A41)</f>
        <v>25.990000000000002</v>
      </c>
      <c r="D42" s="1">
        <f t="shared" si="4"/>
        <v>0.99961538461538457</v>
      </c>
      <c r="E42" s="13">
        <f t="shared" si="5"/>
        <v>0.1202586206896552</v>
      </c>
      <c r="F42" s="21">
        <f>IF('Inputs and Results'!$C$20="Conservation Easement (Perpetual)",(C42-C41),IF(AND('Inputs and Results'!$C$20="Government (Secured)",A42&lt;=$B$6),C42-C41,IF(A42&lt;=$B$6,(C42-C41)*0.01*($B$6-A42+1),0)))</f>
        <v>0</v>
      </c>
      <c r="G42" s="22">
        <f>IF(A42&lt;='Inputs and Results'!$C$12,(C42-C41)*0.01*('Inputs and Results'!$C$12-A42+1),0)</f>
        <v>0</v>
      </c>
      <c r="H42" s="8">
        <f>H41+(H51-H41)/($A51-$A41)</f>
        <v>1.8699999999999999</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28.779999999999998</v>
      </c>
      <c r="C43" s="8">
        <f>C42+(C51-C41)/(A51-A41)</f>
        <v>27.680000000000003</v>
      </c>
      <c r="D43" s="1">
        <f t="shared" si="4"/>
        <v>1.0659259259259259</v>
      </c>
      <c r="E43" s="13">
        <f t="shared" si="5"/>
        <v>0.10734898037706797</v>
      </c>
      <c r="F43" s="21">
        <f>IF('Inputs and Results'!$C$20="Conservation Easement (Perpetual)",(C43-C42),IF(AND('Inputs and Results'!$C$20="Government (Secured)",A43&lt;=$B$6),C43-C42,IF(A43&lt;=$B$6,(C43-C42)*0.01*($B$6-A43+1),0)))</f>
        <v>0</v>
      </c>
      <c r="G43" s="22">
        <f>IF(A43&lt;='Inputs and Results'!$C$12,(C43-C42)*0.01*('Inputs and Results'!$C$12-A43+1),0)</f>
        <v>0</v>
      </c>
      <c r="H43" s="8">
        <f>H42+(H51-H41)/($A51-$A41)</f>
        <v>1.8399999999999999</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31.569999999999997</v>
      </c>
      <c r="C44" s="8">
        <f>C43+(C51-C41)/(A51-A41)</f>
        <v>29.370000000000005</v>
      </c>
      <c r="D44" s="1">
        <f t="shared" si="4"/>
        <v>1.1274999999999999</v>
      </c>
      <c r="E44" s="13">
        <f t="shared" si="5"/>
        <v>9.6942321056288971E-2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1.8099999999999998</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34.36</v>
      </c>
      <c r="C45" s="8">
        <f>C44+(C51-C41)/(A51-A41)</f>
        <v>31.060000000000006</v>
      </c>
      <c r="D45" s="1">
        <f t="shared" si="4"/>
        <v>1.1848275862068964</v>
      </c>
      <c r="E45" s="13">
        <f t="shared" si="5"/>
        <v>8.8375039594551952E-2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1.7799999999999998</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37.15</v>
      </c>
      <c r="C46" s="8">
        <f>C45+(C51-C41)/(A51-A41)</f>
        <v>32.750000000000007</v>
      </c>
      <c r="D46" s="1">
        <f t="shared" si="4"/>
        <v>1.2383333333333333</v>
      </c>
      <c r="E46" s="13">
        <f t="shared" si="5"/>
        <v>8.1199068684516762E-2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1.7499999999999998</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39.94</v>
      </c>
      <c r="C47" s="8">
        <f>C46+(C51-C41)/(A51-A41)</f>
        <v>34.440000000000005</v>
      </c>
      <c r="D47" s="1">
        <f t="shared" si="4"/>
        <v>1.2883870967741935</v>
      </c>
      <c r="E47" s="13">
        <f t="shared" si="5"/>
        <v>7.5100942126514081E-2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1.7199999999999998</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42.73</v>
      </c>
      <c r="C48" s="8">
        <f>C47+(C51-C41)/(A51-A41)</f>
        <v>36.130000000000003</v>
      </c>
      <c r="D48" s="1">
        <f t="shared" si="4"/>
        <v>1.3353124999999999</v>
      </c>
      <c r="E48" s="13">
        <f t="shared" si="5"/>
        <v>6.98547821732598E-2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1.6899999999999997</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45.519999999999996</v>
      </c>
      <c r="C49" s="8">
        <f>C48+(C51-C41)/(A51-A41)</f>
        <v>37.82</v>
      </c>
      <c r="D49" s="1">
        <f t="shared" si="4"/>
        <v>1.3793939393939392</v>
      </c>
      <c r="E49" s="13">
        <f t="shared" si="5"/>
        <v>6.5293704657149565E-2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1.6599999999999997</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48.309999999999995</v>
      </c>
      <c r="C50" s="8">
        <f>C49+(C51-C41)/(A51-A41)</f>
        <v>39.51</v>
      </c>
      <c r="D50" s="1">
        <f t="shared" si="4"/>
        <v>1.4208823529411763</v>
      </c>
      <c r="E50" s="13">
        <f t="shared" si="5"/>
        <v>6.1291739894551833E-2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1.6299999999999997</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51.1</v>
      </c>
      <c r="C51" s="9">
        <f>VLOOKUP(CONCATENATE($A$1,A51),'Smith et al 2006'!$A$2:$S$780,9,FALSE)</f>
        <v>41.2</v>
      </c>
      <c r="D51" s="1">
        <f t="shared" si="4"/>
        <v>1.46</v>
      </c>
      <c r="E51" s="13">
        <f t="shared" si="5"/>
        <v>5.7752018215690537E-2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1.6</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53.71</v>
      </c>
      <c r="C52" s="8">
        <f>C51+(C61-C51)/(A61-A51)</f>
        <v>42.68</v>
      </c>
      <c r="D52" s="1">
        <f t="shared" si="4"/>
        <v>1.4919444444444445</v>
      </c>
      <c r="E52" s="13">
        <f t="shared" si="5"/>
        <v>5.1076320939334563E-2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1.59</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56.32</v>
      </c>
      <c r="C53" s="8">
        <f>C52+(C61-C51)/(A61-A51)</f>
        <v>44.16</v>
      </c>
      <c r="D53" s="1">
        <f t="shared" si="4"/>
        <v>1.5221621621621622</v>
      </c>
      <c r="E53" s="13">
        <f t="shared" si="5"/>
        <v>4.8594302736920447E-2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1.58</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58.93</v>
      </c>
      <c r="C54" s="8">
        <f>C53+(C61-C51)/(A61-A51)</f>
        <v>45.639999999999993</v>
      </c>
      <c r="D54" s="1">
        <f t="shared" si="4"/>
        <v>1.5507894736842105</v>
      </c>
      <c r="E54" s="13">
        <f t="shared" si="5"/>
        <v>4.6342329545454586E-2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1.57</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61.54</v>
      </c>
      <c r="C55" s="8">
        <f>C54+(C61-C51)/(A61-A51)</f>
        <v>47.11999999999999</v>
      </c>
      <c r="D55" s="1">
        <f t="shared" si="4"/>
        <v>1.5779487179487179</v>
      </c>
      <c r="E55" s="13">
        <f t="shared" si="5"/>
        <v>4.4289835397929744E-2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1.56</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64.150000000000006</v>
      </c>
      <c r="C56" s="8">
        <f>C55+(C61-C51)/(A61-A51)</f>
        <v>48.599999999999987</v>
      </c>
      <c r="D56" s="1">
        <f t="shared" si="4"/>
        <v>1.6037500000000002</v>
      </c>
      <c r="E56" s="13">
        <f t="shared" si="5"/>
        <v>4.2411439714007182E-2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1.55</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66.760000000000005</v>
      </c>
      <c r="C57" s="8">
        <f>C56+(C61-C51)/(A61-A51)</f>
        <v>50.079999999999984</v>
      </c>
      <c r="D57" s="1">
        <f t="shared" si="4"/>
        <v>1.6282926829268294</v>
      </c>
      <c r="E57" s="13">
        <f t="shared" si="5"/>
        <v>4.0685892439594751E-2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1.54</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69.37</v>
      </c>
      <c r="C58" s="8">
        <f>C57+(C61-C51)/(A61-A51)</f>
        <v>51.559999999999981</v>
      </c>
      <c r="D58" s="1">
        <f t="shared" si="4"/>
        <v>1.6516666666666668</v>
      </c>
      <c r="E58" s="13">
        <f t="shared" si="5"/>
        <v>3.909526662672258E-2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1.53</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71.98</v>
      </c>
      <c r="C59" s="8">
        <f>C58+(C61-C51)/(A61-A51)</f>
        <v>53.039999999999978</v>
      </c>
      <c r="D59" s="1">
        <f t="shared" si="4"/>
        <v>1.673953488372093</v>
      </c>
      <c r="E59" s="13">
        <f t="shared" si="5"/>
        <v>3.7624333285281919E-2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1.52</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74.59</v>
      </c>
      <c r="C60" s="8">
        <f>C59+(C61-C51)/(A61-A51)</f>
        <v>54.519999999999975</v>
      </c>
      <c r="D60" s="1">
        <f t="shared" si="4"/>
        <v>1.6952272727272728</v>
      </c>
      <c r="E60" s="13">
        <f t="shared" si="5"/>
        <v>3.6260072242289443E-2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1.51</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77.2</v>
      </c>
      <c r="C61" s="9">
        <f>VLOOKUP(CONCATENATE($A$1,A61),'Smith et al 2006'!$A$2:$S$780,9,FALSE)</f>
        <v>56</v>
      </c>
      <c r="D61" s="1">
        <f t="shared" si="4"/>
        <v>1.7155555555555557</v>
      </c>
      <c r="E61" s="13">
        <f t="shared" si="5"/>
        <v>3.4991285695133323E-2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1.5</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79.55</v>
      </c>
      <c r="C62" s="8">
        <f>C61+(C71-C61)/(A71-A61)</f>
        <v>57.14</v>
      </c>
      <c r="D62" s="1">
        <f t="shared" si="4"/>
        <v>1.7293478260869564</v>
      </c>
      <c r="E62" s="13">
        <f t="shared" si="5"/>
        <v>3.0440414507771907E-2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1.49</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81.899999999999991</v>
      </c>
      <c r="C63" s="8">
        <f>C62+(C71-C61)/(A71-A61)</f>
        <v>58.28</v>
      </c>
      <c r="D63" s="1">
        <f t="shared" si="4"/>
        <v>1.7425531914893615</v>
      </c>
      <c r="E63" s="13">
        <f t="shared" si="5"/>
        <v>2.9541169076052753E-2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1.48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84.249999999999986</v>
      </c>
      <c r="C64" s="8">
        <f>C63+(C71-C61)/(A71-A61)</f>
        <v>59.42</v>
      </c>
      <c r="D64" s="1">
        <f t="shared" si="4"/>
        <v>1.755208333333333</v>
      </c>
      <c r="E64" s="13">
        <f t="shared" si="5"/>
        <v>2.8693528693528592E-2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1.47</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86.59999999999998</v>
      </c>
      <c r="C65" s="8">
        <f>C64+(C71-C61)/(A71-A61)</f>
        <v>60.56</v>
      </c>
      <c r="D65" s="1">
        <f t="shared" si="4"/>
        <v>1.7673469387755099</v>
      </c>
      <c r="E65" s="13">
        <f t="shared" si="5"/>
        <v>2.7893175074183985E-2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1.46</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88.949999999999974</v>
      </c>
      <c r="C66" s="8">
        <f>C65+(C71-C61)/(A71-A61)</f>
        <v>61.7</v>
      </c>
      <c r="D66" s="1">
        <f t="shared" si="4"/>
        <v>1.7789999999999995</v>
      </c>
      <c r="E66" s="13">
        <f t="shared" si="5"/>
        <v>2.713625866050795E-2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1.45</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91.299999999999969</v>
      </c>
      <c r="C67" s="8">
        <f>C66+(C71-C61)/(A71-A61)</f>
        <v>62.84</v>
      </c>
      <c r="D67" s="1">
        <f t="shared" si="4"/>
        <v>1.790196078431372</v>
      </c>
      <c r="E67" s="13">
        <f t="shared" si="5"/>
        <v>2.6419336706014596E-2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1.44</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93.649999999999963</v>
      </c>
      <c r="C68" s="8">
        <f>C67+(C71-C61)/(A71-A61)</f>
        <v>63.980000000000004</v>
      </c>
      <c r="D68" s="1">
        <f t="shared" si="4"/>
        <v>1.8009615384615378</v>
      </c>
      <c r="E68" s="13">
        <f t="shared" si="5"/>
        <v>2.5739320920043829E-2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1.43</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95.999999999999957</v>
      </c>
      <c r="C69" s="8">
        <f>C68+(C71-C61)/(A71-A61)</f>
        <v>65.12</v>
      </c>
      <c r="D69" s="1">
        <f t="shared" si="4"/>
        <v>1.8113207547169803</v>
      </c>
      <c r="E69" s="13">
        <f t="shared" si="5"/>
        <v>2.5093432995194842E-2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1.42</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98.349999999999952</v>
      </c>
      <c r="C70" s="8">
        <f>C69+(C71-C61)/(A71-A61)</f>
        <v>66.260000000000005</v>
      </c>
      <c r="D70" s="1">
        <f t="shared" si="4"/>
        <v>1.8212962962962953</v>
      </c>
      <c r="E70" s="13">
        <f t="shared" si="5"/>
        <v>2.4479166666666607E-2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1.41</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100.7</v>
      </c>
      <c r="C71" s="9">
        <f>VLOOKUP(CONCATENATE($A$1,A71),'Smith et al 2006'!$A$2:$S$780,9,FALSE)</f>
        <v>67.400000000000006</v>
      </c>
      <c r="D71" s="1">
        <f t="shared" si="4"/>
        <v>1.830909090909091</v>
      </c>
      <c r="E71" s="13">
        <f t="shared" si="5"/>
        <v>2.3894255210981763E-2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1.4</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102.79</v>
      </c>
      <c r="C72" s="8">
        <f>C71+(C81-C71)/(A81-A71)</f>
        <v>68.38000000000001</v>
      </c>
      <c r="D72" s="1">
        <f t="shared" si="4"/>
        <v>1.8355357142857145</v>
      </c>
      <c r="E72" s="13">
        <f t="shared" si="5"/>
        <v>2.0754716981132182E-2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1.39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104.88000000000001</v>
      </c>
      <c r="C73" s="8">
        <f>C72+(C81-C71)/(A81-A71)</f>
        <v>69.360000000000014</v>
      </c>
      <c r="D73" s="1">
        <f t="shared" si="4"/>
        <v>1.84</v>
      </c>
      <c r="E73" s="13">
        <f t="shared" si="5"/>
        <v>2.0332717190388205E-2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1.38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106.97000000000001</v>
      </c>
      <c r="C74" s="8">
        <f>C73+(C81-C71)/(A81-A71)</f>
        <v>70.340000000000018</v>
      </c>
      <c r="D74" s="1">
        <f t="shared" si="4"/>
        <v>1.8443103448275864</v>
      </c>
      <c r="E74" s="13">
        <f t="shared" si="5"/>
        <v>1.9927536231884035E-2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1.3699999999999999</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109.06000000000002</v>
      </c>
      <c r="C75" s="8">
        <f>C74+(C81-C71)/(A81-A71)</f>
        <v>71.320000000000022</v>
      </c>
      <c r="D75" s="1">
        <f t="shared" si="4"/>
        <v>1.8484745762711867</v>
      </c>
      <c r="E75" s="13">
        <f t="shared" si="5"/>
        <v>1.9538188277087087E-2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1.3599999999999999</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111.15000000000002</v>
      </c>
      <c r="C76" s="8">
        <f>C75+(C81-C71)/(A81-A71)</f>
        <v>72.300000000000026</v>
      </c>
      <c r="D76" s="1">
        <f t="shared" si="4"/>
        <v>1.8525000000000003</v>
      </c>
      <c r="E76" s="13">
        <f t="shared" si="5"/>
        <v>1.9163763066202044E-2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1.3499999999999999</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113.24000000000002</v>
      </c>
      <c r="C77" s="8">
        <f>C76+(C81-C71)/(A81-A71)</f>
        <v>73.28000000000003</v>
      </c>
      <c r="D77" s="1">
        <f t="shared" si="4"/>
        <v>1.8563934426229511</v>
      </c>
      <c r="E77" s="13">
        <f t="shared" si="5"/>
        <v>1.8803418803418737E-2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1.3399999999999999</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115.33000000000003</v>
      </c>
      <c r="C78" s="8">
        <f>C77+(C81-C71)/(A81-A71)</f>
        <v>74.260000000000034</v>
      </c>
      <c r="D78" s="1">
        <f t="shared" si="4"/>
        <v>1.860161290322581</v>
      </c>
      <c r="E78" s="13">
        <f t="shared" si="5"/>
        <v>1.8456375838926231E-2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1.3299999999999998</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117.42000000000003</v>
      </c>
      <c r="C79" s="8">
        <f>C78+(C81-C71)/(A81-A71)</f>
        <v>75.240000000000038</v>
      </c>
      <c r="D79" s="1">
        <f t="shared" si="4"/>
        <v>1.8638095238095242</v>
      </c>
      <c r="E79" s="13">
        <f t="shared" si="5"/>
        <v>1.8121911037891403E-2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1.3199999999999998</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119.51000000000003</v>
      </c>
      <c r="C80" s="8">
        <f>C79+(C81-C71)/(A81-A71)</f>
        <v>76.220000000000041</v>
      </c>
      <c r="D80" s="1">
        <f t="shared" si="4"/>
        <v>1.8673437500000005</v>
      </c>
      <c r="E80" s="13">
        <f t="shared" si="5"/>
        <v>1.7799352750809128E-2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1.3099999999999998</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121.6</v>
      </c>
      <c r="C81" s="9">
        <f>VLOOKUP(CONCATENATE($A$1,A81),'Smith et al 2006'!$A$2:$S$780,9,FALSE)</f>
        <v>77.2</v>
      </c>
      <c r="D81" s="1">
        <f t="shared" si="4"/>
        <v>1.8707692307692307</v>
      </c>
      <c r="E81" s="13">
        <f t="shared" si="5"/>
        <v>1.7488076311605427E-2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1.3</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123.46</v>
      </c>
      <c r="C82" s="8">
        <f>C81+(C91-C81)/(A91-A81)</f>
        <v>78.03</v>
      </c>
      <c r="D82" s="1">
        <f t="shared" si="4"/>
        <v>1.8706060606060606</v>
      </c>
      <c r="E82" s="13">
        <f t="shared" si="5"/>
        <v>1.5296052631578849E-2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1.3</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125.32</v>
      </c>
      <c r="C83" s="8">
        <f>C82+(C91-C81)/(A91-A81)</f>
        <v>78.86</v>
      </c>
      <c r="D83" s="1">
        <f t="shared" si="4"/>
        <v>1.8704477611940298</v>
      </c>
      <c r="E83" s="13">
        <f t="shared" si="5"/>
        <v>1.5065608294184241E-2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1.3</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127.17999999999999</v>
      </c>
      <c r="C84" s="8">
        <f>C83+(C91-C81)/(A91-A81)</f>
        <v>79.69</v>
      </c>
      <c r="D84" s="1">
        <f t="shared" si="4"/>
        <v>1.8702941176470587</v>
      </c>
      <c r="E84" s="13">
        <f t="shared" si="5"/>
        <v>1.4842004468560432E-2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1.3</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129.04</v>
      </c>
      <c r="C85" s="8">
        <f>C84+(C91-C81)/(A91-A81)</f>
        <v>80.52</v>
      </c>
      <c r="D85" s="1">
        <f t="shared" si="4"/>
        <v>1.8701449275362318</v>
      </c>
      <c r="E85" s="13">
        <f t="shared" si="5"/>
        <v>1.4624941028463567E-2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1.3</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130.89999999999998</v>
      </c>
      <c r="C86" s="8">
        <f>C85+(C91-C81)/(A91-A81)</f>
        <v>81.349999999999994</v>
      </c>
      <c r="D86" s="1">
        <f t="shared" si="4"/>
        <v>1.8699999999999997</v>
      </c>
      <c r="E86" s="13">
        <f t="shared" si="5"/>
        <v>1.4414135151890717E-2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1.3</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132.76</v>
      </c>
      <c r="C87" s="8">
        <f>C86+(C91-C81)/(A91-A81)</f>
        <v>82.179999999999993</v>
      </c>
      <c r="D87" s="1">
        <f t="shared" si="4"/>
        <v>1.8698591549295773</v>
      </c>
      <c r="E87" s="13">
        <f t="shared" si="5"/>
        <v>1.4209320091673083E-2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1.3</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134.62</v>
      </c>
      <c r="C88" s="8">
        <f>C87+(C91-C81)/(A91-A81)</f>
        <v>83.009999999999991</v>
      </c>
      <c r="D88" s="1">
        <f t="shared" si="4"/>
        <v>1.8697222222222223</v>
      </c>
      <c r="E88" s="13">
        <f t="shared" si="5"/>
        <v>1.4010244049412535E-2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1.3</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136.48000000000002</v>
      </c>
      <c r="C89" s="8">
        <f>C88+(C91-C81)/(A91-A81)</f>
        <v>83.839999999999989</v>
      </c>
      <c r="D89" s="1">
        <f t="shared" si="4"/>
        <v>1.8695890410958906</v>
      </c>
      <c r="E89" s="13">
        <f t="shared" si="5"/>
        <v>1.3816669142772353E-2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1.3</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138.34000000000003</v>
      </c>
      <c r="C90" s="8">
        <f>C89+(C91-C81)/(A91-A81)</f>
        <v>84.669999999999987</v>
      </c>
      <c r="D90" s="1">
        <f t="shared" si="4"/>
        <v>1.8694594594594598</v>
      </c>
      <c r="E90" s="13">
        <f t="shared" si="5"/>
        <v>1.3628370457209993E-2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1.3</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140.19999999999999</v>
      </c>
      <c r="C91" s="9">
        <f>VLOOKUP(CONCATENATE($A$1,A91),'Smith et al 2006'!$A$2:$S$780,9,FALSE)</f>
        <v>85.5</v>
      </c>
      <c r="D91" s="1">
        <f t="shared" si="4"/>
        <v>1.8693333333333333</v>
      </c>
      <c r="E91" s="13">
        <f t="shared" si="5"/>
        <v>1.34451351742082E-2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1.3</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141.82999999999998</v>
      </c>
      <c r="C92" s="8">
        <f>C91+(C101-C91)/(A101-A91)</f>
        <v>86.23</v>
      </c>
      <c r="D92" s="1">
        <f t="shared" si="4"/>
        <v>1.8661842105263156</v>
      </c>
      <c r="E92" s="13">
        <f t="shared" si="5"/>
        <v>1.1626248216833002E-2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1.29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143.45999999999998</v>
      </c>
      <c r="C93" s="8">
        <f>C92+(C101-C91)/(A101-A91)</f>
        <v>86.960000000000008</v>
      </c>
      <c r="D93" s="1">
        <f t="shared" si="4"/>
        <v>1.8631168831168829</v>
      </c>
      <c r="E93" s="13">
        <f t="shared" si="5"/>
        <v>1.1492632024254323E-2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1.28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145.08999999999997</v>
      </c>
      <c r="C94" s="8">
        <f>C93+(C101-C91)/(A101-A91)</f>
        <v>87.690000000000012</v>
      </c>
      <c r="D94" s="1">
        <f t="shared" si="4"/>
        <v>1.8601282051282049</v>
      </c>
      <c r="E94" s="13">
        <f t="shared" si="5"/>
        <v>1.1362052139969325E-2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1.27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146.71999999999997</v>
      </c>
      <c r="C95" s="8">
        <f>C94+(C101-C91)/(A101-A91)</f>
        <v>88.420000000000016</v>
      </c>
      <c r="D95" s="1">
        <f t="shared" si="4"/>
        <v>1.8572151898734173</v>
      </c>
      <c r="E95" s="13">
        <f t="shared" si="5"/>
        <v>1.1234406230615557E-2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1.26</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148.34999999999997</v>
      </c>
      <c r="C96" s="8">
        <f>C95+(C101-C91)/(A101-A91)</f>
        <v>89.15000000000002</v>
      </c>
      <c r="D96" s="1">
        <f t="shared" si="4"/>
        <v>1.8543749999999997</v>
      </c>
      <c r="E96" s="13">
        <f t="shared" si="5"/>
        <v>1.1109596510359809E-2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1.25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149.97999999999996</v>
      </c>
      <c r="C97" s="8">
        <f>C96+(C101-C91)/(A101-A91)</f>
        <v>89.880000000000024</v>
      </c>
      <c r="D97" s="1">
        <f t="shared" si="4"/>
        <v>1.8516049382716044</v>
      </c>
      <c r="E97" s="13">
        <f t="shared" si="5"/>
        <v>1.0987529491068404E-2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1.24</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151.60999999999996</v>
      </c>
      <c r="C98" s="8">
        <f>C97+(C101-C91)/(A101-A91)</f>
        <v>90.610000000000028</v>
      </c>
      <c r="D98" s="1">
        <f t="shared" si="4"/>
        <v>1.8489024390243898</v>
      </c>
      <c r="E98" s="13">
        <f t="shared" si="5"/>
        <v>1.0868115748766449E-2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1.23</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153.23999999999995</v>
      </c>
      <c r="C99" s="8">
        <f>C98+(C101-C91)/(A101-A91)</f>
        <v>91.340000000000032</v>
      </c>
      <c r="D99" s="1">
        <f t="shared" si="4"/>
        <v>1.8462650602409634</v>
      </c>
      <c r="E99" s="13">
        <f t="shared" si="5"/>
        <v>1.0751269705164601E-2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1.22</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154.86999999999995</v>
      </c>
      <c r="C100" s="8">
        <f>C99+(C101-C91)/(A101-A91)</f>
        <v>92.070000000000036</v>
      </c>
      <c r="D100" s="1">
        <f t="shared" si="4"/>
        <v>1.8436904761904755</v>
      </c>
      <c r="E100" s="13">
        <f t="shared" si="5"/>
        <v>1.0636909423127117E-2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1.21</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156.5</v>
      </c>
      <c r="C101" s="9">
        <f>VLOOKUP(CONCATENATE($A$1,A101),'Smith et al 2006'!$A$2:$S$780,9,FALSE)</f>
        <v>92.8</v>
      </c>
      <c r="D101" s="1">
        <f t="shared" si="4"/>
        <v>1.8411764705882352</v>
      </c>
      <c r="E101" s="13">
        <f t="shared" si="5"/>
        <v>1.052495641505824E-2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1.2</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157.94</v>
      </c>
      <c r="C102" s="8">
        <f>C101+(C111-C101)/(A111-A101)</f>
        <v>93.42</v>
      </c>
      <c r="D102" s="1">
        <f t="shared" si="4"/>
        <v>1.8365116279069766</v>
      </c>
      <c r="E102" s="13">
        <f t="shared" si="5"/>
        <v>9.2012779552714807E-3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1.2</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159.38</v>
      </c>
      <c r="C103" s="8">
        <f>C102+(C111-C101)/(A111-A101)</f>
        <v>94.04</v>
      </c>
      <c r="D103" s="1">
        <f t="shared" si="4"/>
        <v>1.8319540229885056</v>
      </c>
      <c r="E103" s="13">
        <f t="shared" si="5"/>
        <v>9.1173863492466367E-3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1.2</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160.82</v>
      </c>
      <c r="C104" s="8">
        <f>C103+(C111-C101)/(A111-A101)</f>
        <v>94.660000000000011</v>
      </c>
      <c r="D104" s="1">
        <f t="shared" si="4"/>
        <v>1.8274999999999999</v>
      </c>
      <c r="E104" s="13">
        <f t="shared" si="5"/>
        <v>9.0350106663319441E-3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1.2</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162.26</v>
      </c>
      <c r="C105" s="8">
        <f>C104+(C111-C101)/(A111-A101)</f>
        <v>95.280000000000015</v>
      </c>
      <c r="D105" s="1">
        <f t="shared" ref="D105:D141" si="14">B105/A105</f>
        <v>1.8231460674157303</v>
      </c>
      <c r="E105" s="13">
        <f t="shared" ref="E105:E141" si="15">(B105/B104)-1</f>
        <v>8.9541101853003457E-3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1.2</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163.69999999999999</v>
      </c>
      <c r="C106" s="8">
        <f>C105+(C111-C101)/(A111-A101)</f>
        <v>95.90000000000002</v>
      </c>
      <c r="D106" s="1">
        <f t="shared" si="14"/>
        <v>1.8188888888888888</v>
      </c>
      <c r="E106" s="13">
        <f t="shared" si="15"/>
        <v>8.8746456304695798E-3</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1.2</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165.14</v>
      </c>
      <c r="C107" s="8">
        <f>C106+(C111-C101)/(A111-A101)</f>
        <v>96.520000000000024</v>
      </c>
      <c r="D107" s="1">
        <f t="shared" si="14"/>
        <v>1.8147252747252747</v>
      </c>
      <c r="E107" s="13">
        <f t="shared" si="15"/>
        <v>8.7965791081245914E-3</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1.2</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166.57999999999998</v>
      </c>
      <c r="C108" s="8">
        <f>C107+(C111-C101)/(A111-A101)</f>
        <v>97.140000000000029</v>
      </c>
      <c r="D108" s="1">
        <f t="shared" si="14"/>
        <v>1.8106521739130432</v>
      </c>
      <c r="E108" s="13">
        <f t="shared" si="15"/>
        <v>8.7198740462637314E-3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1.2</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168.01999999999998</v>
      </c>
      <c r="C109" s="8">
        <f>C108+(C111-C101)/(A111-A101)</f>
        <v>97.760000000000034</v>
      </c>
      <c r="D109" s="1">
        <f t="shared" si="14"/>
        <v>1.8066666666666664</v>
      </c>
      <c r="E109" s="13">
        <f t="shared" si="15"/>
        <v>8.644495137471564E-3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1.2</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169.45999999999998</v>
      </c>
      <c r="C110" s="8">
        <f>C109+(C111-C101)/(A111-A101)</f>
        <v>98.380000000000038</v>
      </c>
      <c r="D110" s="1">
        <f t="shared" si="14"/>
        <v>1.8027659574468082</v>
      </c>
      <c r="E110" s="13">
        <f t="shared" si="15"/>
        <v>8.5704082847279928E-3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1.2</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170.9</v>
      </c>
      <c r="C111" s="9">
        <f>VLOOKUP(CONCATENATE($A$1,A111),'Smith et al 2006'!$A$2:$S$780,9,FALSE)</f>
        <v>99</v>
      </c>
      <c r="D111" s="1">
        <f t="shared" si="14"/>
        <v>1.7989473684210526</v>
      </c>
      <c r="E111" s="13">
        <f t="shared" si="15"/>
        <v>8.4975805499825086E-3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1.2</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172.16</v>
      </c>
      <c r="C112" s="8">
        <f>C111+(C121-C111)/(A121-A111)</f>
        <v>99.53</v>
      </c>
      <c r="D112" s="1">
        <f t="shared" si="14"/>
        <v>1.7933333333333332</v>
      </c>
      <c r="E112" s="13">
        <f t="shared" si="15"/>
        <v>7.3727325921590925E-3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1.2</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173.42</v>
      </c>
      <c r="C113" s="8">
        <f>C112+(C121-C111)/(A121-A111)</f>
        <v>100.06</v>
      </c>
      <c r="D113" s="1">
        <f t="shared" si="14"/>
        <v>1.7878350515463917</v>
      </c>
      <c r="E113" s="13">
        <f t="shared" si="15"/>
        <v>7.318773234200604E-3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1.2</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174.67999999999998</v>
      </c>
      <c r="C114" s="8">
        <f>C113+(C121-C111)/(A121-A111)</f>
        <v>100.59</v>
      </c>
      <c r="D114" s="1">
        <f t="shared" si="14"/>
        <v>1.7824489795918366</v>
      </c>
      <c r="E114" s="13">
        <f t="shared" si="15"/>
        <v>7.2655979702456186E-3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1.2</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175.93999999999997</v>
      </c>
      <c r="C115" s="8">
        <f>C114+(C121-C111)/(A121-A111)</f>
        <v>101.12</v>
      </c>
      <c r="D115" s="1">
        <f t="shared" si="14"/>
        <v>1.777171717171717</v>
      </c>
      <c r="E115" s="13">
        <f t="shared" si="15"/>
        <v>7.2131898328371413E-3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1.2</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177.19999999999996</v>
      </c>
      <c r="C116" s="8">
        <f>C115+(C121-C111)/(A121-A111)</f>
        <v>101.65</v>
      </c>
      <c r="D116" s="1">
        <f t="shared" si="14"/>
        <v>1.7719999999999996</v>
      </c>
      <c r="E116" s="13">
        <f t="shared" si="15"/>
        <v>7.1615323405707088E-3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1.2</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178.45999999999995</v>
      </c>
      <c r="C117" s="8">
        <f>C116+(C121-C111)/(A121-A111)</f>
        <v>102.18</v>
      </c>
      <c r="D117" s="1">
        <f t="shared" si="14"/>
        <v>1.7669306930693065</v>
      </c>
      <c r="E117" s="13">
        <f t="shared" si="15"/>
        <v>7.1106094808126574E-3</v>
      </c>
      <c r="F117" s="20"/>
      <c r="G117" s="20"/>
      <c r="H117" s="8">
        <f>H116+(H121-H111)/($A121-$A111)</f>
        <v>1.2</v>
      </c>
    </row>
    <row r="118" spans="1:108" x14ac:dyDescent="0.2">
      <c r="A118" s="8">
        <f t="shared" si="16"/>
        <v>102</v>
      </c>
      <c r="B118" s="8">
        <f>B117+(B121-B111)/(A121-A111)</f>
        <v>179.71999999999994</v>
      </c>
      <c r="C118" s="8">
        <f>C117+(C121-C111)/(A121-A111)</f>
        <v>102.71000000000001</v>
      </c>
      <c r="D118" s="1">
        <f t="shared" si="14"/>
        <v>1.7619607843137248</v>
      </c>
      <c r="E118" s="13">
        <f t="shared" si="15"/>
        <v>7.0604056931524717E-3</v>
      </c>
      <c r="F118" s="20"/>
      <c r="G118" s="20"/>
      <c r="H118" s="8">
        <f>H117+(H121-H111)/($A121-$A111)</f>
        <v>1.2</v>
      </c>
    </row>
    <row r="119" spans="1:108" x14ac:dyDescent="0.2">
      <c r="A119" s="8">
        <f t="shared" si="16"/>
        <v>103</v>
      </c>
      <c r="B119" s="8">
        <f>B118+(B121-B111)/(A121-A111)</f>
        <v>180.97999999999993</v>
      </c>
      <c r="C119" s="8">
        <f>C118+(C121-C111)/(A121-A111)</f>
        <v>103.24000000000001</v>
      </c>
      <c r="D119" s="1">
        <f t="shared" si="14"/>
        <v>1.7570873786407761</v>
      </c>
      <c r="E119" s="13">
        <f t="shared" si="15"/>
        <v>7.0109058535499091E-3</v>
      </c>
      <c r="F119" s="20"/>
      <c r="G119" s="20"/>
      <c r="H119" s="8">
        <f>H118+(H121-H111)/($A121-$A111)</f>
        <v>1.2</v>
      </c>
    </row>
    <row r="120" spans="1:108" x14ac:dyDescent="0.2">
      <c r="A120" s="8">
        <f t="shared" si="16"/>
        <v>104</v>
      </c>
      <c r="B120" s="8">
        <f>B119+(B121-B111)/(A121-A111)</f>
        <v>182.23999999999992</v>
      </c>
      <c r="C120" s="8">
        <f>C119+(C121-C111)/(A121-A111)</f>
        <v>103.77000000000001</v>
      </c>
      <c r="D120" s="1">
        <f t="shared" si="14"/>
        <v>1.7523076923076917</v>
      </c>
      <c r="E120" s="13">
        <f t="shared" si="15"/>
        <v>6.9620952591447072E-3</v>
      </c>
      <c r="F120" s="20"/>
      <c r="G120" s="20"/>
      <c r="H120" s="8">
        <f>H119+(H121-H111)/($A121-$A111)</f>
        <v>1.2</v>
      </c>
    </row>
    <row r="121" spans="1:108" x14ac:dyDescent="0.2">
      <c r="A121" s="9">
        <v>105</v>
      </c>
      <c r="B121" s="9">
        <f>VLOOKUP(CONCATENATE($A$1,A121),'Smith et al 2006'!$A$2:$S$780,8,FALSE)</f>
        <v>183.5</v>
      </c>
      <c r="C121" s="9">
        <f>VLOOKUP(CONCATENATE($A$1,A121),'Smith et al 2006'!$A$2:$S$780,9,FALSE)</f>
        <v>104.3</v>
      </c>
      <c r="D121" s="1">
        <f t="shared" si="14"/>
        <v>1.7476190476190476</v>
      </c>
      <c r="E121" s="13">
        <f t="shared" si="15"/>
        <v>6.9139596136966741E-3</v>
      </c>
      <c r="F121" s="20"/>
      <c r="G121" s="20"/>
      <c r="H121" s="9">
        <f>VLOOKUP(CONCATENATE($A$1,$A121),'Smith et al 2006'!$A$2:$S$780,11,FALSE)</f>
        <v>1.2</v>
      </c>
    </row>
    <row r="122" spans="1:108" x14ac:dyDescent="0.2">
      <c r="A122" s="8">
        <f t="shared" ref="A122:A130" si="17">A121+1</f>
        <v>106</v>
      </c>
      <c r="B122" s="8">
        <f>B121+(B131-B121)/(A131-A121)</f>
        <v>184.59</v>
      </c>
      <c r="C122" s="8">
        <f>C121+(C131-C121)/(A131-A121)</f>
        <v>104.77</v>
      </c>
      <c r="D122" s="1">
        <f t="shared" si="14"/>
        <v>1.7414150943396227</v>
      </c>
      <c r="E122" s="13">
        <f t="shared" si="15"/>
        <v>5.9400544959127277E-3</v>
      </c>
      <c r="F122" s="20"/>
      <c r="G122" s="20"/>
      <c r="H122" s="8">
        <f>H121+(H131-H121)/($A131-$A121)</f>
        <v>1.2</v>
      </c>
    </row>
    <row r="123" spans="1:108" x14ac:dyDescent="0.2">
      <c r="A123" s="8">
        <f t="shared" si="17"/>
        <v>107</v>
      </c>
      <c r="B123" s="8">
        <f>B122+(B131-B121)/(A131-A121)</f>
        <v>185.68</v>
      </c>
      <c r="C123" s="8">
        <f>C122+(C131-C121)/(A131-A121)</f>
        <v>105.24</v>
      </c>
      <c r="D123" s="1">
        <f t="shared" si="14"/>
        <v>1.7353271028037385</v>
      </c>
      <c r="E123" s="13">
        <f t="shared" si="15"/>
        <v>5.9049786012244088E-3</v>
      </c>
      <c r="F123" s="20"/>
      <c r="G123" s="20"/>
      <c r="H123" s="8">
        <f>H122+(H131-H121)/($A131-$A121)</f>
        <v>1.2</v>
      </c>
    </row>
    <row r="124" spans="1:108" x14ac:dyDescent="0.2">
      <c r="A124" s="8">
        <f t="shared" si="17"/>
        <v>108</v>
      </c>
      <c r="B124" s="8">
        <f>B123+(B131-B121)/(A131-A121)</f>
        <v>186.77</v>
      </c>
      <c r="C124" s="8">
        <f>C123+(C131-C121)/(A131-A121)</f>
        <v>105.71</v>
      </c>
      <c r="D124" s="1">
        <f t="shared" si="14"/>
        <v>1.729351851851852</v>
      </c>
      <c r="E124" s="13">
        <f t="shared" si="15"/>
        <v>5.8703145196037365E-3</v>
      </c>
      <c r="F124" s="20"/>
      <c r="G124" s="20"/>
      <c r="H124" s="8">
        <f>H123+(H131-H121)/($A131-$A121)</f>
        <v>1.2</v>
      </c>
    </row>
    <row r="125" spans="1:108" x14ac:dyDescent="0.2">
      <c r="A125" s="8">
        <f t="shared" si="17"/>
        <v>109</v>
      </c>
      <c r="B125" s="8">
        <f>B124+(B131-B121)/(A131-A121)</f>
        <v>187.86</v>
      </c>
      <c r="C125" s="8">
        <f>C124+(C131-C121)/(A131-A121)</f>
        <v>106.17999999999999</v>
      </c>
      <c r="D125" s="1">
        <f t="shared" si="14"/>
        <v>1.7234862385321101</v>
      </c>
      <c r="E125" s="13">
        <f t="shared" si="15"/>
        <v>5.8360550409595202E-3</v>
      </c>
      <c r="F125" s="20"/>
      <c r="G125" s="20"/>
      <c r="H125" s="8">
        <f>H124+(H131-H121)/($A131-$A121)</f>
        <v>1.2</v>
      </c>
    </row>
    <row r="126" spans="1:108" x14ac:dyDescent="0.2">
      <c r="A126" s="8">
        <f t="shared" si="17"/>
        <v>110</v>
      </c>
      <c r="B126" s="8">
        <f>B125+(B131-B121)/(A131-A121)</f>
        <v>188.95000000000002</v>
      </c>
      <c r="C126" s="8">
        <f>C125+(C131-C121)/(A131-A121)</f>
        <v>106.64999999999999</v>
      </c>
      <c r="D126" s="1">
        <f t="shared" si="14"/>
        <v>1.717727272727273</v>
      </c>
      <c r="E126" s="13">
        <f t="shared" si="15"/>
        <v>5.8021931225380463E-3</v>
      </c>
      <c r="F126" s="20"/>
      <c r="G126" s="20"/>
      <c r="H126" s="8">
        <f>H125+(H131-H121)/($A131-$A121)</f>
        <v>1.2</v>
      </c>
    </row>
    <row r="127" spans="1:108" x14ac:dyDescent="0.2">
      <c r="A127" s="8">
        <f t="shared" si="17"/>
        <v>111</v>
      </c>
      <c r="B127" s="8">
        <f>B126+(B131-B121)/(A131-A121)</f>
        <v>190.04000000000002</v>
      </c>
      <c r="C127" s="8">
        <f>C126+(C131-C121)/(A131-A121)</f>
        <v>107.11999999999999</v>
      </c>
      <c r="D127" s="1">
        <f t="shared" si="14"/>
        <v>1.7120720720720723</v>
      </c>
      <c r="E127" s="13">
        <f t="shared" si="15"/>
        <v>5.7687218840962728E-3</v>
      </c>
      <c r="F127" s="20"/>
      <c r="G127" s="20"/>
      <c r="H127" s="8">
        <f>H126+(H131-H121)/($A131-$A121)</f>
        <v>1.2</v>
      </c>
    </row>
    <row r="128" spans="1:108" x14ac:dyDescent="0.2">
      <c r="A128" s="8">
        <f t="shared" si="17"/>
        <v>112</v>
      </c>
      <c r="B128" s="8">
        <f>B127+(B131-B121)/(A131-A121)</f>
        <v>191.13000000000002</v>
      </c>
      <c r="C128" s="8">
        <f>C127+(C131-C121)/(A131-A121)</f>
        <v>107.58999999999999</v>
      </c>
      <c r="D128" s="1">
        <f t="shared" si="14"/>
        <v>1.7065178571428574</v>
      </c>
      <c r="E128" s="13">
        <f t="shared" si="15"/>
        <v>5.7356346032413352E-3</v>
      </c>
      <c r="F128" s="20"/>
      <c r="G128" s="20"/>
      <c r="H128" s="8">
        <f>H127+(H131-H121)/($A131-$A121)</f>
        <v>1.2</v>
      </c>
    </row>
    <row r="129" spans="1:8" x14ac:dyDescent="0.2">
      <c r="A129" s="8">
        <f t="shared" si="17"/>
        <v>113</v>
      </c>
      <c r="B129" s="8">
        <f>B128+(B131-B121)/(A131-A121)</f>
        <v>192.22000000000003</v>
      </c>
      <c r="C129" s="8">
        <f>C128+(C131-C121)/(A131-A121)</f>
        <v>108.05999999999999</v>
      </c>
      <c r="D129" s="1">
        <f t="shared" si="14"/>
        <v>1.7010619469026551</v>
      </c>
      <c r="E129" s="13">
        <f t="shared" si="15"/>
        <v>5.7029247109297021E-3</v>
      </c>
      <c r="F129" s="20"/>
      <c r="G129" s="20"/>
      <c r="H129" s="8">
        <f>H128+(H131-H121)/($A131-$A121)</f>
        <v>1.2</v>
      </c>
    </row>
    <row r="130" spans="1:8" x14ac:dyDescent="0.2">
      <c r="A130" s="8">
        <f t="shared" si="17"/>
        <v>114</v>
      </c>
      <c r="B130" s="8">
        <f>B129+(B131-B121)/(A131-A121)</f>
        <v>193.31000000000003</v>
      </c>
      <c r="C130" s="8">
        <f>C129+(C131-C121)/(A131-A121)</f>
        <v>108.52999999999999</v>
      </c>
      <c r="D130" s="1">
        <f t="shared" si="14"/>
        <v>1.6957017543859652</v>
      </c>
      <c r="E130" s="13">
        <f t="shared" si="15"/>
        <v>5.6705857871188758E-3</v>
      </c>
      <c r="F130" s="20"/>
      <c r="G130" s="20"/>
      <c r="H130" s="8">
        <f>H129+(H131-H121)/($A131-$A121)</f>
        <v>1.2</v>
      </c>
    </row>
    <row r="131" spans="1:8" x14ac:dyDescent="0.2">
      <c r="A131" s="9">
        <v>115</v>
      </c>
      <c r="B131" s="9">
        <f>VLOOKUP(CONCATENATE($A$1,A131),'Smith et al 2006'!$A$2:$S$780,8,FALSE)</f>
        <v>194.4</v>
      </c>
      <c r="C131" s="9">
        <f>VLOOKUP(CONCATENATE($A$1,A131),'Smith et al 2006'!$A$2:$S$780,9,FALSE)</f>
        <v>109</v>
      </c>
      <c r="D131" s="1">
        <f t="shared" si="14"/>
        <v>1.6904347826086956</v>
      </c>
      <c r="E131" s="13">
        <f t="shared" si="15"/>
        <v>5.6386115565669748E-3</v>
      </c>
      <c r="F131" s="20"/>
      <c r="G131" s="20"/>
      <c r="H131" s="9">
        <f>VLOOKUP(CONCATENATE($A$1,$A131),'Smith et al 2006'!$A$2:$S$780,11,FALSE)</f>
        <v>1.2</v>
      </c>
    </row>
    <row r="132" spans="1:8" x14ac:dyDescent="0.2">
      <c r="A132" s="8">
        <f t="shared" ref="A132:A140" si="18">A131+1</f>
        <v>116</v>
      </c>
      <c r="B132" s="8">
        <f>B131+(B141-B131)/(A141-A131)</f>
        <v>195.34</v>
      </c>
      <c r="C132" s="8">
        <f>C131+(C141-C131)/(A141-A131)</f>
        <v>109.39</v>
      </c>
      <c r="D132" s="1">
        <f t="shared" si="14"/>
        <v>1.6839655172413794</v>
      </c>
      <c r="E132" s="13">
        <f t="shared" si="15"/>
        <v>4.8353909465019829E-3</v>
      </c>
      <c r="F132" s="20"/>
      <c r="G132" s="20"/>
      <c r="H132" s="8">
        <f>H131+(H141-H131)/($A141-$A131)</f>
        <v>1.2</v>
      </c>
    </row>
    <row r="133" spans="1:8" x14ac:dyDescent="0.2">
      <c r="A133" s="8">
        <f t="shared" si="18"/>
        <v>117</v>
      </c>
      <c r="B133" s="8">
        <f>B132+(B141-B131)/(A141-A131)</f>
        <v>196.28</v>
      </c>
      <c r="C133" s="8">
        <f>C132+(C141-C131)/(A141-A131)</f>
        <v>109.78</v>
      </c>
      <c r="D133" s="1">
        <f t="shared" si="14"/>
        <v>1.6776068376068376</v>
      </c>
      <c r="E133" s="13">
        <f t="shared" si="15"/>
        <v>4.8121224531585405E-3</v>
      </c>
      <c r="F133" s="20"/>
      <c r="G133" s="20"/>
      <c r="H133" s="8">
        <f>H132+(H141-H131)/($A141-$A131)</f>
        <v>1.2</v>
      </c>
    </row>
    <row r="134" spans="1:8" x14ac:dyDescent="0.2">
      <c r="A134" s="8">
        <f t="shared" si="18"/>
        <v>118</v>
      </c>
      <c r="B134" s="8">
        <f>B133+(B141-B131)/(A141-A131)</f>
        <v>197.22</v>
      </c>
      <c r="C134" s="8">
        <f>C133+(C141-C131)/(A141-A131)</f>
        <v>110.17</v>
      </c>
      <c r="D134" s="1">
        <f t="shared" si="14"/>
        <v>1.6713559322033897</v>
      </c>
      <c r="E134" s="13">
        <f t="shared" si="15"/>
        <v>4.789076829019745E-3</v>
      </c>
      <c r="F134" s="20"/>
      <c r="G134" s="20"/>
      <c r="H134" s="8">
        <f>H133+(H141-H131)/($A141-$A131)</f>
        <v>1.2</v>
      </c>
    </row>
    <row r="135" spans="1:8" x14ac:dyDescent="0.2">
      <c r="A135" s="8">
        <f t="shared" si="18"/>
        <v>119</v>
      </c>
      <c r="B135" s="8">
        <f>B134+(B141-B131)/(A141-A131)</f>
        <v>198.16</v>
      </c>
      <c r="C135" s="8">
        <f>C134+(C141-C131)/(A141-A131)</f>
        <v>110.56</v>
      </c>
      <c r="D135" s="1">
        <f t="shared" si="14"/>
        <v>1.6652100840336135</v>
      </c>
      <c r="E135" s="13">
        <f t="shared" si="15"/>
        <v>4.7662508873338449E-3</v>
      </c>
      <c r="F135" s="20"/>
      <c r="G135" s="20"/>
      <c r="H135" s="8">
        <f>H134+(H141-H131)/($A141-$A131)</f>
        <v>1.2</v>
      </c>
    </row>
    <row r="136" spans="1:8" x14ac:dyDescent="0.2">
      <c r="A136" s="8">
        <f t="shared" si="18"/>
        <v>120</v>
      </c>
      <c r="B136" s="8">
        <f>B135+(B141-B131)/(A141-A131)</f>
        <v>199.1</v>
      </c>
      <c r="C136" s="8">
        <f>C135+(C141-C131)/(A141-A131)</f>
        <v>110.95</v>
      </c>
      <c r="D136" s="1">
        <f t="shared" si="14"/>
        <v>1.6591666666666667</v>
      </c>
      <c r="E136" s="13">
        <f t="shared" si="15"/>
        <v>4.74364150181672E-3</v>
      </c>
      <c r="F136" s="20"/>
      <c r="G136" s="20"/>
      <c r="H136" s="8">
        <f>H135+(H141-H131)/($A141-$A131)</f>
        <v>1.2</v>
      </c>
    </row>
    <row r="137" spans="1:8" x14ac:dyDescent="0.2">
      <c r="A137" s="8">
        <f t="shared" si="18"/>
        <v>121</v>
      </c>
      <c r="B137" s="8">
        <f>B136+(B141-B131)/(A141-A131)</f>
        <v>200.04</v>
      </c>
      <c r="C137" s="8">
        <f>C136+(C141-C131)/(A141-A131)</f>
        <v>111.34</v>
      </c>
      <c r="D137" s="1">
        <f t="shared" si="14"/>
        <v>1.6532231404958677</v>
      </c>
      <c r="E137" s="13">
        <f t="shared" si="15"/>
        <v>4.7212456052234675E-3</v>
      </c>
      <c r="F137" s="20"/>
      <c r="G137" s="20"/>
      <c r="H137" s="8">
        <f>H136+(H141-H131)/($A141-$A131)</f>
        <v>1.2</v>
      </c>
    </row>
    <row r="138" spans="1:8" x14ac:dyDescent="0.2">
      <c r="A138" s="8">
        <f t="shared" si="18"/>
        <v>122</v>
      </c>
      <c r="B138" s="8">
        <f>B137+(B141-B131)/(A141-A131)</f>
        <v>200.98</v>
      </c>
      <c r="C138" s="8">
        <f>C137+(C141-C131)/(A141-A131)</f>
        <v>111.73</v>
      </c>
      <c r="D138" s="1">
        <f t="shared" si="14"/>
        <v>1.6473770491803277</v>
      </c>
      <c r="E138" s="13">
        <f t="shared" si="15"/>
        <v>4.6990601879624005E-3</v>
      </c>
      <c r="F138" s="20"/>
      <c r="G138" s="20"/>
      <c r="H138" s="8">
        <f>H137+(H141-H131)/($A141-$A131)</f>
        <v>1.2</v>
      </c>
    </row>
    <row r="139" spans="1:8" x14ac:dyDescent="0.2">
      <c r="A139" s="8">
        <f t="shared" si="18"/>
        <v>123</v>
      </c>
      <c r="B139" s="8">
        <f>B138+(B141-B131)/(A141-A131)</f>
        <v>201.92</v>
      </c>
      <c r="C139" s="8">
        <f>C138+(C141-C131)/(A141-A131)</f>
        <v>112.12</v>
      </c>
      <c r="D139" s="1">
        <f t="shared" si="14"/>
        <v>1.6416260162601626</v>
      </c>
      <c r="E139" s="13">
        <f t="shared" si="15"/>
        <v>4.6770822967459047E-3</v>
      </c>
      <c r="F139" s="20"/>
      <c r="G139" s="20"/>
      <c r="H139" s="8">
        <f>H138+(H141-H131)/($A141-$A131)</f>
        <v>1.2</v>
      </c>
    </row>
    <row r="140" spans="1:8" x14ac:dyDescent="0.2">
      <c r="A140" s="8">
        <f t="shared" si="18"/>
        <v>124</v>
      </c>
      <c r="B140" s="8">
        <f>B139+(B141-B131)/(A141-A131)</f>
        <v>202.85999999999999</v>
      </c>
      <c r="C140" s="8">
        <f>C139+(C141-C131)/(A141-A131)</f>
        <v>112.51</v>
      </c>
      <c r="D140" s="1">
        <f t="shared" si="14"/>
        <v>1.6359677419354837</v>
      </c>
      <c r="E140" s="13">
        <f t="shared" si="15"/>
        <v>4.6553090332805969E-3</v>
      </c>
      <c r="F140" s="20"/>
      <c r="G140" s="20"/>
      <c r="H140" s="8">
        <f>H139+(H141-H131)/($A141-$A131)</f>
        <v>1.2</v>
      </c>
    </row>
    <row r="141" spans="1:8" x14ac:dyDescent="0.2">
      <c r="A141" s="9">
        <v>125</v>
      </c>
      <c r="B141" s="9">
        <f>VLOOKUP(CONCATENATE($A$1,A141),'Smith et al 2006'!$A$2:$S$780,8,FALSE)</f>
        <v>203.8</v>
      </c>
      <c r="C141" s="9">
        <f>VLOOKUP(CONCATENATE($A$1,A141),'Smith et al 2006'!$A$2:$S$780,9,FALSE)</f>
        <v>112.9</v>
      </c>
      <c r="D141" s="1">
        <f t="shared" si="14"/>
        <v>1.6304000000000001</v>
      </c>
      <c r="E141" s="13">
        <f t="shared" si="15"/>
        <v>4.6337375529923452E-3</v>
      </c>
      <c r="F141" s="20"/>
      <c r="G141" s="20"/>
      <c r="H141" s="9">
        <f>VLOOKUP(CONCATENATE($A$1,$A141),'Smith et al 2006'!$A$2:$S$780,11,FALSE)</f>
        <v>1.2</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Tb6ULJqUmLcJ6ACekFodCvcZAhZ97Q2EX4kECPp3/owsVzFEo4BjFNeLlMOyoMyQvI/zXChOLcO4BV1briTvwQ==" saltValue="rihspAoeBxFdX+NE+N9RVw==" spinCount="100000" sheet="1" objects="1" scenarios="1"/>
  <mergeCells count="3">
    <mergeCell ref="D14:E14"/>
    <mergeCell ref="F13:K13"/>
    <mergeCell ref="I14:K14"/>
  </mergeCells>
  <conditionalFormatting sqref="D17:D141">
    <cfRule type="top10" dxfId="3" priority="1" stopIfTrue="1" rank="1"/>
  </conditionalFormatting>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172</v>
      </c>
    </row>
    <row r="2" spans="1:108" x14ac:dyDescent="0.2">
      <c r="A2" s="1" t="s">
        <v>206</v>
      </c>
      <c r="B2" s="1" t="s">
        <v>207</v>
      </c>
    </row>
    <row r="3" spans="1:108" x14ac:dyDescent="0.2">
      <c r="A3" s="1" t="s">
        <v>114</v>
      </c>
      <c r="B3" s="1">
        <f>_xlfn.MAXIFS(A16:A141,D16:D141,B4)</f>
        <v>85</v>
      </c>
    </row>
    <row r="4" spans="1:108" x14ac:dyDescent="0.2">
      <c r="A4" s="1" t="s">
        <v>208</v>
      </c>
      <c r="B4" s="1">
        <f>MAX(D17:D141)</f>
        <v>2.9341176470588235</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0.52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0.91999999999999993</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1.04</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1.8399999999999999</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1.56</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2.76</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2.08</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3.6799999999999997</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2.6</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4.5999999999999996</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0</v>
      </c>
      <c r="C22" s="8">
        <f>C21+(C31-C21)/(A31-A21)</f>
        <v>2.91</v>
      </c>
      <c r="D22" s="1">
        <f t="shared" si="0"/>
        <v>0</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4.59</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0</v>
      </c>
      <c r="C23" s="8">
        <f>C22+(C31-C21)/(A31-A21)</f>
        <v>3.22</v>
      </c>
      <c r="D23" s="1">
        <f t="shared" si="0"/>
        <v>0</v>
      </c>
      <c r="E23" s="13" t="e">
        <f t="shared" si="1"/>
        <v>#DIV/0!</v>
      </c>
      <c r="F23" s="21">
        <f>IF('Inputs and Results'!$C$20="Conservation Easement (Perpetual)",(C23-C22),IF(AND('Inputs and Results'!$C$20="Government (Secured)",A23&lt;=$B$6),C23-C22,IF(A23&lt;=$B$6,(C23-C22)*0.01*($B$6-A23+1),0)))</f>
        <v>0</v>
      </c>
      <c r="G23" s="22">
        <f>IF(A23&lt;='Inputs and Results'!$C$12,(C23-C22)*0.01*('Inputs and Results'!$C$12-A23+1),0)</f>
        <v>0</v>
      </c>
      <c r="H23" s="8">
        <f>H22+(H31-H21)/($A31-$A21)</f>
        <v>4.58</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0</v>
      </c>
      <c r="C24" s="8">
        <f>C23+(C31-C21)/(A31-A21)</f>
        <v>3.5300000000000002</v>
      </c>
      <c r="D24" s="1">
        <f t="shared" si="0"/>
        <v>0</v>
      </c>
      <c r="E24" s="13" t="e">
        <f t="shared" si="1"/>
        <v>#DIV/0!</v>
      </c>
      <c r="F24" s="21">
        <f>IF('Inputs and Results'!$C$20="Conservation Easement (Perpetual)",(C24-C23),IF(AND('Inputs and Results'!$C$20="Government (Secured)",A24&lt;=$B$6),C24-C23,IF(A24&lt;=$B$6,(C24-C23)*0.01*($B$6-A24+1),0)))</f>
        <v>0</v>
      </c>
      <c r="G24" s="22">
        <f>IF(A24&lt;='Inputs and Results'!$C$12,(C24-C23)*0.01*('Inputs and Results'!$C$12-A24+1),0)</f>
        <v>0</v>
      </c>
      <c r="H24" s="8">
        <f>H23+(H31-H21)/($A31-$A21)</f>
        <v>4.57</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0</v>
      </c>
      <c r="C25" s="8">
        <f>C24+(C31-C21)/(A31-A21)</f>
        <v>3.8400000000000003</v>
      </c>
      <c r="D25" s="1">
        <f t="shared" si="0"/>
        <v>0</v>
      </c>
      <c r="E25" s="13" t="e">
        <f t="shared" si="1"/>
        <v>#DIV/0!</v>
      </c>
      <c r="F25" s="21">
        <f>IF('Inputs and Results'!$C$20="Conservation Easement (Perpetual)",(C25-C24),IF(AND('Inputs and Results'!$C$20="Government (Secured)",A25&lt;=$B$6),C25-C24,IF(A25&lt;=$B$6,(C25-C24)*0.01*($B$6-A25+1),0)))</f>
        <v>0</v>
      </c>
      <c r="G25" s="22">
        <f>IF(A25&lt;='Inputs and Results'!$C$12,(C25-C24)*0.01*('Inputs and Results'!$C$12-A25+1),0)</f>
        <v>0</v>
      </c>
      <c r="H25" s="8">
        <f>H24+(H31-H21)/($A31-$A21)</f>
        <v>4.5600000000000005</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0</v>
      </c>
      <c r="C26" s="8">
        <f>C25+(C31-C21)/(A31-A21)</f>
        <v>4.1500000000000004</v>
      </c>
      <c r="D26" s="1">
        <f t="shared" si="0"/>
        <v>0</v>
      </c>
      <c r="E26" s="13" t="e">
        <f t="shared" si="1"/>
        <v>#DIV/0!</v>
      </c>
      <c r="F26" s="21">
        <f>IF('Inputs and Results'!$C$20="Conservation Easement (Perpetual)",(C26-C25),IF(AND('Inputs and Results'!$C$20="Government (Secured)",A26&lt;=$B$6),C26-C25,IF(A26&lt;=$B$6,(C26-C25)*0.01*($B$6-A26+1),0)))</f>
        <v>0</v>
      </c>
      <c r="G26" s="22">
        <f>IF(A26&lt;='Inputs and Results'!$C$12,(C26-C25)*0.01*('Inputs and Results'!$C$12-A26+1),0)</f>
        <v>0</v>
      </c>
      <c r="H26" s="8">
        <f>H25+(H31-H21)/($A31-$A21)</f>
        <v>4.5500000000000007</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0</v>
      </c>
      <c r="C27" s="8">
        <f>C26+(C31-C21)/(A31-A21)</f>
        <v>4.46</v>
      </c>
      <c r="D27" s="1">
        <f t="shared" si="0"/>
        <v>0</v>
      </c>
      <c r="E27" s="13" t="e">
        <f t="shared" si="1"/>
        <v>#DIV/0!</v>
      </c>
      <c r="F27" s="21">
        <f>IF('Inputs and Results'!$C$20="Conservation Easement (Perpetual)",(C27-C26),IF(AND('Inputs and Results'!$C$20="Government (Secured)",A27&lt;=$B$6),C27-C26,IF(A27&lt;=$B$6,(C27-C26)*0.01*($B$6-A27+1),0)))</f>
        <v>0</v>
      </c>
      <c r="G27" s="22">
        <f>IF(A27&lt;='Inputs and Results'!$C$12,(C27-C26)*0.01*('Inputs and Results'!$C$12-A27+1),0)</f>
        <v>0</v>
      </c>
      <c r="H27" s="8">
        <f>H26+(H31-H21)/($A31-$A21)</f>
        <v>4.5400000000000009</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0</v>
      </c>
      <c r="C28" s="8">
        <f>C27+(C31-C21)/(A31-A21)</f>
        <v>4.7699999999999996</v>
      </c>
      <c r="D28" s="1">
        <f t="shared" si="0"/>
        <v>0</v>
      </c>
      <c r="E28" s="13" t="e">
        <f t="shared" si="1"/>
        <v>#DIV/0!</v>
      </c>
      <c r="F28" s="21">
        <f>IF('Inputs and Results'!$C$20="Conservation Easement (Perpetual)",(C28-C27),IF(AND('Inputs and Results'!$C$20="Government (Secured)",A28&lt;=$B$6),C28-C27,IF(A28&lt;=$B$6,(C28-C27)*0.01*($B$6-A28+1),0)))</f>
        <v>0</v>
      </c>
      <c r="G28" s="22">
        <f>IF(A28&lt;='Inputs and Results'!$C$12,(C28-C27)*0.01*('Inputs and Results'!$C$12-A28+1),0)</f>
        <v>0</v>
      </c>
      <c r="H28" s="8">
        <f>H27+(H31-H21)/($A31-$A21)</f>
        <v>4.5300000000000011</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0</v>
      </c>
      <c r="C29" s="8">
        <f>C28+(C31-C21)/(A31-A21)</f>
        <v>5.0799999999999992</v>
      </c>
      <c r="D29" s="1">
        <f t="shared" si="0"/>
        <v>0</v>
      </c>
      <c r="E29" s="13" t="e">
        <f t="shared" si="1"/>
        <v>#DIV/0!</v>
      </c>
      <c r="F29" s="21">
        <f>IF('Inputs and Results'!$C$20="Conservation Easement (Perpetual)",(C29-C28),IF(AND('Inputs and Results'!$C$20="Government (Secured)",A29&lt;=$B$6),C29-C28,IF(A29&lt;=$B$6,(C29-C28)*0.01*($B$6-A29+1),0)))</f>
        <v>0</v>
      </c>
      <c r="G29" s="22">
        <f>IF(A29&lt;='Inputs and Results'!$C$12,(C29-C28)*0.01*('Inputs and Results'!$C$12-A29+1),0)</f>
        <v>0</v>
      </c>
      <c r="H29" s="8">
        <f>H28+(H31-H21)/($A31-$A21)</f>
        <v>4.5200000000000014</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0</v>
      </c>
      <c r="C30" s="8">
        <f>C29+(C31-C21)/(A31-A21)</f>
        <v>5.3899999999999988</v>
      </c>
      <c r="D30" s="1">
        <f t="shared" si="0"/>
        <v>0</v>
      </c>
      <c r="E30" s="13" t="e">
        <f t="shared" si="1"/>
        <v>#DIV/0!</v>
      </c>
      <c r="F30" s="21">
        <f>IF('Inputs and Results'!$C$20="Conservation Easement (Perpetual)",(C30-C29),IF(AND('Inputs and Results'!$C$20="Government (Secured)",A30&lt;=$B$6),C30-C29,IF(A30&lt;=$B$6,(C30-C29)*0.01*($B$6-A30+1),0)))</f>
        <v>0</v>
      </c>
      <c r="G30" s="22">
        <f>IF(A30&lt;='Inputs and Results'!$C$12,(C30-C29)*0.01*('Inputs and Results'!$C$12-A30+1),0)</f>
        <v>0</v>
      </c>
      <c r="H30" s="8">
        <f>H29+(H31-H21)/($A31-$A21)</f>
        <v>4.5100000000000016</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0</v>
      </c>
      <c r="C31" s="9">
        <f>VLOOKUP(CONCATENATE($A$1,A31),'Smith et al 2006'!$A$2:$S$780,9,FALSE)</f>
        <v>5.7</v>
      </c>
      <c r="D31" s="1">
        <f t="shared" si="0"/>
        <v>0</v>
      </c>
      <c r="E31" s="13" t="e">
        <f t="shared" si="1"/>
        <v>#DIV/0!</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4.5</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0.1</v>
      </c>
      <c r="C32" s="8">
        <f>C31+(C41-C31)/(A41-A31)</f>
        <v>6.01</v>
      </c>
      <c r="D32" s="1">
        <f t="shared" si="0"/>
        <v>6.2500000000000003E-3</v>
      </c>
      <c r="E32" s="13" t="e">
        <f t="shared" si="1"/>
        <v>#DIV/0!</v>
      </c>
      <c r="F32" s="21">
        <f>IF('Inputs and Results'!$C$20="Conservation Easement (Perpetual)",(C32-C31),IF(AND('Inputs and Results'!$C$20="Government (Secured)",A32&lt;=$B$6),C32-C31,IF(A32&lt;=$B$6,(C32-C31)*0.01*($B$6-A32+1),0)))</f>
        <v>0</v>
      </c>
      <c r="G32" s="22">
        <f>IF(A32&lt;='Inputs and Results'!$C$12,(C32-C31)*0.01*('Inputs and Results'!$C$12-A32+1),0)</f>
        <v>0</v>
      </c>
      <c r="H32" s="8">
        <f>H31+(H41-H31)/($A41-$A31)</f>
        <v>4.49</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0.2</v>
      </c>
      <c r="C33" s="8">
        <f>C32+(C41-C31)/(A41-A31)</f>
        <v>6.32</v>
      </c>
      <c r="D33" s="1">
        <f t="shared" si="0"/>
        <v>1.1764705882352941E-2</v>
      </c>
      <c r="E33" s="13">
        <f t="shared" si="1"/>
        <v>1</v>
      </c>
      <c r="F33" s="21">
        <f>IF('Inputs and Results'!$C$20="Conservation Easement (Perpetual)",(C33-C32),IF(AND('Inputs and Results'!$C$20="Government (Secured)",A33&lt;=$B$6),C33-C32,IF(A33&lt;=$B$6,(C33-C32)*0.01*($B$6-A33+1),0)))</f>
        <v>0</v>
      </c>
      <c r="G33" s="22">
        <f>IF(A33&lt;='Inputs and Results'!$C$12,(C33-C32)*0.01*('Inputs and Results'!$C$12-A33+1),0)</f>
        <v>0</v>
      </c>
      <c r="H33" s="8">
        <f>H32+(H41-H31)/($A41-$A31)</f>
        <v>4.4800000000000004</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0.30000000000000004</v>
      </c>
      <c r="C34" s="8">
        <f>C33+(C41-C31)/(A41-A31)</f>
        <v>6.6300000000000008</v>
      </c>
      <c r="D34" s="1">
        <f t="shared" si="0"/>
        <v>1.666666666666667E-2</v>
      </c>
      <c r="E34" s="13">
        <f t="shared" si="1"/>
        <v>0.50000000000000022</v>
      </c>
      <c r="F34" s="21">
        <f>IF('Inputs and Results'!$C$20="Conservation Easement (Perpetual)",(C34-C33),IF(AND('Inputs and Results'!$C$20="Government (Secured)",A34&lt;=$B$6),C34-C33,IF(A34&lt;=$B$6,(C34-C33)*0.01*($B$6-A34+1),0)))</f>
        <v>0</v>
      </c>
      <c r="G34" s="22">
        <f>IF(A34&lt;='Inputs and Results'!$C$12,(C34-C33)*0.01*('Inputs and Results'!$C$12-A34+1),0)</f>
        <v>0</v>
      </c>
      <c r="H34" s="8">
        <f>H33+(H41-H31)/($A41-$A31)</f>
        <v>4.4700000000000006</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0.4</v>
      </c>
      <c r="C35" s="8">
        <f>C34+(C41-C31)/(A41-A31)</f>
        <v>6.9400000000000013</v>
      </c>
      <c r="D35" s="1">
        <f t="shared" si="0"/>
        <v>2.1052631578947368E-2</v>
      </c>
      <c r="E35" s="13">
        <f t="shared" si="1"/>
        <v>0.33333333333333326</v>
      </c>
      <c r="F35" s="21">
        <f>IF('Inputs and Results'!$C$20="Conservation Easement (Perpetual)",(C35-C34),IF(AND('Inputs and Results'!$C$20="Government (Secured)",A35&lt;=$B$6),C35-C34,IF(A35&lt;=$B$6,(C35-C34)*0.01*($B$6-A35+1),0)))</f>
        <v>0</v>
      </c>
      <c r="G35" s="22">
        <f>IF(A35&lt;='Inputs and Results'!$C$12,(C35-C34)*0.01*('Inputs and Results'!$C$12-A35+1),0)</f>
        <v>0</v>
      </c>
      <c r="H35" s="8">
        <f>H34+(H41-H31)/($A41-$A31)</f>
        <v>4.4600000000000009</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0.5</v>
      </c>
      <c r="C36" s="8">
        <f>C35+(C41-C31)/(A41-A31)</f>
        <v>7.2500000000000018</v>
      </c>
      <c r="D36" s="1">
        <f t="shared" si="0"/>
        <v>2.5000000000000001E-2</v>
      </c>
      <c r="E36" s="13">
        <f t="shared" si="1"/>
        <v>0.25</v>
      </c>
      <c r="F36" s="21">
        <f>IF('Inputs and Results'!$C$20="Conservation Easement (Perpetual)",(C36-C35),IF(AND('Inputs and Results'!$C$20="Government (Secured)",A36&lt;=$B$6),C36-C35,IF(A36&lt;=$B$6,(C36-C35)*0.01*($B$6-A36+1),0)))</f>
        <v>0</v>
      </c>
      <c r="G36" s="22">
        <f>IF(A36&lt;='Inputs and Results'!$C$12,(C36-C35)*0.01*('Inputs and Results'!$C$12-A36+1),0)</f>
        <v>0</v>
      </c>
      <c r="H36" s="8">
        <f>H35+(H41-H31)/($A41-$A31)</f>
        <v>4.4500000000000011</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0.6</v>
      </c>
      <c r="C37" s="8">
        <f>C36+(C41-C31)/(A41-A31)</f>
        <v>7.5600000000000023</v>
      </c>
      <c r="D37" s="1">
        <f t="shared" si="0"/>
        <v>2.8571428571428571E-2</v>
      </c>
      <c r="E37" s="13">
        <f t="shared" si="1"/>
        <v>0.19999999999999996</v>
      </c>
      <c r="F37" s="21">
        <f>IF('Inputs and Results'!$C$20="Conservation Easement (Perpetual)",(C37-C36),IF(AND('Inputs and Results'!$C$20="Government (Secured)",A37&lt;=$B$6),C37-C36,IF(A37&lt;=$B$6,(C37-C36)*0.01*($B$6-A37+1),0)))</f>
        <v>0</v>
      </c>
      <c r="G37" s="22">
        <f>IF(A37&lt;='Inputs and Results'!$C$12,(C37-C36)*0.01*('Inputs and Results'!$C$12-A37+1),0)</f>
        <v>0</v>
      </c>
      <c r="H37" s="8">
        <f>H36+(H41-H31)/($A41-$A31)</f>
        <v>4.4400000000000013</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0.7</v>
      </c>
      <c r="C38" s="8">
        <f>C37+(C41-C31)/(A41-A31)</f>
        <v>7.8700000000000028</v>
      </c>
      <c r="D38" s="1">
        <f t="shared" si="0"/>
        <v>3.1818181818181815E-2</v>
      </c>
      <c r="E38" s="13">
        <f t="shared" si="1"/>
        <v>0.16666666666666674</v>
      </c>
      <c r="F38" s="21">
        <f>IF('Inputs and Results'!$C$20="Conservation Easement (Perpetual)",(C38-C37),IF(AND('Inputs and Results'!$C$20="Government (Secured)",A38&lt;=$B$6),C38-C37,IF(A38&lt;=$B$6,(C38-C37)*0.01*($B$6-A38+1),0)))</f>
        <v>0</v>
      </c>
      <c r="G38" s="22">
        <f>IF(A38&lt;='Inputs and Results'!$C$12,(C38-C37)*0.01*('Inputs and Results'!$C$12-A38+1),0)</f>
        <v>0</v>
      </c>
      <c r="H38" s="8">
        <f>H37+(H41-H31)/($A41-$A31)</f>
        <v>4.4300000000000015</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0.79999999999999993</v>
      </c>
      <c r="C39" s="8">
        <f>C38+(C41-C31)/(A41-A31)</f>
        <v>8.1800000000000033</v>
      </c>
      <c r="D39" s="1">
        <f t="shared" si="0"/>
        <v>3.4782608695652174E-2</v>
      </c>
      <c r="E39" s="13">
        <f t="shared" si="1"/>
        <v>0.14285714285714279</v>
      </c>
      <c r="F39" s="21">
        <f>IF('Inputs and Results'!$C$20="Conservation Easement (Perpetual)",(C39-C38),IF(AND('Inputs and Results'!$C$20="Government (Secured)",A39&lt;=$B$6),C39-C38,IF(A39&lt;=$B$6,(C39-C38)*0.01*($B$6-A39+1),0)))</f>
        <v>0</v>
      </c>
      <c r="G39" s="22">
        <f>IF(A39&lt;='Inputs and Results'!$C$12,(C39-C38)*0.01*('Inputs and Results'!$C$12-A39+1),0)</f>
        <v>0</v>
      </c>
      <c r="H39" s="8">
        <f>H38+(H41-H31)/($A41-$A31)</f>
        <v>4.4200000000000017</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0.89999999999999991</v>
      </c>
      <c r="C40" s="8">
        <f>C39+(C41-C31)/(A41-A31)</f>
        <v>8.4900000000000038</v>
      </c>
      <c r="D40" s="1">
        <f>B40/A40</f>
        <v>3.7499999999999999E-2</v>
      </c>
      <c r="E40" s="13">
        <f>(B40/B39)-1</f>
        <v>0.125</v>
      </c>
      <c r="F40" s="21">
        <f>IF('Inputs and Results'!$C$20="Conservation Easement (Perpetual)",(C40-C39),IF(AND('Inputs and Results'!$C$20="Government (Secured)",A40&lt;=$B$6),C40-C39,IF(A40&lt;=$B$6,(C40-C39)*0.01*($B$6-A40+1),0)))</f>
        <v>0</v>
      </c>
      <c r="G40" s="22">
        <f>IF(A40&lt;='Inputs and Results'!$C$12,(C40-C39)*0.01*('Inputs and Results'!$C$12-A40+1),0)</f>
        <v>0</v>
      </c>
      <c r="H40" s="8">
        <f>H39+(H41-H31)/($A41-$A31)</f>
        <v>4.4100000000000019</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1</v>
      </c>
      <c r="C41" s="9">
        <f>VLOOKUP(CONCATENATE($A$1,A41),'Smith et al 2006'!$A$2:$S$780,9,FALSE)</f>
        <v>8.8000000000000007</v>
      </c>
      <c r="D41" s="1">
        <f t="shared" ref="D41:D104" si="4">B41/A41</f>
        <v>0.04</v>
      </c>
      <c r="E41" s="13">
        <f t="shared" ref="E41:E104" si="5">(B41/B40)-1</f>
        <v>0.11111111111111116</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4.4000000000000004</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3.4899999999999998</v>
      </c>
      <c r="C42" s="8">
        <f>C41+(C51-C41)/(A51-A41)</f>
        <v>10.98</v>
      </c>
      <c r="D42" s="1">
        <f t="shared" si="4"/>
        <v>0.13423076923076921</v>
      </c>
      <c r="E42" s="13">
        <f t="shared" si="5"/>
        <v>2.4899999999999998</v>
      </c>
      <c r="F42" s="21">
        <f>IF('Inputs and Results'!$C$20="Conservation Easement (Perpetual)",(C42-C41),IF(AND('Inputs and Results'!$C$20="Government (Secured)",A42&lt;=$B$6),C42-C41,IF(A42&lt;=$B$6,(C42-C41)*0.01*($B$6-A42+1),0)))</f>
        <v>0</v>
      </c>
      <c r="G42" s="22">
        <f>IF(A42&lt;='Inputs and Results'!$C$12,(C42-C41)*0.01*('Inputs and Results'!$C$12-A42+1),0)</f>
        <v>0</v>
      </c>
      <c r="H42" s="8">
        <f>H41+(H51-H41)/($A51-$A41)</f>
        <v>4.3800000000000008</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5.9799999999999995</v>
      </c>
      <c r="C43" s="8">
        <f>C42+(C51-C41)/(A51-A41)</f>
        <v>13.16</v>
      </c>
      <c r="D43" s="1">
        <f t="shared" si="4"/>
        <v>0.22148148148148147</v>
      </c>
      <c r="E43" s="13">
        <f t="shared" si="5"/>
        <v>0.71346704871060163</v>
      </c>
      <c r="F43" s="21">
        <f>IF('Inputs and Results'!$C$20="Conservation Easement (Perpetual)",(C43-C42),IF(AND('Inputs and Results'!$C$20="Government (Secured)",A43&lt;=$B$6),C43-C42,IF(A43&lt;=$B$6,(C43-C42)*0.01*($B$6-A43+1),0)))</f>
        <v>0</v>
      </c>
      <c r="G43" s="22">
        <f>IF(A43&lt;='Inputs and Results'!$C$12,(C43-C42)*0.01*('Inputs and Results'!$C$12-A43+1),0)</f>
        <v>0</v>
      </c>
      <c r="H43" s="8">
        <f>H42+(H51-H41)/($A51-$A41)</f>
        <v>4.3600000000000012</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8.4699999999999989</v>
      </c>
      <c r="C44" s="8">
        <f>C43+(C51-C41)/(A51-A41)</f>
        <v>15.34</v>
      </c>
      <c r="D44" s="1">
        <f t="shared" si="4"/>
        <v>0.30249999999999994</v>
      </c>
      <c r="E44" s="13">
        <f t="shared" si="5"/>
        <v>0.41638795986622057</v>
      </c>
      <c r="F44" s="21">
        <f>IF('Inputs and Results'!$C$20="Conservation Easement (Perpetual)",(C44-C43),IF(AND('Inputs and Results'!$C$20="Government (Secured)",A44&lt;=$B$6),C44-C43,IF(A44&lt;=$B$6,(C44-C43)*0.01*($B$6-A44+1),0)))</f>
        <v>0</v>
      </c>
      <c r="G44" s="22">
        <f>IF(A44&lt;='Inputs and Results'!$C$12,(C44-C43)*0.01*('Inputs and Results'!$C$12-A44+1),0)</f>
        <v>0</v>
      </c>
      <c r="H44" s="8">
        <f>H43+(H51-H41)/($A51-$A41)</f>
        <v>4.3400000000000016</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10.959999999999999</v>
      </c>
      <c r="C45" s="8">
        <f>C44+(C51-C41)/(A51-A41)</f>
        <v>17.52</v>
      </c>
      <c r="D45" s="1">
        <f t="shared" si="4"/>
        <v>0.37793103448275861</v>
      </c>
      <c r="E45" s="13">
        <f t="shared" si="5"/>
        <v>0.29397874852420314</v>
      </c>
      <c r="F45" s="21">
        <f>IF('Inputs and Results'!$C$20="Conservation Easement (Perpetual)",(C45-C44),IF(AND('Inputs and Results'!$C$20="Government (Secured)",A45&lt;=$B$6),C45-C44,IF(A45&lt;=$B$6,(C45-C44)*0.01*($B$6-A45+1),0)))</f>
        <v>0</v>
      </c>
      <c r="G45" s="22">
        <f>IF(A45&lt;='Inputs and Results'!$C$12,(C45-C44)*0.01*('Inputs and Results'!$C$12-A45+1),0)</f>
        <v>0</v>
      </c>
      <c r="H45" s="8">
        <f>H44+(H51-H41)/($A51-$A41)</f>
        <v>4.3200000000000021</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13.45</v>
      </c>
      <c r="C46" s="8">
        <f>C45+(C51-C41)/(A51-A41)</f>
        <v>19.7</v>
      </c>
      <c r="D46" s="1">
        <f t="shared" si="4"/>
        <v>0.44833333333333331</v>
      </c>
      <c r="E46" s="13">
        <f t="shared" si="5"/>
        <v>0.22718978102189791</v>
      </c>
      <c r="F46" s="21">
        <f>IF('Inputs and Results'!$C$20="Conservation Easement (Perpetual)",(C46-C45),IF(AND('Inputs and Results'!$C$20="Government (Secured)",A46&lt;=$B$6),C46-C45,IF(A46&lt;=$B$6,(C46-C45)*0.01*($B$6-A46+1),0)))</f>
        <v>0</v>
      </c>
      <c r="G46" s="22">
        <f>IF(A46&lt;='Inputs and Results'!$C$12,(C46-C45)*0.01*('Inputs and Results'!$C$12-A46+1),0)</f>
        <v>0</v>
      </c>
      <c r="H46" s="8">
        <f>H45+(H51-H41)/($A51-$A41)</f>
        <v>4.3000000000000025</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15.94</v>
      </c>
      <c r="C47" s="8">
        <f>C46+(C51-C41)/(A51-A41)</f>
        <v>21.88</v>
      </c>
      <c r="D47" s="1">
        <f t="shared" si="4"/>
        <v>0.51419354838709674</v>
      </c>
      <c r="E47" s="13">
        <f t="shared" si="5"/>
        <v>0.1851301115241637</v>
      </c>
      <c r="F47" s="21">
        <f>IF('Inputs and Results'!$C$20="Conservation Easement (Perpetual)",(C47-C46),IF(AND('Inputs and Results'!$C$20="Government (Secured)",A47&lt;=$B$6),C47-C46,IF(A47&lt;=$B$6,(C47-C46)*0.01*($B$6-A47+1),0)))</f>
        <v>0</v>
      </c>
      <c r="G47" s="22">
        <f>IF(A47&lt;='Inputs and Results'!$C$12,(C47-C46)*0.01*('Inputs and Results'!$C$12-A47+1),0)</f>
        <v>0</v>
      </c>
      <c r="H47" s="8">
        <f>H46+(H51-H41)/($A51-$A41)</f>
        <v>4.2800000000000029</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18.43</v>
      </c>
      <c r="C48" s="8">
        <f>C47+(C51-C41)/(A51-A41)</f>
        <v>24.06</v>
      </c>
      <c r="D48" s="1">
        <f t="shared" si="4"/>
        <v>0.57593749999999999</v>
      </c>
      <c r="E48" s="13">
        <f t="shared" si="5"/>
        <v>0.15621079046424091</v>
      </c>
      <c r="F48" s="21">
        <f>IF('Inputs and Results'!$C$20="Conservation Easement (Perpetual)",(C48-C47),IF(AND('Inputs and Results'!$C$20="Government (Secured)",A48&lt;=$B$6),C48-C47,IF(A48&lt;=$B$6,(C48-C47)*0.01*($B$6-A48+1),0)))</f>
        <v>0</v>
      </c>
      <c r="G48" s="22">
        <f>IF(A48&lt;='Inputs and Results'!$C$12,(C48-C47)*0.01*('Inputs and Results'!$C$12-A48+1),0)</f>
        <v>0</v>
      </c>
      <c r="H48" s="8">
        <f>H47+(H51-H41)/($A51-$A41)</f>
        <v>4.2600000000000033</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20.919999999999998</v>
      </c>
      <c r="C49" s="8">
        <f>C48+(C51-C41)/(A51-A41)</f>
        <v>26.24</v>
      </c>
      <c r="D49" s="1">
        <f t="shared" si="4"/>
        <v>0.63393939393939391</v>
      </c>
      <c r="E49" s="13">
        <f t="shared" si="5"/>
        <v>0.135105805751492</v>
      </c>
      <c r="F49" s="21">
        <f>IF('Inputs and Results'!$C$20="Conservation Easement (Perpetual)",(C49-C48),IF(AND('Inputs and Results'!$C$20="Government (Secured)",A49&lt;=$B$6),C49-C48,IF(A49&lt;=$B$6,(C49-C48)*0.01*($B$6-A49+1),0)))</f>
        <v>0</v>
      </c>
      <c r="G49" s="22">
        <f>IF(A49&lt;='Inputs and Results'!$C$12,(C49-C48)*0.01*('Inputs and Results'!$C$12-A49+1),0)</f>
        <v>0</v>
      </c>
      <c r="H49" s="8">
        <f>H48+(H51-H41)/($A51-$A41)</f>
        <v>4.2400000000000038</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23.409999999999997</v>
      </c>
      <c r="C50" s="8">
        <f>C49+(C51-C41)/(A51-A41)</f>
        <v>28.419999999999998</v>
      </c>
      <c r="D50" s="1">
        <f t="shared" si="4"/>
        <v>0.68852941176470583</v>
      </c>
      <c r="E50" s="13">
        <f t="shared" si="5"/>
        <v>0.11902485659655815</v>
      </c>
      <c r="F50" s="21">
        <f>IF('Inputs and Results'!$C$20="Conservation Easement (Perpetual)",(C50-C49),IF(AND('Inputs and Results'!$C$20="Government (Secured)",A50&lt;=$B$6),C50-C49,IF(A50&lt;=$B$6,(C50-C49)*0.01*($B$6-A50+1),0)))</f>
        <v>0</v>
      </c>
      <c r="G50" s="22">
        <f>IF(A50&lt;='Inputs and Results'!$C$12,(C50-C49)*0.01*('Inputs and Results'!$C$12-A50+1),0)</f>
        <v>0</v>
      </c>
      <c r="H50" s="8">
        <f>H49+(H51-H41)/($A51-$A41)</f>
        <v>4.2200000000000042</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25.9</v>
      </c>
      <c r="C51" s="9">
        <f>VLOOKUP(CONCATENATE($A$1,A51),'Smith et al 2006'!$A$2:$S$780,9,FALSE)</f>
        <v>30.6</v>
      </c>
      <c r="D51" s="1">
        <f t="shared" si="4"/>
        <v>0.74</v>
      </c>
      <c r="E51" s="13">
        <f t="shared" si="5"/>
        <v>0.10636480136693738</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4.2</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30.939999999999998</v>
      </c>
      <c r="C52" s="8">
        <f>C51+(C61-C51)/(A61-A51)</f>
        <v>34.049999999999997</v>
      </c>
      <c r="D52" s="1">
        <f t="shared" si="4"/>
        <v>0.85944444444444434</v>
      </c>
      <c r="E52" s="13">
        <f t="shared" si="5"/>
        <v>0.19459459459459461</v>
      </c>
      <c r="F52" s="21">
        <f>IF('Inputs and Results'!$C$20="Conservation Easement (Perpetual)",(C52-C51),IF(AND('Inputs and Results'!$C$20="Government (Secured)",A52&lt;=$B$6),C52-C51,IF(A52&lt;=$B$6,(C52-C51)*0.01*($B$6-A52+1),0)))</f>
        <v>0</v>
      </c>
      <c r="G52" s="22">
        <f>IF(A52&lt;='Inputs and Results'!$C$12,(C52-C51)*0.01*('Inputs and Results'!$C$12-A52+1),0)</f>
        <v>0</v>
      </c>
      <c r="H52" s="8">
        <f>H51+(H61-H51)/($A61-$A51)</f>
        <v>4.1900000000000004</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35.979999999999997</v>
      </c>
      <c r="C53" s="8">
        <f>C52+(C61-C51)/(A61-A51)</f>
        <v>37.5</v>
      </c>
      <c r="D53" s="1">
        <f t="shared" si="4"/>
        <v>0.97243243243243238</v>
      </c>
      <c r="E53" s="13">
        <f t="shared" si="5"/>
        <v>0.16289592760181004</v>
      </c>
      <c r="F53" s="21">
        <f>IF('Inputs and Results'!$C$20="Conservation Easement (Perpetual)",(C53-C52),IF(AND('Inputs and Results'!$C$20="Government (Secured)",A53&lt;=$B$6),C53-C52,IF(A53&lt;=$B$6,(C53-C52)*0.01*($B$6-A53+1),0)))</f>
        <v>0</v>
      </c>
      <c r="G53" s="22">
        <f>IF(A53&lt;='Inputs and Results'!$C$12,(C53-C52)*0.01*('Inputs and Results'!$C$12-A53+1),0)</f>
        <v>0</v>
      </c>
      <c r="H53" s="8">
        <f>H52+(H61-H51)/($A61-$A51)</f>
        <v>4.1800000000000006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41.019999999999996</v>
      </c>
      <c r="C54" s="8">
        <f>C53+(C61-C51)/(A61-A51)</f>
        <v>40.950000000000003</v>
      </c>
      <c r="D54" s="1">
        <f t="shared" si="4"/>
        <v>1.0794736842105261</v>
      </c>
      <c r="E54" s="13">
        <f t="shared" si="5"/>
        <v>0.1400778210116731</v>
      </c>
      <c r="F54" s="21">
        <f>IF('Inputs and Results'!$C$20="Conservation Easement (Perpetual)",(C54-C53),IF(AND('Inputs and Results'!$C$20="Government (Secured)",A54&lt;=$B$6),C54-C53,IF(A54&lt;=$B$6,(C54-C53)*0.01*($B$6-A54+1),0)))</f>
        <v>0</v>
      </c>
      <c r="G54" s="22">
        <f>IF(A54&lt;='Inputs and Results'!$C$12,(C54-C53)*0.01*('Inputs and Results'!$C$12-A54+1),0)</f>
        <v>0</v>
      </c>
      <c r="H54" s="8">
        <f>H53+(H61-H51)/($A61-$A51)</f>
        <v>4.1700000000000008</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46.059999999999995</v>
      </c>
      <c r="C55" s="8">
        <f>C54+(C61-C51)/(A61-A51)</f>
        <v>44.400000000000006</v>
      </c>
      <c r="D55" s="1">
        <f t="shared" si="4"/>
        <v>1.181025641025641</v>
      </c>
      <c r="E55" s="13">
        <f t="shared" si="5"/>
        <v>0.12286689419795227</v>
      </c>
      <c r="F55" s="21">
        <f>IF('Inputs and Results'!$C$20="Conservation Easement (Perpetual)",(C55-C54),IF(AND('Inputs and Results'!$C$20="Government (Secured)",A55&lt;=$B$6),C55-C54,IF(A55&lt;=$B$6,(C55-C54)*0.01*($B$6-A55+1),0)))</f>
        <v>0</v>
      </c>
      <c r="G55" s="22">
        <f>IF(A55&lt;='Inputs and Results'!$C$12,(C55-C54)*0.01*('Inputs and Results'!$C$12-A55+1),0)</f>
        <v>0</v>
      </c>
      <c r="H55" s="8">
        <f>H54+(H61-H51)/($A61-$A51)</f>
        <v>4.160000000000001</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51.099999999999994</v>
      </c>
      <c r="C56" s="8">
        <f>C55+(C61-C51)/(A61-A51)</f>
        <v>47.850000000000009</v>
      </c>
      <c r="D56" s="1">
        <f t="shared" si="4"/>
        <v>1.2774999999999999</v>
      </c>
      <c r="E56" s="13">
        <f t="shared" si="5"/>
        <v>0.10942249240121571</v>
      </c>
      <c r="F56" s="21">
        <f>IF('Inputs and Results'!$C$20="Conservation Easement (Perpetual)",(C56-C55),IF(AND('Inputs and Results'!$C$20="Government (Secured)",A56&lt;=$B$6),C56-C55,IF(A56&lt;=$B$6,(C56-C55)*0.01*($B$6-A56+1),0)))</f>
        <v>0</v>
      </c>
      <c r="G56" s="22">
        <f>IF(A56&lt;='Inputs and Results'!$C$12,(C56-C55)*0.01*('Inputs and Results'!$C$12-A56+1),0)</f>
        <v>0</v>
      </c>
      <c r="H56" s="8">
        <f>H55+(H61-H51)/($A61-$A51)</f>
        <v>4.1500000000000012</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56.139999999999993</v>
      </c>
      <c r="C57" s="8">
        <f>C56+(C61-C51)/(A61-A51)</f>
        <v>51.300000000000011</v>
      </c>
      <c r="D57" s="1">
        <f t="shared" si="4"/>
        <v>1.3692682926829267</v>
      </c>
      <c r="E57" s="13">
        <f t="shared" si="5"/>
        <v>9.8630136986301409E-2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4.1400000000000015</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61.179999999999993</v>
      </c>
      <c r="C58" s="8">
        <f>C57+(C61-C51)/(A61-A51)</f>
        <v>54.750000000000014</v>
      </c>
      <c r="D58" s="1">
        <f t="shared" si="4"/>
        <v>1.4566666666666666</v>
      </c>
      <c r="E58" s="13">
        <f t="shared" si="5"/>
        <v>8.9775561097256817E-2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4.1300000000000017</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66.22</v>
      </c>
      <c r="C59" s="8">
        <f>C58+(C61-C51)/(A61-A51)</f>
        <v>58.200000000000017</v>
      </c>
      <c r="D59" s="1">
        <f t="shared" si="4"/>
        <v>1.54</v>
      </c>
      <c r="E59" s="13">
        <f t="shared" si="5"/>
        <v>8.2379862700229012E-2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4.1200000000000019</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71.260000000000005</v>
      </c>
      <c r="C60" s="8">
        <f>C59+(C61-C51)/(A61-A51)</f>
        <v>61.65000000000002</v>
      </c>
      <c r="D60" s="1">
        <f t="shared" si="4"/>
        <v>1.6195454545454546</v>
      </c>
      <c r="E60" s="13">
        <f t="shared" si="5"/>
        <v>7.610993657505305E-2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4.1100000000000021</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76.3</v>
      </c>
      <c r="C61" s="9">
        <f>VLOOKUP(CONCATENATE($A$1,A61),'Smith et al 2006'!$A$2:$S$780,9,FALSE)</f>
        <v>65.099999999999994</v>
      </c>
      <c r="D61" s="1">
        <f t="shared" si="4"/>
        <v>1.6955555555555555</v>
      </c>
      <c r="E61" s="13">
        <f t="shared" si="5"/>
        <v>7.0726915520628486E-2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4.0999999999999996</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81.45</v>
      </c>
      <c r="C62" s="8">
        <f>C61+(C71-C61)/(A71-A61)</f>
        <v>68.419999999999987</v>
      </c>
      <c r="D62" s="1">
        <f t="shared" si="4"/>
        <v>1.7706521739130436</v>
      </c>
      <c r="E62" s="13">
        <f t="shared" si="5"/>
        <v>6.7496723460026331E-2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4.09</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86.600000000000009</v>
      </c>
      <c r="C63" s="8">
        <f>C62+(C71-C61)/(A71-A61)</f>
        <v>71.739999999999981</v>
      </c>
      <c r="D63" s="1">
        <f t="shared" si="4"/>
        <v>1.8425531914893618</v>
      </c>
      <c r="E63" s="13">
        <f t="shared" si="5"/>
        <v>6.3228974831184948E-2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4.08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91.750000000000014</v>
      </c>
      <c r="C64" s="8">
        <f>C63+(C71-C61)/(A71-A61)</f>
        <v>75.059999999999974</v>
      </c>
      <c r="D64" s="1">
        <f t="shared" si="4"/>
        <v>1.9114583333333337</v>
      </c>
      <c r="E64" s="13">
        <f t="shared" si="5"/>
        <v>5.946882217090077E-2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4.07</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96.90000000000002</v>
      </c>
      <c r="C65" s="8">
        <f>C64+(C71-C61)/(A71-A61)</f>
        <v>78.379999999999967</v>
      </c>
      <c r="D65" s="1">
        <f t="shared" si="4"/>
        <v>1.9775510204081637</v>
      </c>
      <c r="E65" s="13">
        <f t="shared" si="5"/>
        <v>5.6130790190735746E-2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4.0600000000000005</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102.05000000000003</v>
      </c>
      <c r="C66" s="8">
        <f>C65+(C71-C61)/(A71-A61)</f>
        <v>81.69999999999996</v>
      </c>
      <c r="D66" s="1">
        <f t="shared" si="4"/>
        <v>2.0410000000000004</v>
      </c>
      <c r="E66" s="13">
        <f t="shared" si="5"/>
        <v>5.3147574819401466E-2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4.0500000000000007</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107.20000000000003</v>
      </c>
      <c r="C67" s="8">
        <f>C66+(C71-C61)/(A71-A61)</f>
        <v>85.019999999999953</v>
      </c>
      <c r="D67" s="1">
        <f t="shared" si="4"/>
        <v>2.101960784313726</v>
      </c>
      <c r="E67" s="13">
        <f t="shared" si="5"/>
        <v>5.0465458108770234E-2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4.0400000000000009</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112.35000000000004</v>
      </c>
      <c r="C68" s="8">
        <f>C67+(C71-C61)/(A71-A61)</f>
        <v>88.339999999999947</v>
      </c>
      <c r="D68" s="1">
        <f t="shared" si="4"/>
        <v>2.1605769230769236</v>
      </c>
      <c r="E68" s="13">
        <f t="shared" si="5"/>
        <v>4.8041044776119479E-2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4.0300000000000011</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117.50000000000004</v>
      </c>
      <c r="C69" s="8">
        <f>C68+(C71-C61)/(A71-A61)</f>
        <v>91.65999999999994</v>
      </c>
      <c r="D69" s="1">
        <f t="shared" si="4"/>
        <v>2.2169811320754724</v>
      </c>
      <c r="E69" s="13">
        <f t="shared" si="5"/>
        <v>4.5838896306185983E-2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4.0200000000000014</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122.65000000000005</v>
      </c>
      <c r="C70" s="8">
        <f>C69+(C71-C61)/(A71-A61)</f>
        <v>94.979999999999933</v>
      </c>
      <c r="D70" s="1">
        <f t="shared" si="4"/>
        <v>2.2712962962962973</v>
      </c>
      <c r="E70" s="13">
        <f t="shared" si="5"/>
        <v>4.3829787234042517E-2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4.0100000000000016</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127.8</v>
      </c>
      <c r="C71" s="9">
        <f>VLOOKUP(CONCATENATE($A$1,A71),'Smith et al 2006'!$A$2:$S$780,9,FALSE)</f>
        <v>98.3</v>
      </c>
      <c r="D71" s="1">
        <f t="shared" si="4"/>
        <v>2.3236363636363637</v>
      </c>
      <c r="E71" s="13">
        <f t="shared" si="5"/>
        <v>4.1989400733794868E-2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4</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132.46</v>
      </c>
      <c r="C72" s="8">
        <f>C71+(C81-C71)/(A81-A71)</f>
        <v>100.87</v>
      </c>
      <c r="D72" s="1">
        <f t="shared" si="4"/>
        <v>2.3653571428571429</v>
      </c>
      <c r="E72" s="13">
        <f t="shared" si="5"/>
        <v>3.6463223787167598E-2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4</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137.12</v>
      </c>
      <c r="C73" s="8">
        <f>C72+(C81-C71)/(A81-A71)</f>
        <v>103.44</v>
      </c>
      <c r="D73" s="1">
        <f t="shared" si="4"/>
        <v>2.4056140350877193</v>
      </c>
      <c r="E73" s="13">
        <f t="shared" si="5"/>
        <v>3.5180431828476522E-2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4</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141.78</v>
      </c>
      <c r="C74" s="8">
        <f>C73+(C81-C71)/(A81-A71)</f>
        <v>106.00999999999999</v>
      </c>
      <c r="D74" s="1">
        <f t="shared" si="4"/>
        <v>2.4444827586206896</v>
      </c>
      <c r="E74" s="13">
        <f t="shared" si="5"/>
        <v>3.3984830805134258E-2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4</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146.44</v>
      </c>
      <c r="C75" s="8">
        <f>C74+(C81-C71)/(A81-A71)</f>
        <v>108.57999999999998</v>
      </c>
      <c r="D75" s="1">
        <f t="shared" si="4"/>
        <v>2.4820338983050849</v>
      </c>
      <c r="E75" s="13">
        <f t="shared" si="5"/>
        <v>3.286782338834815E-2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4</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151.1</v>
      </c>
      <c r="C76" s="8">
        <f>C75+(C81-C71)/(A81-A71)</f>
        <v>111.14999999999998</v>
      </c>
      <c r="D76" s="1">
        <f t="shared" si="4"/>
        <v>2.5183333333333331</v>
      </c>
      <c r="E76" s="13">
        <f t="shared" si="5"/>
        <v>3.182190658290085E-2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4</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155.76</v>
      </c>
      <c r="C77" s="8">
        <f>C76+(C81-C71)/(A81-A71)</f>
        <v>113.71999999999997</v>
      </c>
      <c r="D77" s="1">
        <f t="shared" si="4"/>
        <v>2.5534426229508194</v>
      </c>
      <c r="E77" s="13">
        <f t="shared" si="5"/>
        <v>3.0840502978160211E-2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4</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160.41999999999999</v>
      </c>
      <c r="C78" s="8">
        <f>C77+(C81-C71)/(A81-A71)</f>
        <v>116.28999999999996</v>
      </c>
      <c r="D78" s="1">
        <f t="shared" si="4"/>
        <v>2.5874193548387097</v>
      </c>
      <c r="E78" s="13">
        <f t="shared" si="5"/>
        <v>2.9917822290703722E-2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4</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165.07999999999998</v>
      </c>
      <c r="C79" s="8">
        <f>C78+(C81-C71)/(A81-A71)</f>
        <v>118.85999999999996</v>
      </c>
      <c r="D79" s="1">
        <f t="shared" si="4"/>
        <v>2.6203174603174602</v>
      </c>
      <c r="E79" s="13">
        <f t="shared" si="5"/>
        <v>2.9048747039022604E-2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4</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169.73999999999998</v>
      </c>
      <c r="C80" s="8">
        <f>C79+(C81-C71)/(A81-A71)</f>
        <v>121.42999999999995</v>
      </c>
      <c r="D80" s="1">
        <f t="shared" si="4"/>
        <v>2.6521874999999997</v>
      </c>
      <c r="E80" s="13">
        <f t="shared" si="5"/>
        <v>2.8228737581778462E-2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4</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174.4</v>
      </c>
      <c r="C81" s="9">
        <f>VLOOKUP(CONCATENATE($A$1,A81),'Smith et al 2006'!$A$2:$S$780,9,FALSE)</f>
        <v>124</v>
      </c>
      <c r="D81" s="1">
        <f t="shared" si="4"/>
        <v>2.6830769230769231</v>
      </c>
      <c r="E81" s="13">
        <f t="shared" si="5"/>
        <v>2.745375279839779E-2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4</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178.46</v>
      </c>
      <c r="C82" s="8">
        <f>C81+(C91-C81)/(A91-A81)</f>
        <v>126.13</v>
      </c>
      <c r="D82" s="1">
        <f t="shared" si="4"/>
        <v>2.7039393939393941</v>
      </c>
      <c r="E82" s="13">
        <f t="shared" si="5"/>
        <v>2.3279816513761542E-2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4</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182.52</v>
      </c>
      <c r="C83" s="8">
        <f>C82+(C91-C81)/(A91-A81)</f>
        <v>128.26</v>
      </c>
      <c r="D83" s="1">
        <f t="shared" si="4"/>
        <v>2.7241791044776122</v>
      </c>
      <c r="E83" s="13">
        <f t="shared" si="5"/>
        <v>2.2750196122380384E-2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4</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186.58</v>
      </c>
      <c r="C84" s="8">
        <f>C83+(C91-C81)/(A91-A81)</f>
        <v>130.38999999999999</v>
      </c>
      <c r="D84" s="1">
        <f t="shared" si="4"/>
        <v>2.743823529411765</v>
      </c>
      <c r="E84" s="13">
        <f t="shared" si="5"/>
        <v>2.2244137628752991E-2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4</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190.64000000000001</v>
      </c>
      <c r="C85" s="8">
        <f>C84+(C91-C81)/(A91-A81)</f>
        <v>132.51999999999998</v>
      </c>
      <c r="D85" s="1">
        <f t="shared" si="4"/>
        <v>2.7628985507246377</v>
      </c>
      <c r="E85" s="13">
        <f t="shared" si="5"/>
        <v>2.1760102904920142E-2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4</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194.70000000000002</v>
      </c>
      <c r="C86" s="8">
        <f>C85+(C91-C81)/(A91-A81)</f>
        <v>134.64999999999998</v>
      </c>
      <c r="D86" s="1">
        <f t="shared" si="4"/>
        <v>2.7814285714285716</v>
      </c>
      <c r="E86" s="13">
        <f t="shared" si="5"/>
        <v>2.1296684851028092E-2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4</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198.76000000000002</v>
      </c>
      <c r="C87" s="8">
        <f>C86+(C91-C81)/(A91-A81)</f>
        <v>136.77999999999997</v>
      </c>
      <c r="D87" s="1">
        <f t="shared" si="4"/>
        <v>2.79943661971831</v>
      </c>
      <c r="E87" s="13">
        <f t="shared" si="5"/>
        <v>2.0852593733949654E-2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4</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202.82000000000002</v>
      </c>
      <c r="C88" s="8">
        <f>C87+(C91-C81)/(A91-A81)</f>
        <v>138.90999999999997</v>
      </c>
      <c r="D88" s="1">
        <f t="shared" si="4"/>
        <v>2.8169444444444447</v>
      </c>
      <c r="E88" s="13">
        <f t="shared" si="5"/>
        <v>2.0426645200241511E-2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4</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206.88000000000002</v>
      </c>
      <c r="C89" s="8">
        <f>C88+(C91-C81)/(A91-A81)</f>
        <v>141.03999999999996</v>
      </c>
      <c r="D89" s="1">
        <f t="shared" si="4"/>
        <v>2.8339726027397263</v>
      </c>
      <c r="E89" s="13">
        <f t="shared" si="5"/>
        <v>2.0017749728823642E-2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4</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210.94000000000003</v>
      </c>
      <c r="C90" s="8">
        <f>C89+(C91-C81)/(A91-A81)</f>
        <v>143.16999999999996</v>
      </c>
      <c r="D90" s="1">
        <f t="shared" si="4"/>
        <v>2.8505405405405408</v>
      </c>
      <c r="E90" s="13">
        <f t="shared" si="5"/>
        <v>1.9624903325599297E-2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4</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215</v>
      </c>
      <c r="C91" s="9">
        <f>VLOOKUP(CONCATENATE($A$1,A91),'Smith et al 2006'!$A$2:$S$780,9,FALSE)</f>
        <v>145.30000000000001</v>
      </c>
      <c r="D91" s="1">
        <f t="shared" si="4"/>
        <v>2.8666666666666667</v>
      </c>
      <c r="E91" s="13">
        <f t="shared" si="5"/>
        <v>1.924717929268982E-2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4</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218.44</v>
      </c>
      <c r="C92" s="8">
        <f>C91+(C101-C91)/(A101-A91)</f>
        <v>147.04000000000002</v>
      </c>
      <c r="D92" s="1">
        <f t="shared" si="4"/>
        <v>2.8742105263157893</v>
      </c>
      <c r="E92" s="13">
        <f t="shared" si="5"/>
        <v>1.6000000000000014E-2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4</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221.88</v>
      </c>
      <c r="C93" s="8">
        <f>C92+(C101-C91)/(A101-A91)</f>
        <v>148.78000000000003</v>
      </c>
      <c r="D93" s="1">
        <f t="shared" si="4"/>
        <v>2.8815584415584414</v>
      </c>
      <c r="E93" s="13">
        <f t="shared" si="5"/>
        <v>1.5748031496062964E-2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4</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225.32</v>
      </c>
      <c r="C94" s="8">
        <f>C93+(C101-C91)/(A101-A91)</f>
        <v>150.52000000000004</v>
      </c>
      <c r="D94" s="1">
        <f t="shared" si="4"/>
        <v>2.8887179487179488</v>
      </c>
      <c r="E94" s="13">
        <f t="shared" si="5"/>
        <v>1.5503875968992276E-2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4</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228.76</v>
      </c>
      <c r="C95" s="8">
        <f>C94+(C101-C91)/(A101-A91)</f>
        <v>152.26000000000005</v>
      </c>
      <c r="D95" s="1">
        <f t="shared" si="4"/>
        <v>2.8956962025316453</v>
      </c>
      <c r="E95" s="13">
        <f t="shared" si="5"/>
        <v>1.5267175572519109E-2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4</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232.2</v>
      </c>
      <c r="C96" s="8">
        <f>C95+(C101-C91)/(A101-A91)</f>
        <v>154.00000000000006</v>
      </c>
      <c r="D96" s="1">
        <f t="shared" si="4"/>
        <v>2.9024999999999999</v>
      </c>
      <c r="E96" s="13">
        <f t="shared" si="5"/>
        <v>1.5037593984962294E-2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4</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235.64</v>
      </c>
      <c r="C97" s="8">
        <f>C96+(C101-C91)/(A101-A91)</f>
        <v>155.74000000000007</v>
      </c>
      <c r="D97" s="1">
        <f t="shared" si="4"/>
        <v>2.9091358024691356</v>
      </c>
      <c r="E97" s="13">
        <f t="shared" si="5"/>
        <v>1.4814814814814836E-2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4</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239.07999999999998</v>
      </c>
      <c r="C98" s="8">
        <f>C97+(C101-C91)/(A101-A91)</f>
        <v>157.48000000000008</v>
      </c>
      <c r="D98" s="1">
        <f t="shared" si="4"/>
        <v>2.9156097560975609</v>
      </c>
      <c r="E98" s="13">
        <f t="shared" si="5"/>
        <v>1.4598540145985384E-2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4</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242.51999999999998</v>
      </c>
      <c r="C99" s="8">
        <f>C98+(C101-C91)/(A101-A91)</f>
        <v>159.22000000000008</v>
      </c>
      <c r="D99" s="1">
        <f t="shared" si="4"/>
        <v>2.9219277108433732</v>
      </c>
      <c r="E99" s="13">
        <f t="shared" si="5"/>
        <v>1.4388489208633004E-2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4</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245.95999999999998</v>
      </c>
      <c r="C100" s="8">
        <f>C99+(C101-C91)/(A101-A91)</f>
        <v>160.96000000000009</v>
      </c>
      <c r="D100" s="1">
        <f t="shared" si="4"/>
        <v>2.9280952380952376</v>
      </c>
      <c r="E100" s="13">
        <f t="shared" si="5"/>
        <v>1.4184397163120588E-2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4</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249.4</v>
      </c>
      <c r="C101" s="9">
        <f>VLOOKUP(CONCATENATE($A$1,A101),'Smith et al 2006'!$A$2:$S$780,9,FALSE)</f>
        <v>162.69999999999999</v>
      </c>
      <c r="D101" s="1">
        <f t="shared" si="4"/>
        <v>2.9341176470588235</v>
      </c>
      <c r="E101" s="13">
        <f t="shared" si="5"/>
        <v>1.3986013986014179E-2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4</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252.3</v>
      </c>
      <c r="C102" s="8">
        <f>C101+(C111-C101)/(A111-A101)</f>
        <v>164.14</v>
      </c>
      <c r="D102" s="1">
        <f t="shared" si="4"/>
        <v>2.9337209302325582</v>
      </c>
      <c r="E102" s="13">
        <f t="shared" si="5"/>
        <v>1.1627906976744207E-2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4</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255.20000000000002</v>
      </c>
      <c r="C103" s="8">
        <f>C102+(C111-C101)/(A111-A101)</f>
        <v>165.57999999999998</v>
      </c>
      <c r="D103" s="1">
        <f t="shared" si="4"/>
        <v>2.9333333333333336</v>
      </c>
      <c r="E103" s="13">
        <f t="shared" si="5"/>
        <v>1.1494252873563315E-2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4</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258.10000000000002</v>
      </c>
      <c r="C104" s="8">
        <f>C103+(C111-C101)/(A111-A101)</f>
        <v>167.01999999999998</v>
      </c>
      <c r="D104" s="1">
        <f t="shared" si="4"/>
        <v>2.9329545454545456</v>
      </c>
      <c r="E104" s="13">
        <f t="shared" si="5"/>
        <v>1.1363636363636465E-2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4</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261</v>
      </c>
      <c r="C105" s="8">
        <f>C104+(C111-C101)/(A111-A101)</f>
        <v>168.45999999999998</v>
      </c>
      <c r="D105" s="1">
        <f t="shared" ref="D105:D141" si="14">B105/A105</f>
        <v>2.9325842696629212</v>
      </c>
      <c r="E105" s="13">
        <f t="shared" ref="E105:E141" si="15">(B105/B104)-1</f>
        <v>1.1235955056179581E-2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4</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263.89999999999998</v>
      </c>
      <c r="C106" s="8">
        <f>C105+(C111-C101)/(A111-A101)</f>
        <v>169.89999999999998</v>
      </c>
      <c r="D106" s="1">
        <f t="shared" si="14"/>
        <v>2.9322222222222218</v>
      </c>
      <c r="E106" s="13">
        <f t="shared" si="15"/>
        <v>1.1111111111111072E-2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4</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266.79999999999995</v>
      </c>
      <c r="C107" s="8">
        <f>C106+(C111-C101)/(A111-A101)</f>
        <v>171.33999999999997</v>
      </c>
      <c r="D107" s="1">
        <f t="shared" si="14"/>
        <v>2.9318681318681312</v>
      </c>
      <c r="E107" s="13">
        <f t="shared" si="15"/>
        <v>1.098901098901095E-2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4</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269.69999999999993</v>
      </c>
      <c r="C108" s="8">
        <f>C107+(C111-C101)/(A111-A101)</f>
        <v>172.77999999999997</v>
      </c>
      <c r="D108" s="1">
        <f t="shared" si="14"/>
        <v>2.9315217391304342</v>
      </c>
      <c r="E108" s="13">
        <f t="shared" si="15"/>
        <v>1.0869565217391131E-2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4</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272.59999999999991</v>
      </c>
      <c r="C109" s="8">
        <f>C108+(C111-C101)/(A111-A101)</f>
        <v>174.21999999999997</v>
      </c>
      <c r="D109" s="1">
        <f t="shared" si="14"/>
        <v>2.9311827956989238</v>
      </c>
      <c r="E109" s="13">
        <f t="shared" si="15"/>
        <v>1.0752688172043001E-2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4</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275.49999999999989</v>
      </c>
      <c r="C110" s="8">
        <f>C109+(C111-C101)/(A111-A101)</f>
        <v>175.65999999999997</v>
      </c>
      <c r="D110" s="1">
        <f t="shared" si="14"/>
        <v>2.930851063829786</v>
      </c>
      <c r="E110" s="13">
        <f t="shared" si="15"/>
        <v>1.0638297872340274E-2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4</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278.39999999999998</v>
      </c>
      <c r="C111" s="9">
        <f>VLOOKUP(CONCATENATE($A$1,A111),'Smith et al 2006'!$A$2:$S$780,9,FALSE)</f>
        <v>177.1</v>
      </c>
      <c r="D111" s="1">
        <f t="shared" si="14"/>
        <v>2.9305263157894736</v>
      </c>
      <c r="E111" s="13">
        <f t="shared" si="15"/>
        <v>1.0526315789473939E-2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4</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280.83999999999997</v>
      </c>
      <c r="C112" s="8">
        <f>C111+(C121-C111)/(A121-A111)</f>
        <v>178.29</v>
      </c>
      <c r="D112" s="1">
        <f t="shared" si="14"/>
        <v>2.9254166666666666</v>
      </c>
      <c r="E112" s="13">
        <f t="shared" si="15"/>
        <v>8.7643678160920224E-3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3.99</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283.27999999999997</v>
      </c>
      <c r="C113" s="8">
        <f>C112+(C121-C111)/(A121-A111)</f>
        <v>179.48</v>
      </c>
      <c r="D113" s="1">
        <f t="shared" si="14"/>
        <v>2.9204123711340202</v>
      </c>
      <c r="E113" s="13">
        <f t="shared" si="15"/>
        <v>8.6882210511323166E-3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3.9800000000000004</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285.71999999999997</v>
      </c>
      <c r="C114" s="8">
        <f>C113+(C121-C111)/(A121-A111)</f>
        <v>180.67</v>
      </c>
      <c r="D114" s="1">
        <f t="shared" si="14"/>
        <v>2.9155102040816323</v>
      </c>
      <c r="E114" s="13">
        <f t="shared" si="15"/>
        <v>8.6133860491386383E-3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3.9700000000000006</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288.15999999999997</v>
      </c>
      <c r="C115" s="8">
        <f>C114+(C121-C111)/(A121-A111)</f>
        <v>181.85999999999999</v>
      </c>
      <c r="D115" s="1">
        <f t="shared" si="14"/>
        <v>2.9107070707070704</v>
      </c>
      <c r="E115" s="13">
        <f t="shared" si="15"/>
        <v>8.539829203416005E-3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3.9600000000000009</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290.59999999999997</v>
      </c>
      <c r="C116" s="8">
        <f>C115+(C121-C111)/(A121-A111)</f>
        <v>183.04999999999998</v>
      </c>
      <c r="D116" s="1">
        <f t="shared" si="14"/>
        <v>2.9059999999999997</v>
      </c>
      <c r="E116" s="13">
        <f t="shared" si="15"/>
        <v>8.4675180455302534E-3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3.9500000000000011</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293.03999999999996</v>
      </c>
      <c r="C117" s="8">
        <f>C116+(C121-C111)/(A121-A111)</f>
        <v>184.23999999999998</v>
      </c>
      <c r="D117" s="1">
        <f t="shared" si="14"/>
        <v>2.9013861386138609</v>
      </c>
      <c r="E117" s="13">
        <f t="shared" si="15"/>
        <v>8.3964211975222636E-3</v>
      </c>
      <c r="F117" s="20"/>
      <c r="G117" s="20"/>
      <c r="H117" s="8">
        <f>H116+(H121-H111)/($A121-$A111)</f>
        <v>3.9400000000000013</v>
      </c>
    </row>
    <row r="118" spans="1:108" x14ac:dyDescent="0.2">
      <c r="A118" s="8">
        <f t="shared" si="16"/>
        <v>102</v>
      </c>
      <c r="B118" s="8">
        <f>B117+(B121-B111)/(A121-A111)</f>
        <v>295.47999999999996</v>
      </c>
      <c r="C118" s="8">
        <f>C117+(C121-C111)/(A121-A111)</f>
        <v>185.42999999999998</v>
      </c>
      <c r="D118" s="1">
        <f t="shared" si="14"/>
        <v>2.8968627450980389</v>
      </c>
      <c r="E118" s="13">
        <f t="shared" si="15"/>
        <v>8.3265083265082751E-3</v>
      </c>
      <c r="F118" s="20"/>
      <c r="G118" s="20"/>
      <c r="H118" s="8">
        <f>H117+(H121-H111)/($A121-$A111)</f>
        <v>3.9300000000000015</v>
      </c>
    </row>
    <row r="119" spans="1:108" x14ac:dyDescent="0.2">
      <c r="A119" s="8">
        <f t="shared" si="16"/>
        <v>103</v>
      </c>
      <c r="B119" s="8">
        <f>B118+(B121-B111)/(A121-A111)</f>
        <v>297.91999999999996</v>
      </c>
      <c r="C119" s="8">
        <f>C118+(C121-C111)/(A121-A111)</f>
        <v>186.61999999999998</v>
      </c>
      <c r="D119" s="1">
        <f t="shared" si="14"/>
        <v>2.892427184466019</v>
      </c>
      <c r="E119" s="13">
        <f t="shared" si="15"/>
        <v>8.2577501015297372E-3</v>
      </c>
      <c r="F119" s="20"/>
      <c r="G119" s="20"/>
      <c r="H119" s="8">
        <f>H118+(H121-H111)/($A121-$A111)</f>
        <v>3.9200000000000017</v>
      </c>
    </row>
    <row r="120" spans="1:108" x14ac:dyDescent="0.2">
      <c r="A120" s="8">
        <f t="shared" si="16"/>
        <v>104</v>
      </c>
      <c r="B120" s="8">
        <f>B119+(B121-B111)/(A121-A111)</f>
        <v>300.35999999999996</v>
      </c>
      <c r="C120" s="8">
        <f>C119+(C121-C111)/(A121-A111)</f>
        <v>187.80999999999997</v>
      </c>
      <c r="D120" s="1">
        <f t="shared" si="14"/>
        <v>2.8880769230769228</v>
      </c>
      <c r="E120" s="13">
        <f t="shared" si="15"/>
        <v>8.1901181525241284E-3</v>
      </c>
      <c r="F120" s="20"/>
      <c r="G120" s="20"/>
      <c r="H120" s="8">
        <f>H119+(H121-H111)/($A121-$A111)</f>
        <v>3.9100000000000019</v>
      </c>
    </row>
    <row r="121" spans="1:108" x14ac:dyDescent="0.2">
      <c r="A121" s="9">
        <v>105</v>
      </c>
      <c r="B121" s="9">
        <f>VLOOKUP(CONCATENATE($A$1,A121),'Smith et al 2006'!$A$2:$S$780,8,FALSE)</f>
        <v>302.8</v>
      </c>
      <c r="C121" s="9">
        <f>VLOOKUP(CONCATENATE($A$1,A121),'Smith et al 2006'!$A$2:$S$780,9,FALSE)</f>
        <v>189</v>
      </c>
      <c r="D121" s="1">
        <f t="shared" si="14"/>
        <v>2.883809523809524</v>
      </c>
      <c r="E121" s="13">
        <f t="shared" si="15"/>
        <v>8.1235850312959546E-3</v>
      </c>
      <c r="F121" s="20"/>
      <c r="G121" s="20"/>
      <c r="H121" s="9">
        <f>VLOOKUP(CONCATENATE($A$1,$A121),'Smith et al 2006'!$A$2:$S$780,11,FALSE)</f>
        <v>3.9</v>
      </c>
    </row>
    <row r="122" spans="1:108" x14ac:dyDescent="0.2">
      <c r="A122" s="8">
        <f t="shared" ref="A122:A130" si="17">A121+1</f>
        <v>106</v>
      </c>
      <c r="B122" s="8">
        <f>B121+(B131-B121)/(A131-A121)</f>
        <v>304.85000000000002</v>
      </c>
      <c r="C122" s="8">
        <f>C121+(C131-C121)/(A131-A121)</f>
        <v>189.98</v>
      </c>
      <c r="D122" s="1">
        <f t="shared" si="14"/>
        <v>2.8759433962264151</v>
      </c>
      <c r="E122" s="13">
        <f t="shared" si="15"/>
        <v>6.7701453104360709E-3</v>
      </c>
      <c r="F122" s="20"/>
      <c r="G122" s="20"/>
      <c r="H122" s="8">
        <f>H121+(H131-H121)/($A131-$A121)</f>
        <v>3.9</v>
      </c>
    </row>
    <row r="123" spans="1:108" x14ac:dyDescent="0.2">
      <c r="A123" s="8">
        <f t="shared" si="17"/>
        <v>107</v>
      </c>
      <c r="B123" s="8">
        <f>B122+(B131-B121)/(A131-A121)</f>
        <v>306.90000000000003</v>
      </c>
      <c r="C123" s="8">
        <f>C122+(C131-C121)/(A131-A121)</f>
        <v>190.95999999999998</v>
      </c>
      <c r="D123" s="1">
        <f t="shared" si="14"/>
        <v>2.868224299065421</v>
      </c>
      <c r="E123" s="13">
        <f t="shared" si="15"/>
        <v>6.7246186649172479E-3</v>
      </c>
      <c r="F123" s="20"/>
      <c r="G123" s="20"/>
      <c r="H123" s="8">
        <f>H122+(H131-H121)/($A131-$A121)</f>
        <v>3.9</v>
      </c>
    </row>
    <row r="124" spans="1:108" x14ac:dyDescent="0.2">
      <c r="A124" s="8">
        <f t="shared" si="17"/>
        <v>108</v>
      </c>
      <c r="B124" s="8">
        <f>B123+(B131-B121)/(A131-A121)</f>
        <v>308.95000000000005</v>
      </c>
      <c r="C124" s="8">
        <f>C123+(C131-C121)/(A131-A121)</f>
        <v>191.93999999999997</v>
      </c>
      <c r="D124" s="1">
        <f t="shared" si="14"/>
        <v>2.8606481481481487</v>
      </c>
      <c r="E124" s="13">
        <f t="shared" si="15"/>
        <v>6.6797002280873929E-3</v>
      </c>
      <c r="F124" s="20"/>
      <c r="G124" s="20"/>
      <c r="H124" s="8">
        <f>H123+(H131-H121)/($A131-$A121)</f>
        <v>3.9</v>
      </c>
    </row>
    <row r="125" spans="1:108" x14ac:dyDescent="0.2">
      <c r="A125" s="8">
        <f t="shared" si="17"/>
        <v>109</v>
      </c>
      <c r="B125" s="8">
        <f>B124+(B131-B121)/(A131-A121)</f>
        <v>311.00000000000006</v>
      </c>
      <c r="C125" s="8">
        <f>C124+(C131-C121)/(A131-A121)</f>
        <v>192.91999999999996</v>
      </c>
      <c r="D125" s="1">
        <f t="shared" si="14"/>
        <v>2.8532110091743124</v>
      </c>
      <c r="E125" s="13">
        <f t="shared" si="15"/>
        <v>6.6353778928629481E-3</v>
      </c>
      <c r="F125" s="20"/>
      <c r="G125" s="20"/>
      <c r="H125" s="8">
        <f>H124+(H131-H121)/($A131-$A121)</f>
        <v>3.9</v>
      </c>
    </row>
    <row r="126" spans="1:108" x14ac:dyDescent="0.2">
      <c r="A126" s="8">
        <f t="shared" si="17"/>
        <v>110</v>
      </c>
      <c r="B126" s="8">
        <f>B125+(B131-B121)/(A131-A121)</f>
        <v>313.05000000000007</v>
      </c>
      <c r="C126" s="8">
        <f>C125+(C131-C121)/(A131-A121)</f>
        <v>193.89999999999995</v>
      </c>
      <c r="D126" s="1">
        <f t="shared" si="14"/>
        <v>2.8459090909090916</v>
      </c>
      <c r="E126" s="13">
        <f t="shared" si="15"/>
        <v>6.5916398713827817E-3</v>
      </c>
      <c r="F126" s="20"/>
      <c r="G126" s="20"/>
      <c r="H126" s="8">
        <f>H125+(H131-H121)/($A131-$A121)</f>
        <v>3.9</v>
      </c>
    </row>
    <row r="127" spans="1:108" x14ac:dyDescent="0.2">
      <c r="A127" s="8">
        <f t="shared" si="17"/>
        <v>111</v>
      </c>
      <c r="B127" s="8">
        <f>B126+(B131-B121)/(A131-A121)</f>
        <v>315.10000000000008</v>
      </c>
      <c r="C127" s="8">
        <f>C126+(C131-C121)/(A131-A121)</f>
        <v>194.87999999999994</v>
      </c>
      <c r="D127" s="1">
        <f t="shared" si="14"/>
        <v>2.8387387387387393</v>
      </c>
      <c r="E127" s="13">
        <f t="shared" si="15"/>
        <v>6.5484746845552166E-3</v>
      </c>
      <c r="F127" s="20"/>
      <c r="G127" s="20"/>
      <c r="H127" s="8">
        <f>H126+(H131-H121)/($A131-$A121)</f>
        <v>3.9</v>
      </c>
    </row>
    <row r="128" spans="1:108" x14ac:dyDescent="0.2">
      <c r="A128" s="8">
        <f t="shared" si="17"/>
        <v>112</v>
      </c>
      <c r="B128" s="8">
        <f>B127+(B131-B121)/(A131-A121)</f>
        <v>317.15000000000009</v>
      </c>
      <c r="C128" s="8">
        <f>C127+(C131-C121)/(A131-A121)</f>
        <v>195.85999999999993</v>
      </c>
      <c r="D128" s="1">
        <f t="shared" si="14"/>
        <v>2.8316964285714294</v>
      </c>
      <c r="E128" s="13">
        <f t="shared" si="15"/>
        <v>6.5058711520151746E-3</v>
      </c>
      <c r="F128" s="20"/>
      <c r="G128" s="20"/>
      <c r="H128" s="8">
        <f>H127+(H131-H121)/($A131-$A121)</f>
        <v>3.9</v>
      </c>
    </row>
    <row r="129" spans="1:8" x14ac:dyDescent="0.2">
      <c r="A129" s="8">
        <f t="shared" si="17"/>
        <v>113</v>
      </c>
      <c r="B129" s="8">
        <f>B128+(B131-B121)/(A131-A121)</f>
        <v>319.2000000000001</v>
      </c>
      <c r="C129" s="8">
        <f>C128+(C131-C121)/(A131-A121)</f>
        <v>196.83999999999992</v>
      </c>
      <c r="D129" s="1">
        <f t="shared" si="14"/>
        <v>2.8247787610619479</v>
      </c>
      <c r="E129" s="13">
        <f t="shared" si="15"/>
        <v>6.4638183824687889E-3</v>
      </c>
      <c r="F129" s="20"/>
      <c r="G129" s="20"/>
      <c r="H129" s="8">
        <f>H128+(H131-H121)/($A131-$A121)</f>
        <v>3.9</v>
      </c>
    </row>
    <row r="130" spans="1:8" x14ac:dyDescent="0.2">
      <c r="A130" s="8">
        <f t="shared" si="17"/>
        <v>114</v>
      </c>
      <c r="B130" s="8">
        <f>B129+(B131-B121)/(A131-A121)</f>
        <v>321.25000000000011</v>
      </c>
      <c r="C130" s="8">
        <f>C129+(C131-C121)/(A131-A121)</f>
        <v>197.81999999999991</v>
      </c>
      <c r="D130" s="1">
        <f t="shared" si="14"/>
        <v>2.8179824561403519</v>
      </c>
      <c r="E130" s="13">
        <f t="shared" si="15"/>
        <v>6.4223057644110515E-3</v>
      </c>
      <c r="F130" s="20"/>
      <c r="G130" s="20"/>
      <c r="H130" s="8">
        <f>H129+(H131-H121)/($A131-$A121)</f>
        <v>3.9</v>
      </c>
    </row>
    <row r="131" spans="1:8" x14ac:dyDescent="0.2">
      <c r="A131" s="9">
        <v>115</v>
      </c>
      <c r="B131" s="9">
        <f>VLOOKUP(CONCATENATE($A$1,A131),'Smith et al 2006'!$A$2:$S$780,8,FALSE)</f>
        <v>323.3</v>
      </c>
      <c r="C131" s="9">
        <f>VLOOKUP(CONCATENATE($A$1,A131),'Smith et al 2006'!$A$2:$S$780,9,FALSE)</f>
        <v>198.8</v>
      </c>
      <c r="D131" s="1">
        <f t="shared" si="14"/>
        <v>2.8113043478260868</v>
      </c>
      <c r="E131" s="13">
        <f t="shared" si="15"/>
        <v>6.3813229571980656E-3</v>
      </c>
      <c r="F131" s="20"/>
      <c r="G131" s="20"/>
      <c r="H131" s="9">
        <f>VLOOKUP(CONCATENATE($A$1,$A131),'Smith et al 2006'!$A$2:$S$780,11,FALSE)</f>
        <v>3.9</v>
      </c>
    </row>
    <row r="132" spans="1:8" x14ac:dyDescent="0.2">
      <c r="A132" s="8">
        <f t="shared" ref="A132:A140" si="18">A131+1</f>
        <v>116</v>
      </c>
      <c r="B132" s="8">
        <f>B131+(B141-B131)/(A141-A131)</f>
        <v>325.03000000000003</v>
      </c>
      <c r="C132" s="8">
        <f>C131+(C141-C131)/(A141-A131)</f>
        <v>199.62</v>
      </c>
      <c r="D132" s="1">
        <f t="shared" si="14"/>
        <v>2.80198275862069</v>
      </c>
      <c r="E132" s="13">
        <f t="shared" si="15"/>
        <v>5.3510671203216287E-3</v>
      </c>
      <c r="F132" s="20"/>
      <c r="G132" s="20"/>
      <c r="H132" s="8">
        <f>H131+(H141-H131)/($A141-$A131)</f>
        <v>3.9</v>
      </c>
    </row>
    <row r="133" spans="1:8" x14ac:dyDescent="0.2">
      <c r="A133" s="8">
        <f t="shared" si="18"/>
        <v>117</v>
      </c>
      <c r="B133" s="8">
        <f>B132+(B141-B131)/(A141-A131)</f>
        <v>326.76000000000005</v>
      </c>
      <c r="C133" s="8">
        <f>C132+(C141-C131)/(A141-A131)</f>
        <v>200.44</v>
      </c>
      <c r="D133" s="1">
        <f t="shared" si="14"/>
        <v>2.792820512820513</v>
      </c>
      <c r="E133" s="13">
        <f t="shared" si="15"/>
        <v>5.322585607482333E-3</v>
      </c>
      <c r="F133" s="20"/>
      <c r="G133" s="20"/>
      <c r="H133" s="8">
        <f>H132+(H141-H131)/($A141-$A131)</f>
        <v>3.9</v>
      </c>
    </row>
    <row r="134" spans="1:8" x14ac:dyDescent="0.2">
      <c r="A134" s="8">
        <f t="shared" si="18"/>
        <v>118</v>
      </c>
      <c r="B134" s="8">
        <f>B133+(B141-B131)/(A141-A131)</f>
        <v>328.49000000000007</v>
      </c>
      <c r="C134" s="8">
        <f>C133+(C141-C131)/(A141-A131)</f>
        <v>201.26</v>
      </c>
      <c r="D134" s="1">
        <f t="shared" si="14"/>
        <v>2.7838135593220343</v>
      </c>
      <c r="E134" s="13">
        <f t="shared" si="15"/>
        <v>5.2944056800099393E-3</v>
      </c>
      <c r="F134" s="20"/>
      <c r="G134" s="20"/>
      <c r="H134" s="8">
        <f>H133+(H141-H131)/($A141-$A131)</f>
        <v>3.9</v>
      </c>
    </row>
    <row r="135" spans="1:8" x14ac:dyDescent="0.2">
      <c r="A135" s="8">
        <f t="shared" si="18"/>
        <v>119</v>
      </c>
      <c r="B135" s="8">
        <f>B134+(B141-B131)/(A141-A131)</f>
        <v>330.22000000000008</v>
      </c>
      <c r="C135" s="8">
        <f>C134+(C141-C131)/(A141-A131)</f>
        <v>202.07999999999998</v>
      </c>
      <c r="D135" s="1">
        <f t="shared" si="14"/>
        <v>2.774957983193278</v>
      </c>
      <c r="E135" s="13">
        <f t="shared" si="15"/>
        <v>5.2665225729855436E-3</v>
      </c>
      <c r="F135" s="20"/>
      <c r="G135" s="20"/>
      <c r="H135" s="8">
        <f>H134+(H141-H131)/($A141-$A131)</f>
        <v>3.9</v>
      </c>
    </row>
    <row r="136" spans="1:8" x14ac:dyDescent="0.2">
      <c r="A136" s="8">
        <f t="shared" si="18"/>
        <v>120</v>
      </c>
      <c r="B136" s="8">
        <f>B135+(B141-B131)/(A141-A131)</f>
        <v>331.9500000000001</v>
      </c>
      <c r="C136" s="8">
        <f>C135+(C141-C131)/(A141-A131)</f>
        <v>202.89999999999998</v>
      </c>
      <c r="D136" s="1">
        <f t="shared" si="14"/>
        <v>2.7662500000000008</v>
      </c>
      <c r="E136" s="13">
        <f t="shared" si="15"/>
        <v>5.2389316213434789E-3</v>
      </c>
      <c r="F136" s="20"/>
      <c r="G136" s="20"/>
      <c r="H136" s="8">
        <f>H135+(H141-H131)/($A141-$A131)</f>
        <v>3.9</v>
      </c>
    </row>
    <row r="137" spans="1:8" x14ac:dyDescent="0.2">
      <c r="A137" s="8">
        <f t="shared" si="18"/>
        <v>121</v>
      </c>
      <c r="B137" s="8">
        <f>B136+(B141-B131)/(A141-A131)</f>
        <v>333.68000000000012</v>
      </c>
      <c r="C137" s="8">
        <f>C136+(C141-C131)/(A141-A131)</f>
        <v>203.71999999999997</v>
      </c>
      <c r="D137" s="1">
        <f t="shared" si="14"/>
        <v>2.7576859504132241</v>
      </c>
      <c r="E137" s="13">
        <f t="shared" si="15"/>
        <v>5.2116282572676198E-3</v>
      </c>
      <c r="F137" s="20"/>
      <c r="G137" s="20"/>
      <c r="H137" s="8">
        <f>H136+(H141-H131)/($A141-$A131)</f>
        <v>3.9</v>
      </c>
    </row>
    <row r="138" spans="1:8" x14ac:dyDescent="0.2">
      <c r="A138" s="8">
        <f t="shared" si="18"/>
        <v>122</v>
      </c>
      <c r="B138" s="8">
        <f>B137+(B141-B131)/(A141-A131)</f>
        <v>335.41000000000014</v>
      </c>
      <c r="C138" s="8">
        <f>C137+(C141-C131)/(A141-A131)</f>
        <v>204.53999999999996</v>
      </c>
      <c r="D138" s="1">
        <f t="shared" si="14"/>
        <v>2.7492622950819685</v>
      </c>
      <c r="E138" s="13">
        <f t="shared" si="15"/>
        <v>5.1846080076720646E-3</v>
      </c>
      <c r="F138" s="20"/>
      <c r="G138" s="20"/>
      <c r="H138" s="8">
        <f>H137+(H141-H131)/($A141-$A131)</f>
        <v>3.9</v>
      </c>
    </row>
    <row r="139" spans="1:8" x14ac:dyDescent="0.2">
      <c r="A139" s="8">
        <f t="shared" si="18"/>
        <v>123</v>
      </c>
      <c r="B139" s="8">
        <f>B138+(B141-B131)/(A141-A131)</f>
        <v>337.14000000000016</v>
      </c>
      <c r="C139" s="8">
        <f>C138+(C141-C131)/(A141-A131)</f>
        <v>205.35999999999996</v>
      </c>
      <c r="D139" s="1">
        <f t="shared" si="14"/>
        <v>2.7409756097560987</v>
      </c>
      <c r="E139" s="13">
        <f t="shared" si="15"/>
        <v>5.1578664917564243E-3</v>
      </c>
      <c r="F139" s="20"/>
      <c r="G139" s="20"/>
      <c r="H139" s="8">
        <f>H138+(H141-H131)/($A141-$A131)</f>
        <v>3.9</v>
      </c>
    </row>
    <row r="140" spans="1:8" x14ac:dyDescent="0.2">
      <c r="A140" s="8">
        <f t="shared" si="18"/>
        <v>124</v>
      </c>
      <c r="B140" s="8">
        <f>B139+(B141-B131)/(A141-A131)</f>
        <v>338.87000000000018</v>
      </c>
      <c r="C140" s="8">
        <f>C139+(C141-C131)/(A141-A131)</f>
        <v>206.17999999999995</v>
      </c>
      <c r="D140" s="1">
        <f t="shared" si="14"/>
        <v>2.7328225806451627</v>
      </c>
      <c r="E140" s="13">
        <f t="shared" si="15"/>
        <v>5.1313994186392708E-3</v>
      </c>
      <c r="F140" s="20"/>
      <c r="G140" s="20"/>
      <c r="H140" s="8">
        <f>H139+(H141-H131)/($A141-$A131)</f>
        <v>3.9</v>
      </c>
    </row>
    <row r="141" spans="1:8" x14ac:dyDescent="0.2">
      <c r="A141" s="9">
        <v>125</v>
      </c>
      <c r="B141" s="9">
        <f>VLOOKUP(CONCATENATE($A$1,A141),'Smith et al 2006'!$A$2:$S$780,8,FALSE)</f>
        <v>340.6</v>
      </c>
      <c r="C141" s="9">
        <f>VLOOKUP(CONCATENATE($A$1,A141),'Smith et al 2006'!$A$2:$S$780,9,FALSE)</f>
        <v>207</v>
      </c>
      <c r="D141" s="1">
        <f t="shared" si="14"/>
        <v>2.7248000000000001</v>
      </c>
      <c r="E141" s="13">
        <f t="shared" si="15"/>
        <v>5.1052025850617522E-3</v>
      </c>
      <c r="F141" s="20"/>
      <c r="G141" s="20"/>
      <c r="H141" s="9">
        <f>VLOOKUP(CONCATENATE($A$1,$A141),'Smith et al 2006'!$A$2:$S$780,11,FALSE)</f>
        <v>3.9</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DeeuXrQoVcgfhf5sbDoKLKgkSfuaow/Lisju2gbC3uaVVoQtQFZsWRiheMsx37ghhtIZbA2xeoHCmu2eHJPexQ==" saltValue="MbfU+/C3zh9k7+ZVEvflSg==" spinCount="100000" sheet="1" objects="1" scenarios="1"/>
  <mergeCells count="3">
    <mergeCell ref="D14:E14"/>
    <mergeCell ref="F13:K13"/>
    <mergeCell ref="I14:K14"/>
  </mergeCells>
  <conditionalFormatting sqref="D17:D141">
    <cfRule type="top10" dxfId="2" priority="1" stopIfTrue="1" rank="1"/>
  </conditionalFormatting>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173</v>
      </c>
    </row>
    <row r="2" spans="1:108" x14ac:dyDescent="0.2">
      <c r="A2" s="1" t="s">
        <v>206</v>
      </c>
      <c r="B2" s="1" t="s">
        <v>207</v>
      </c>
    </row>
    <row r="3" spans="1:108" x14ac:dyDescent="0.2">
      <c r="A3" s="1" t="s">
        <v>114</v>
      </c>
      <c r="B3" s="1">
        <f>_xlfn.MAXIFS(A16:A141,D16:D141,B4)</f>
        <v>45</v>
      </c>
    </row>
    <row r="4" spans="1:108" x14ac:dyDescent="0.2">
      <c r="A4" s="1" t="s">
        <v>208</v>
      </c>
      <c r="B4" s="1">
        <f>MAX(D17:D141)</f>
        <v>2.2355555555555555</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1.46</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0.44000000000000006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2.92</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0.88000000000000012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4.38</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1.3200000000000003</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5.84</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1.7600000000000002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7.3</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2.2000000000000002</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3</v>
      </c>
      <c r="C22" s="8">
        <f>C21+(C31-C21)/(A31-A21)</f>
        <v>9.43</v>
      </c>
      <c r="D22" s="1">
        <f t="shared" si="0"/>
        <v>0.5</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2.16</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6</v>
      </c>
      <c r="C23" s="8">
        <f>C22+(C31-C21)/(A31-A21)</f>
        <v>11.559999999999999</v>
      </c>
      <c r="D23" s="1">
        <f t="shared" si="0"/>
        <v>0.8571428571428571</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2.12</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9</v>
      </c>
      <c r="C24" s="8">
        <f>C23+(C31-C21)/(A31-A21)</f>
        <v>13.689999999999998</v>
      </c>
      <c r="D24" s="1">
        <f t="shared" si="0"/>
        <v>1.125</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2.08</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12</v>
      </c>
      <c r="C25" s="8">
        <f>C24+(C31-C21)/(A31-A21)</f>
        <v>15.819999999999997</v>
      </c>
      <c r="D25" s="1">
        <f t="shared" si="0"/>
        <v>1.3333333333333333</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2.04</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15</v>
      </c>
      <c r="C26" s="8">
        <f>C25+(C31-C21)/(A31-A21)</f>
        <v>17.949999999999996</v>
      </c>
      <c r="D26" s="1">
        <f t="shared" si="0"/>
        <v>1.5</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2</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18</v>
      </c>
      <c r="C27" s="8">
        <f>C26+(C31-C21)/(A31-A21)</f>
        <v>20.079999999999995</v>
      </c>
      <c r="D27" s="1">
        <f t="shared" si="0"/>
        <v>1.6363636363636365</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1.96</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21</v>
      </c>
      <c r="C28" s="8">
        <f>C27+(C31-C21)/(A31-A21)</f>
        <v>22.209999999999994</v>
      </c>
      <c r="D28" s="1">
        <f t="shared" si="0"/>
        <v>1.75</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1.92</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24</v>
      </c>
      <c r="C29" s="8">
        <f>C28+(C31-C21)/(A31-A21)</f>
        <v>24.339999999999993</v>
      </c>
      <c r="D29" s="1">
        <f t="shared" si="0"/>
        <v>1.8461538461538463</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1.88</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27</v>
      </c>
      <c r="C30" s="8">
        <f>C29+(C31-C21)/(A31-A21)</f>
        <v>26.469999999999992</v>
      </c>
      <c r="D30" s="1">
        <f t="shared" si="0"/>
        <v>1.9285714285714286</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1.8399999999999999</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30</v>
      </c>
      <c r="C31" s="9">
        <f>VLOOKUP(CONCATENATE($A$1,A31),'Smith et al 2006'!$A$2:$S$780,9,FALSE)</f>
        <v>28.6</v>
      </c>
      <c r="D31" s="1">
        <f t="shared" si="0"/>
        <v>2</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1.8</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32.44</v>
      </c>
      <c r="C32" s="8">
        <f>C31+(C41-C31)/(A41-A31)</f>
        <v>30.21</v>
      </c>
      <c r="D32" s="1">
        <f t="shared" si="0"/>
        <v>2.0274999999999999</v>
      </c>
      <c r="E32" s="13">
        <f t="shared" si="1"/>
        <v>8.1333333333333258E-2</v>
      </c>
      <c r="F32" s="21">
        <f>IF('Inputs and Results'!$C$20="Conservation Easement (Perpetual)",(C32-C31),IF(AND('Inputs and Results'!$C$20="Government (Secured)",A32&lt;=$B$6),C32-C31,IF(A32&lt;=$B$6,(C32-C31)*0.01*($B$6-A32+1),0)))</f>
        <v>0</v>
      </c>
      <c r="G32" s="22">
        <f>IF(A32&lt;='Inputs and Results'!$C$12,(C32-C31)*0.01*('Inputs and Results'!$C$12-A32+1),0)</f>
        <v>0</v>
      </c>
      <c r="H32" s="8">
        <f>H31+(H41-H31)/($A41-$A31)</f>
        <v>1.8</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34.879999999999995</v>
      </c>
      <c r="C33" s="8">
        <f>C32+(C41-C31)/(A41-A31)</f>
        <v>31.82</v>
      </c>
      <c r="D33" s="1">
        <f t="shared" si="0"/>
        <v>2.0517647058823525</v>
      </c>
      <c r="E33" s="13">
        <f t="shared" si="1"/>
        <v>7.5215782983970358E-2</v>
      </c>
      <c r="F33" s="21">
        <f>IF('Inputs and Results'!$C$20="Conservation Easement (Perpetual)",(C33-C32),IF(AND('Inputs and Results'!$C$20="Government (Secured)",A33&lt;=$B$6),C33-C32,IF(A33&lt;=$B$6,(C33-C32)*0.01*($B$6-A33+1),0)))</f>
        <v>0</v>
      </c>
      <c r="G33" s="22">
        <f>IF(A33&lt;='Inputs and Results'!$C$12,(C33-C32)*0.01*('Inputs and Results'!$C$12-A33+1),0)</f>
        <v>0</v>
      </c>
      <c r="H33" s="8">
        <f>H32+(H41-H31)/($A41-$A31)</f>
        <v>1.8</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37.319999999999993</v>
      </c>
      <c r="C34" s="8">
        <f>C33+(C41-C31)/(A41-A31)</f>
        <v>33.43</v>
      </c>
      <c r="D34" s="1">
        <f t="shared" si="0"/>
        <v>2.0733333333333328</v>
      </c>
      <c r="E34" s="13">
        <f t="shared" si="1"/>
        <v>6.9954128440366858E-2</v>
      </c>
      <c r="F34" s="21">
        <f>IF('Inputs and Results'!$C$20="Conservation Easement (Perpetual)",(C34-C33),IF(AND('Inputs and Results'!$C$20="Government (Secured)",A34&lt;=$B$6),C34-C33,IF(A34&lt;=$B$6,(C34-C33)*0.01*($B$6-A34+1),0)))</f>
        <v>0</v>
      </c>
      <c r="G34" s="22">
        <f>IF(A34&lt;='Inputs and Results'!$C$12,(C34-C33)*0.01*('Inputs and Results'!$C$12-A34+1),0)</f>
        <v>0</v>
      </c>
      <c r="H34" s="8">
        <f>H33+(H41-H31)/($A41-$A31)</f>
        <v>1.8</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39.759999999999991</v>
      </c>
      <c r="C35" s="8">
        <f>C34+(C41-C31)/(A41-A31)</f>
        <v>35.04</v>
      </c>
      <c r="D35" s="1">
        <f t="shared" si="0"/>
        <v>2.0926315789473677</v>
      </c>
      <c r="E35" s="13">
        <f t="shared" si="1"/>
        <v>6.5380493033226017E-2</v>
      </c>
      <c r="F35" s="21">
        <f>IF('Inputs and Results'!$C$20="Conservation Easement (Perpetual)",(C35-C34),IF(AND('Inputs and Results'!$C$20="Government (Secured)",A35&lt;=$B$6),C35-C34,IF(A35&lt;=$B$6,(C35-C34)*0.01*($B$6-A35+1),0)))</f>
        <v>0</v>
      </c>
      <c r="G35" s="22">
        <f>IF(A35&lt;='Inputs and Results'!$C$12,(C35-C34)*0.01*('Inputs and Results'!$C$12-A35+1),0)</f>
        <v>0</v>
      </c>
      <c r="H35" s="8">
        <f>H34+(H41-H31)/($A41-$A31)</f>
        <v>1.8</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42.199999999999989</v>
      </c>
      <c r="C36" s="8">
        <f>C35+(C41-C31)/(A41-A31)</f>
        <v>36.65</v>
      </c>
      <c r="D36" s="1">
        <f t="shared" si="0"/>
        <v>2.1099999999999994</v>
      </c>
      <c r="E36" s="13">
        <f t="shared" si="1"/>
        <v>6.1368209255533213E-2</v>
      </c>
      <c r="F36" s="21">
        <f>IF('Inputs and Results'!$C$20="Conservation Easement (Perpetual)",(C36-C35),IF(AND('Inputs and Results'!$C$20="Government (Secured)",A36&lt;=$B$6),C36-C35,IF(A36&lt;=$B$6,(C36-C35)*0.01*($B$6-A36+1),0)))</f>
        <v>0</v>
      </c>
      <c r="G36" s="22">
        <f>IF(A36&lt;='Inputs and Results'!$C$12,(C36-C35)*0.01*('Inputs and Results'!$C$12-A36+1),0)</f>
        <v>0</v>
      </c>
      <c r="H36" s="8">
        <f>H35+(H41-H31)/($A41-$A31)</f>
        <v>1.8</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44.639999999999986</v>
      </c>
      <c r="C37" s="8">
        <f>C36+(C41-C31)/(A41-A31)</f>
        <v>38.26</v>
      </c>
      <c r="D37" s="1">
        <f t="shared" si="0"/>
        <v>2.125714285714285</v>
      </c>
      <c r="E37" s="13">
        <f t="shared" si="1"/>
        <v>5.7819905213270184E-2</v>
      </c>
      <c r="F37" s="21">
        <f>IF('Inputs and Results'!$C$20="Conservation Easement (Perpetual)",(C37-C36),IF(AND('Inputs and Results'!$C$20="Government (Secured)",A37&lt;=$B$6),C37-C36,IF(A37&lt;=$B$6,(C37-C36)*0.01*($B$6-A37+1),0)))</f>
        <v>0</v>
      </c>
      <c r="G37" s="22">
        <f>IF(A37&lt;='Inputs and Results'!$C$12,(C37-C36)*0.01*('Inputs and Results'!$C$12-A37+1),0)</f>
        <v>0</v>
      </c>
      <c r="H37" s="8">
        <f>H36+(H41-H31)/($A41-$A31)</f>
        <v>1.8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47.079999999999984</v>
      </c>
      <c r="C38" s="8">
        <f>C37+(C41-C31)/(A41-A31)</f>
        <v>39.869999999999997</v>
      </c>
      <c r="D38" s="1">
        <f t="shared" si="0"/>
        <v>2.1399999999999992</v>
      </c>
      <c r="E38" s="13">
        <f t="shared" si="1"/>
        <v>5.4659498207885182E-2</v>
      </c>
      <c r="F38" s="21">
        <f>IF('Inputs and Results'!$C$20="Conservation Easement (Perpetual)",(C38-C37),IF(AND('Inputs and Results'!$C$20="Government (Secured)",A38&lt;=$B$6),C38-C37,IF(A38&lt;=$B$6,(C38-C37)*0.01*($B$6-A38+1),0)))</f>
        <v>0</v>
      </c>
      <c r="G38" s="22">
        <f>IF(A38&lt;='Inputs and Results'!$C$12,(C38-C37)*0.01*('Inputs and Results'!$C$12-A38+1),0)</f>
        <v>0</v>
      </c>
      <c r="H38" s="8">
        <f>H37+(H41-H31)/($A41-$A31)</f>
        <v>1.8</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49.519999999999982</v>
      </c>
      <c r="C39" s="8">
        <f>C38+(C41-C31)/(A41-A31)</f>
        <v>41.48</v>
      </c>
      <c r="D39" s="1">
        <f t="shared" si="0"/>
        <v>2.1530434782608689</v>
      </c>
      <c r="E39" s="13">
        <f t="shared" si="1"/>
        <v>5.182667799490237E-2</v>
      </c>
      <c r="F39" s="21">
        <f>IF('Inputs and Results'!$C$20="Conservation Easement (Perpetual)",(C39-C38),IF(AND('Inputs and Results'!$C$20="Government (Secured)",A39&lt;=$B$6),C39-C38,IF(A39&lt;=$B$6,(C39-C38)*0.01*($B$6-A39+1),0)))</f>
        <v>0</v>
      </c>
      <c r="G39" s="22">
        <f>IF(A39&lt;='Inputs and Results'!$C$12,(C39-C38)*0.01*('Inputs and Results'!$C$12-A39+1),0)</f>
        <v>0</v>
      </c>
      <c r="H39" s="8">
        <f>H38+(H41-H31)/($A41-$A31)</f>
        <v>1.8</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51.95999999999998</v>
      </c>
      <c r="C40" s="8">
        <f>C39+(C41-C31)/(A41-A31)</f>
        <v>43.089999999999996</v>
      </c>
      <c r="D40" s="1">
        <f>B40/A40</f>
        <v>2.1649999999999991</v>
      </c>
      <c r="E40" s="13">
        <f>(B40/B39)-1</f>
        <v>4.9273021001615458E-2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1.8</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54.4</v>
      </c>
      <c r="C41" s="9">
        <f>VLOOKUP(CONCATENATE($A$1,A41),'Smith et al 2006'!$A$2:$S$780,9,FALSE)</f>
        <v>44.7</v>
      </c>
      <c r="D41" s="1">
        <f t="shared" ref="D41:D104" si="4">B41/A41</f>
        <v>2.1760000000000002</v>
      </c>
      <c r="E41" s="13">
        <f t="shared" ref="E41:E104" si="5">(B41/B40)-1</f>
        <v>4.6959199384142059E-2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1.8</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56.75</v>
      </c>
      <c r="C42" s="8">
        <f>C41+(C51-C41)/(A51-A41)</f>
        <v>46</v>
      </c>
      <c r="D42" s="1">
        <f t="shared" si="4"/>
        <v>2.1826923076923075</v>
      </c>
      <c r="E42" s="13">
        <f t="shared" si="5"/>
        <v>4.3198529411764719E-2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1.79</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59.1</v>
      </c>
      <c r="C43" s="8">
        <f>C42+(C51-C41)/(A51-A41)</f>
        <v>47.3</v>
      </c>
      <c r="D43" s="1">
        <f t="shared" si="4"/>
        <v>2.1888888888888891</v>
      </c>
      <c r="E43" s="13">
        <f t="shared" si="5"/>
        <v>4.1409691629956003E-2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1.78</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61.45</v>
      </c>
      <c r="C44" s="8">
        <f>C43+(C51-C41)/(A51-A41)</f>
        <v>48.599999999999994</v>
      </c>
      <c r="D44" s="1">
        <f t="shared" si="4"/>
        <v>2.1946428571428571</v>
      </c>
      <c r="E44" s="13">
        <f t="shared" si="5"/>
        <v>3.9763113367174308E-2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1.77</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63.800000000000004</v>
      </c>
      <c r="C45" s="8">
        <f>C44+(C51-C41)/(A51-A41)</f>
        <v>49.899999999999991</v>
      </c>
      <c r="D45" s="1">
        <f t="shared" si="4"/>
        <v>2.2000000000000002</v>
      </c>
      <c r="E45" s="13">
        <f t="shared" si="5"/>
        <v>3.8242473555736289E-2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1.76</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66.150000000000006</v>
      </c>
      <c r="C46" s="8">
        <f>C45+(C51-C41)/(A51-A41)</f>
        <v>51.199999999999989</v>
      </c>
      <c r="D46" s="1">
        <f t="shared" si="4"/>
        <v>2.2050000000000001</v>
      </c>
      <c r="E46" s="13">
        <f t="shared" si="5"/>
        <v>3.6833855799373039E-2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1.75</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68.5</v>
      </c>
      <c r="C47" s="8">
        <f>C46+(C51-C41)/(A51-A41)</f>
        <v>52.499999999999986</v>
      </c>
      <c r="D47" s="1">
        <f t="shared" si="4"/>
        <v>2.2096774193548385</v>
      </c>
      <c r="E47" s="13">
        <f t="shared" si="5"/>
        <v>3.5525321239606944E-2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1.74</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70.849999999999994</v>
      </c>
      <c r="C48" s="8">
        <f>C47+(C51-C41)/(A51-A41)</f>
        <v>53.799999999999983</v>
      </c>
      <c r="D48" s="1">
        <f t="shared" si="4"/>
        <v>2.2140624999999998</v>
      </c>
      <c r="E48" s="13">
        <f t="shared" si="5"/>
        <v>3.4306569343065529E-2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1.73</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73.199999999999989</v>
      </c>
      <c r="C49" s="8">
        <f>C48+(C51-C41)/(A51-A41)</f>
        <v>55.09999999999998</v>
      </c>
      <c r="D49" s="1">
        <f t="shared" si="4"/>
        <v>2.2181818181818178</v>
      </c>
      <c r="E49" s="13">
        <f t="shared" si="5"/>
        <v>3.3168666196188967E-2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1.72</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75.549999999999983</v>
      </c>
      <c r="C50" s="8">
        <f>C49+(C51-C41)/(A51-A41)</f>
        <v>56.399999999999977</v>
      </c>
      <c r="D50" s="1">
        <f t="shared" si="4"/>
        <v>2.2220588235294114</v>
      </c>
      <c r="E50" s="13">
        <f t="shared" si="5"/>
        <v>3.2103825136611919E-2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1.71</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77.900000000000006</v>
      </c>
      <c r="C51" s="9">
        <f>VLOOKUP(CONCATENATE($A$1,A51),'Smith et al 2006'!$A$2:$S$780,9,FALSE)</f>
        <v>57.7</v>
      </c>
      <c r="D51" s="1">
        <f t="shared" si="4"/>
        <v>2.225714285714286</v>
      </c>
      <c r="E51" s="13">
        <f t="shared" si="5"/>
        <v>3.1105228325612577E-2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1.7</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80.17</v>
      </c>
      <c r="C52" s="8">
        <f>C51+(C61-C51)/(A61-A51)</f>
        <v>58.870000000000005</v>
      </c>
      <c r="D52" s="1">
        <f t="shared" si="4"/>
        <v>2.2269444444444444</v>
      </c>
      <c r="E52" s="13">
        <f t="shared" si="5"/>
        <v>2.9139922978177024E-2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1.7</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82.44</v>
      </c>
      <c r="C53" s="8">
        <f>C52+(C61-C51)/(A61-A51)</f>
        <v>60.040000000000006</v>
      </c>
      <c r="D53" s="1">
        <f t="shared" si="4"/>
        <v>2.228108108108108</v>
      </c>
      <c r="E53" s="13">
        <f t="shared" si="5"/>
        <v>2.8314830984158545E-2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1.7</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84.71</v>
      </c>
      <c r="C54" s="8">
        <f>C53+(C61-C51)/(A61-A51)</f>
        <v>61.210000000000008</v>
      </c>
      <c r="D54" s="1">
        <f t="shared" si="4"/>
        <v>2.2292105263157893</v>
      </c>
      <c r="E54" s="13">
        <f t="shared" si="5"/>
        <v>2.7535177098495733E-2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1.7</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86.97999999999999</v>
      </c>
      <c r="C55" s="8">
        <f>C54+(C61-C51)/(A61-A51)</f>
        <v>62.38000000000001</v>
      </c>
      <c r="D55" s="1">
        <f t="shared" si="4"/>
        <v>2.23025641025641</v>
      </c>
      <c r="E55" s="13">
        <f t="shared" si="5"/>
        <v>2.6797308464171943E-2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1.7</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89.249999999999986</v>
      </c>
      <c r="C56" s="8">
        <f>C55+(C61-C51)/(A61-A51)</f>
        <v>63.550000000000011</v>
      </c>
      <c r="D56" s="1">
        <f t="shared" si="4"/>
        <v>2.2312499999999997</v>
      </c>
      <c r="E56" s="13">
        <f t="shared" si="5"/>
        <v>2.6097953552540742E-2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1.7</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91.519999999999982</v>
      </c>
      <c r="C57" s="8">
        <f>C56+(C61-C51)/(A61-A51)</f>
        <v>64.720000000000013</v>
      </c>
      <c r="D57" s="1">
        <f t="shared" si="4"/>
        <v>2.2321951219512193</v>
      </c>
      <c r="E57" s="13">
        <f t="shared" si="5"/>
        <v>2.5434173669467652E-2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1.7</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93.789999999999978</v>
      </c>
      <c r="C58" s="8">
        <f>C57+(C61-C51)/(A61-A51)</f>
        <v>65.890000000000015</v>
      </c>
      <c r="D58" s="1">
        <f t="shared" si="4"/>
        <v>2.2330952380952374</v>
      </c>
      <c r="E58" s="13">
        <f t="shared" si="5"/>
        <v>2.4803321678321666E-2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1.7</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96.059999999999974</v>
      </c>
      <c r="C59" s="8">
        <f>C58+(C61-C51)/(A61-A51)</f>
        <v>67.060000000000016</v>
      </c>
      <c r="D59" s="1">
        <f t="shared" si="4"/>
        <v>2.2339534883720926</v>
      </c>
      <c r="E59" s="13">
        <f t="shared" si="5"/>
        <v>2.4203006717133935E-2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1.7</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98.32999999999997</v>
      </c>
      <c r="C60" s="8">
        <f>C59+(C61-C51)/(A61-A51)</f>
        <v>68.230000000000018</v>
      </c>
      <c r="D60" s="1">
        <f t="shared" si="4"/>
        <v>2.2347727272727265</v>
      </c>
      <c r="E60" s="13">
        <f t="shared" si="5"/>
        <v>2.3631063918384321E-2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1.7</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100.6</v>
      </c>
      <c r="C61" s="9">
        <f>VLOOKUP(CONCATENATE($A$1,A61),'Smith et al 2006'!$A$2:$S$780,9,FALSE)</f>
        <v>69.400000000000006</v>
      </c>
      <c r="D61" s="1">
        <f t="shared" si="4"/>
        <v>2.2355555555555555</v>
      </c>
      <c r="E61" s="13">
        <f t="shared" si="5"/>
        <v>2.3085528322994264E-2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1.7</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102.78999999999999</v>
      </c>
      <c r="C62" s="8">
        <f>C61+(C71-C61)/(A71-A61)</f>
        <v>70.330000000000013</v>
      </c>
      <c r="D62" s="1">
        <f t="shared" si="4"/>
        <v>2.234565217391304</v>
      </c>
      <c r="E62" s="13">
        <f t="shared" si="5"/>
        <v>2.1769383697813005E-2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1.69</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104.97999999999999</v>
      </c>
      <c r="C63" s="8">
        <f>C62+(C71-C61)/(A71-A61)</f>
        <v>71.260000000000019</v>
      </c>
      <c r="D63" s="1">
        <f t="shared" si="4"/>
        <v>2.2336170212765953</v>
      </c>
      <c r="E63" s="13">
        <f t="shared" si="5"/>
        <v>2.1305574472224809E-2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1.68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107.16999999999999</v>
      </c>
      <c r="C64" s="8">
        <f>C63+(C71-C61)/(A71-A61)</f>
        <v>72.190000000000026</v>
      </c>
      <c r="D64" s="1">
        <f t="shared" si="4"/>
        <v>2.2327083333333331</v>
      </c>
      <c r="E64" s="13">
        <f t="shared" si="5"/>
        <v>2.0861116403124491E-2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1.67</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109.35999999999999</v>
      </c>
      <c r="C65" s="8">
        <f>C64+(C71-C61)/(A71-A61)</f>
        <v>73.120000000000033</v>
      </c>
      <c r="D65" s="1">
        <f t="shared" si="4"/>
        <v>2.2318367346938772</v>
      </c>
      <c r="E65" s="13">
        <f t="shared" si="5"/>
        <v>2.043482317812817E-2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1.66</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111.54999999999998</v>
      </c>
      <c r="C66" s="8">
        <f>C65+(C71-C61)/(A71-A61)</f>
        <v>74.05000000000004</v>
      </c>
      <c r="D66" s="1">
        <f t="shared" si="4"/>
        <v>2.2309999999999999</v>
      </c>
      <c r="E66" s="13">
        <f t="shared" si="5"/>
        <v>2.0025603511338641E-2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1.65</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113.73999999999998</v>
      </c>
      <c r="C67" s="8">
        <f>C66+(C71-C61)/(A71-A61)</f>
        <v>74.980000000000047</v>
      </c>
      <c r="D67" s="1">
        <f t="shared" si="4"/>
        <v>2.2301960784313724</v>
      </c>
      <c r="E67" s="13">
        <f t="shared" si="5"/>
        <v>1.9632451815329466E-2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1.64</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115.92999999999998</v>
      </c>
      <c r="C68" s="8">
        <f>C67+(C71-C61)/(A71-A61)</f>
        <v>75.910000000000053</v>
      </c>
      <c r="D68" s="1">
        <f t="shared" si="4"/>
        <v>2.2294230769230765</v>
      </c>
      <c r="E68" s="13">
        <f t="shared" si="5"/>
        <v>1.9254439950764812E-2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1.63</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118.11999999999998</v>
      </c>
      <c r="C69" s="8">
        <f>C68+(C71-C61)/(A71-A61)</f>
        <v>76.84000000000006</v>
      </c>
      <c r="D69" s="1">
        <f t="shared" si="4"/>
        <v>2.2286792452830184</v>
      </c>
      <c r="E69" s="13">
        <f t="shared" si="5"/>
        <v>1.8890709911153269E-2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1.6199999999999999</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120.30999999999997</v>
      </c>
      <c r="C70" s="8">
        <f>C69+(C71-C61)/(A71-A61)</f>
        <v>77.770000000000067</v>
      </c>
      <c r="D70" s="1">
        <f t="shared" si="4"/>
        <v>2.2279629629629625</v>
      </c>
      <c r="E70" s="13">
        <f t="shared" si="5"/>
        <v>1.8540467321368048E-2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1.6099999999999999</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122.5</v>
      </c>
      <c r="C71" s="9">
        <f>VLOOKUP(CONCATENATE($A$1,A71),'Smith et al 2006'!$A$2:$S$780,9,FALSE)</f>
        <v>78.7</v>
      </c>
      <c r="D71" s="1">
        <f t="shared" si="4"/>
        <v>2.2272727272727271</v>
      </c>
      <c r="E71" s="13">
        <f t="shared" si="5"/>
        <v>1.8202975646247399E-2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1.6</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124.48</v>
      </c>
      <c r="C72" s="8">
        <f>C71+(C81-C71)/(A81-A71)</f>
        <v>79.510000000000005</v>
      </c>
      <c r="D72" s="1">
        <f t="shared" si="4"/>
        <v>2.2228571428571429</v>
      </c>
      <c r="E72" s="13">
        <f t="shared" si="5"/>
        <v>1.6163265306122554E-2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1.6</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126.46000000000001</v>
      </c>
      <c r="C73" s="8">
        <f>C72+(C81-C71)/(A81-A71)</f>
        <v>80.320000000000007</v>
      </c>
      <c r="D73" s="1">
        <f t="shared" si="4"/>
        <v>2.2185964912280705</v>
      </c>
      <c r="E73" s="13">
        <f t="shared" si="5"/>
        <v>1.5906169665809822E-2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1.6</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128.44</v>
      </c>
      <c r="C74" s="8">
        <f>C73+(C81-C71)/(A81-A71)</f>
        <v>81.13000000000001</v>
      </c>
      <c r="D74" s="1">
        <f t="shared" si="4"/>
        <v>2.2144827586206897</v>
      </c>
      <c r="E74" s="13">
        <f t="shared" si="5"/>
        <v>1.5657124782539888E-2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1.6</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130.41999999999999</v>
      </c>
      <c r="C75" s="8">
        <f>C74+(C81-C71)/(A81-A71)</f>
        <v>81.940000000000012</v>
      </c>
      <c r="D75" s="1">
        <f t="shared" si="4"/>
        <v>2.2105084745762711</v>
      </c>
      <c r="E75" s="13">
        <f t="shared" si="5"/>
        <v>1.5415758330737939E-2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1.6</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132.39999999999998</v>
      </c>
      <c r="C76" s="8">
        <f>C75+(C81-C71)/(A81-A71)</f>
        <v>82.750000000000014</v>
      </c>
      <c r="D76" s="1">
        <f t="shared" si="4"/>
        <v>2.2066666666666661</v>
      </c>
      <c r="E76" s="13">
        <f t="shared" si="5"/>
        <v>1.518172059500067E-2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1.6</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134.37999999999997</v>
      </c>
      <c r="C77" s="8">
        <f>C76+(C81-C71)/(A81-A71)</f>
        <v>83.560000000000016</v>
      </c>
      <c r="D77" s="1">
        <f t="shared" si="4"/>
        <v>2.2029508196721306</v>
      </c>
      <c r="E77" s="13">
        <f t="shared" si="5"/>
        <v>1.4954682779456219E-2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1.6</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136.35999999999996</v>
      </c>
      <c r="C78" s="8">
        <f>C77+(C81-C71)/(A81-A71)</f>
        <v>84.370000000000019</v>
      </c>
      <c r="D78" s="1">
        <f t="shared" si="4"/>
        <v>2.1993548387096769</v>
      </c>
      <c r="E78" s="13">
        <f t="shared" si="5"/>
        <v>1.4734335466587201E-2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1.6</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138.33999999999995</v>
      </c>
      <c r="C79" s="8">
        <f>C78+(C81-C71)/(A81-A71)</f>
        <v>85.180000000000021</v>
      </c>
      <c r="D79" s="1">
        <f t="shared" si="4"/>
        <v>2.1958730158730151</v>
      </c>
      <c r="E79" s="13">
        <f t="shared" si="5"/>
        <v>1.4520387210325447E-2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1.6</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140.31999999999994</v>
      </c>
      <c r="C80" s="8">
        <f>C79+(C81-C71)/(A81-A71)</f>
        <v>85.990000000000023</v>
      </c>
      <c r="D80" s="1">
        <f t="shared" si="4"/>
        <v>2.192499999999999</v>
      </c>
      <c r="E80" s="13">
        <f t="shared" si="5"/>
        <v>1.4312563249963883E-2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1.6</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142.30000000000001</v>
      </c>
      <c r="C81" s="9">
        <f>VLOOKUP(CONCATENATE($A$1,A81),'Smith et al 2006'!$A$2:$S$780,9,FALSE)</f>
        <v>86.8</v>
      </c>
      <c r="D81" s="1">
        <f t="shared" si="4"/>
        <v>2.1892307692307695</v>
      </c>
      <c r="E81" s="13">
        <f t="shared" si="5"/>
        <v>1.4110604332953747E-2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1.6</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144.16000000000003</v>
      </c>
      <c r="C82" s="8">
        <f>C81+(C91-C81)/(A91-A81)</f>
        <v>87.55</v>
      </c>
      <c r="D82" s="1">
        <f t="shared" si="4"/>
        <v>2.1842424242424245</v>
      </c>
      <c r="E82" s="13">
        <f t="shared" si="5"/>
        <v>1.3070976809557378E-2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1.6</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146.02000000000004</v>
      </c>
      <c r="C83" s="8">
        <f>C82+(C91-C81)/(A91-A81)</f>
        <v>88.3</v>
      </c>
      <c r="D83" s="1">
        <f t="shared" si="4"/>
        <v>2.1794029850746273</v>
      </c>
      <c r="E83" s="13">
        <f t="shared" si="5"/>
        <v>1.290233074361824E-2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1.6</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147.88000000000005</v>
      </c>
      <c r="C84" s="8">
        <f>C83+(C91-C81)/(A91-A81)</f>
        <v>89.05</v>
      </c>
      <c r="D84" s="1">
        <f t="shared" si="4"/>
        <v>2.1747058823529422</v>
      </c>
      <c r="E84" s="13">
        <f t="shared" si="5"/>
        <v>1.2737981098479789E-2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1.6</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149.74000000000007</v>
      </c>
      <c r="C85" s="8">
        <f>C84+(C91-C81)/(A91-A81)</f>
        <v>89.8</v>
      </c>
      <c r="D85" s="1">
        <f t="shared" si="4"/>
        <v>2.1701449275362328</v>
      </c>
      <c r="E85" s="13">
        <f t="shared" si="5"/>
        <v>1.2577765756018433E-2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1.6</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151.60000000000008</v>
      </c>
      <c r="C86" s="8">
        <f>C85+(C91-C81)/(A91-A81)</f>
        <v>90.55</v>
      </c>
      <c r="D86" s="1">
        <f t="shared" si="4"/>
        <v>2.1657142857142868</v>
      </c>
      <c r="E86" s="13">
        <f t="shared" si="5"/>
        <v>1.2421530653132118E-2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1.6</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153.46000000000009</v>
      </c>
      <c r="C87" s="8">
        <f>C86+(C91-C81)/(A91-A81)</f>
        <v>91.3</v>
      </c>
      <c r="D87" s="1">
        <f t="shared" si="4"/>
        <v>2.1614084507042266</v>
      </c>
      <c r="E87" s="13">
        <f t="shared" si="5"/>
        <v>1.2269129287598934E-2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1.6</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155.32000000000011</v>
      </c>
      <c r="C88" s="8">
        <f>C87+(C91-C81)/(A91-A81)</f>
        <v>92.05</v>
      </c>
      <c r="D88" s="1">
        <f t="shared" si="4"/>
        <v>2.1572222222222237</v>
      </c>
      <c r="E88" s="13">
        <f t="shared" si="5"/>
        <v>1.212042225987231E-2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1.6</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157.18000000000012</v>
      </c>
      <c r="C89" s="8">
        <f>C88+(C91-C81)/(A91-A81)</f>
        <v>92.8</v>
      </c>
      <c r="D89" s="1">
        <f t="shared" si="4"/>
        <v>2.1531506849315085</v>
      </c>
      <c r="E89" s="13">
        <f t="shared" si="5"/>
        <v>1.1975276847798089E-2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1.6</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159.04000000000013</v>
      </c>
      <c r="C90" s="8">
        <f>C89+(C91-C81)/(A91-A81)</f>
        <v>93.55</v>
      </c>
      <c r="D90" s="1">
        <f t="shared" si="4"/>
        <v>2.1491891891891912</v>
      </c>
      <c r="E90" s="13">
        <f t="shared" si="5"/>
        <v>1.1833566611528346E-2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1.6</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160.9</v>
      </c>
      <c r="C91" s="9">
        <f>VLOOKUP(CONCATENATE($A$1,A91),'Smith et al 2006'!$A$2:$S$780,9,FALSE)</f>
        <v>94.3</v>
      </c>
      <c r="D91" s="1">
        <f t="shared" si="4"/>
        <v>2.1453333333333333</v>
      </c>
      <c r="E91" s="13">
        <f t="shared" si="5"/>
        <v>1.1695171026156137E-2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1.6</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162.65</v>
      </c>
      <c r="C92" s="8">
        <f>C91+(C101-C91)/(A101-A91)</f>
        <v>94.99</v>
      </c>
      <c r="D92" s="1">
        <f t="shared" si="4"/>
        <v>2.1401315789473685</v>
      </c>
      <c r="E92" s="13">
        <f t="shared" si="5"/>
        <v>1.0876320696084463E-2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1.6</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164.4</v>
      </c>
      <c r="C93" s="8">
        <f>C92+(C101-C91)/(A101-A91)</f>
        <v>95.679999999999993</v>
      </c>
      <c r="D93" s="1">
        <f t="shared" si="4"/>
        <v>2.1350649350649351</v>
      </c>
      <c r="E93" s="13">
        <f t="shared" si="5"/>
        <v>1.0759299108515252E-2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1.6</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166.15</v>
      </c>
      <c r="C94" s="8">
        <f>C93+(C101-C91)/(A101-A91)</f>
        <v>96.36999999999999</v>
      </c>
      <c r="D94" s="1">
        <f t="shared" si="4"/>
        <v>2.1301282051282051</v>
      </c>
      <c r="E94" s="13">
        <f t="shared" si="5"/>
        <v>1.0644768856447717E-2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1.6</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167.9</v>
      </c>
      <c r="C95" s="8">
        <f>C94+(C101-C91)/(A101-A91)</f>
        <v>97.059999999999988</v>
      </c>
      <c r="D95" s="1">
        <f t="shared" si="4"/>
        <v>2.1253164556962028</v>
      </c>
      <c r="E95" s="13">
        <f t="shared" si="5"/>
        <v>1.0532651218778222E-2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1.6</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169.65</v>
      </c>
      <c r="C96" s="8">
        <f>C95+(C101-C91)/(A101-A91)</f>
        <v>97.749999999999986</v>
      </c>
      <c r="D96" s="1">
        <f t="shared" si="4"/>
        <v>2.120625</v>
      </c>
      <c r="E96" s="13">
        <f t="shared" si="5"/>
        <v>1.0422870756402691E-2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1.6</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171.4</v>
      </c>
      <c r="C97" s="8">
        <f>C96+(C101-C91)/(A101-A91)</f>
        <v>98.439999999999984</v>
      </c>
      <c r="D97" s="1">
        <f t="shared" si="4"/>
        <v>2.1160493827160494</v>
      </c>
      <c r="E97" s="13">
        <f t="shared" si="5"/>
        <v>1.0315355142941351E-2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1.6</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173.15</v>
      </c>
      <c r="C98" s="8">
        <f>C97+(C101-C91)/(A101-A91)</f>
        <v>99.129999999999981</v>
      </c>
      <c r="D98" s="1">
        <f t="shared" si="4"/>
        <v>2.1115853658536587</v>
      </c>
      <c r="E98" s="13">
        <f t="shared" si="5"/>
        <v>1.0210035005834284E-2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1.6</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174.9</v>
      </c>
      <c r="C99" s="8">
        <f>C98+(C101-C91)/(A101-A91)</f>
        <v>99.819999999999979</v>
      </c>
      <c r="D99" s="1">
        <f t="shared" si="4"/>
        <v>2.1072289156626507</v>
      </c>
      <c r="E99" s="13">
        <f t="shared" si="5"/>
        <v>1.0106843777071939E-2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1.6</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176.65</v>
      </c>
      <c r="C100" s="8">
        <f>C99+(C101-C91)/(A101-A91)</f>
        <v>100.50999999999998</v>
      </c>
      <c r="D100" s="1">
        <f t="shared" si="4"/>
        <v>2.1029761904761903</v>
      </c>
      <c r="E100" s="13">
        <f t="shared" si="5"/>
        <v>1.0005717552887372E-2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1.6</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178.4</v>
      </c>
      <c r="C101" s="9">
        <f>VLOOKUP(CONCATENATE($A$1,A101),'Smith et al 2006'!$A$2:$S$780,9,FALSE)</f>
        <v>101.2</v>
      </c>
      <c r="D101" s="1">
        <f t="shared" si="4"/>
        <v>2.098823529411765</v>
      </c>
      <c r="E101" s="13">
        <f t="shared" si="5"/>
        <v>9.9065949617889171E-3</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1.6</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180.03</v>
      </c>
      <c r="C102" s="8">
        <f>C101+(C111-C101)/(A111-A101)</f>
        <v>101.84</v>
      </c>
      <c r="D102" s="1">
        <f t="shared" si="4"/>
        <v>2.0933720930232558</v>
      </c>
      <c r="E102" s="13">
        <f t="shared" si="5"/>
        <v>9.1367713004484319E-3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1.6</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181.66</v>
      </c>
      <c r="C103" s="8">
        <f>C102+(C111-C101)/(A111-A101)</f>
        <v>102.48</v>
      </c>
      <c r="D103" s="1">
        <f t="shared" si="4"/>
        <v>2.0880459770114941</v>
      </c>
      <c r="E103" s="13">
        <f t="shared" si="5"/>
        <v>9.0540465477975118E-3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1.6</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183.29</v>
      </c>
      <c r="C104" s="8">
        <f>C103+(C111-C101)/(A111-A101)</f>
        <v>103.12</v>
      </c>
      <c r="D104" s="1">
        <f t="shared" si="4"/>
        <v>2.0828409090909088</v>
      </c>
      <c r="E104" s="13">
        <f t="shared" si="5"/>
        <v>8.9728063415170922E-3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1.6</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184.92</v>
      </c>
      <c r="C105" s="8">
        <f>C104+(C111-C101)/(A111-A101)</f>
        <v>103.76</v>
      </c>
      <c r="D105" s="1">
        <f t="shared" ref="D105:D141" si="14">B105/A105</f>
        <v>2.0777528089887638</v>
      </c>
      <c r="E105" s="13">
        <f t="shared" ref="E105:E141" si="15">(B105/B104)-1</f>
        <v>8.8930110753451252E-3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1.6</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186.54999999999998</v>
      </c>
      <c r="C106" s="8">
        <f>C105+(C111-C101)/(A111-A101)</f>
        <v>104.4</v>
      </c>
      <c r="D106" s="1">
        <f t="shared" si="14"/>
        <v>2.0727777777777776</v>
      </c>
      <c r="E106" s="13">
        <f t="shared" si="15"/>
        <v>8.8146225394765132E-3</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1.6</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188.17999999999998</v>
      </c>
      <c r="C107" s="8">
        <f>C106+(C111-C101)/(A111-A101)</f>
        <v>105.04</v>
      </c>
      <c r="D107" s="1">
        <f t="shared" si="14"/>
        <v>2.0679120879120876</v>
      </c>
      <c r="E107" s="13">
        <f t="shared" si="15"/>
        <v>8.7376038595550209E-3</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1.6</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189.80999999999997</v>
      </c>
      <c r="C108" s="8">
        <f>C107+(C111-C101)/(A111-A101)</f>
        <v>105.68</v>
      </c>
      <c r="D108" s="1">
        <f t="shared" si="14"/>
        <v>2.0631521739130432</v>
      </c>
      <c r="E108" s="13">
        <f t="shared" si="15"/>
        <v>8.6619194388350973E-3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1.6</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191.43999999999997</v>
      </c>
      <c r="C109" s="8">
        <f>C108+(C111-C101)/(A111-A101)</f>
        <v>106.32000000000001</v>
      </c>
      <c r="D109" s="1">
        <f t="shared" si="14"/>
        <v>2.0584946236559136</v>
      </c>
      <c r="E109" s="13">
        <f t="shared" si="15"/>
        <v>8.587534903324423E-3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1.6</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193.06999999999996</v>
      </c>
      <c r="C110" s="8">
        <f>C109+(C111-C101)/(A111-A101)</f>
        <v>106.96000000000001</v>
      </c>
      <c r="D110" s="1">
        <f t="shared" si="14"/>
        <v>2.0539361702127654</v>
      </c>
      <c r="E110" s="13">
        <f t="shared" si="15"/>
        <v>8.5144170497284399E-3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1.6</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194.7</v>
      </c>
      <c r="C111" s="9">
        <f>VLOOKUP(CONCATENATE($A$1,A111),'Smith et al 2006'!$A$2:$S$780,9,FALSE)</f>
        <v>107.6</v>
      </c>
      <c r="D111" s="1">
        <f t="shared" si="14"/>
        <v>2.0494736842105263</v>
      </c>
      <c r="E111" s="13">
        <f t="shared" si="15"/>
        <v>8.4425337960325475E-3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1.6</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196.23</v>
      </c>
      <c r="C112" s="8">
        <f>C111+(C121-C111)/(A121-A111)</f>
        <v>108.19</v>
      </c>
      <c r="D112" s="1">
        <f t="shared" si="14"/>
        <v>2.0440624999999999</v>
      </c>
      <c r="E112" s="13">
        <f t="shared" si="15"/>
        <v>7.8582434514637978E-3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1.6</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197.76</v>
      </c>
      <c r="C113" s="8">
        <f>C112+(C121-C111)/(A121-A111)</f>
        <v>108.78</v>
      </c>
      <c r="D113" s="1">
        <f t="shared" si="14"/>
        <v>2.0387628865979379</v>
      </c>
      <c r="E113" s="13">
        <f t="shared" si="15"/>
        <v>7.7969729399174348E-3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1.6</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199.29</v>
      </c>
      <c r="C114" s="8">
        <f>C113+(C121-C111)/(A121-A111)</f>
        <v>109.37</v>
      </c>
      <c r="D114" s="1">
        <f t="shared" si="14"/>
        <v>2.0335714285714284</v>
      </c>
      <c r="E114" s="13">
        <f t="shared" si="15"/>
        <v>7.7366504854368134E-3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1.6</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200.82</v>
      </c>
      <c r="C115" s="8">
        <f>C114+(C121-C111)/(A121-A111)</f>
        <v>109.96000000000001</v>
      </c>
      <c r="D115" s="1">
        <f t="shared" si="14"/>
        <v>2.0284848484848483</v>
      </c>
      <c r="E115" s="13">
        <f t="shared" si="15"/>
        <v>7.677254252596688E-3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1.6</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202.35</v>
      </c>
      <c r="C116" s="8">
        <f>C115+(C121-C111)/(A121-A111)</f>
        <v>110.55000000000001</v>
      </c>
      <c r="D116" s="1">
        <f t="shared" si="14"/>
        <v>2.0234999999999999</v>
      </c>
      <c r="E116" s="13">
        <f t="shared" si="15"/>
        <v>7.6187630714072974E-3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1.6</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203.88</v>
      </c>
      <c r="C117" s="8">
        <f>C116+(C121-C111)/(A121-A111)</f>
        <v>111.14000000000001</v>
      </c>
      <c r="D117" s="1">
        <f t="shared" si="14"/>
        <v>2.0186138613861386</v>
      </c>
      <c r="E117" s="13">
        <f t="shared" si="15"/>
        <v>7.5611564121571551E-3</v>
      </c>
      <c r="F117" s="20"/>
      <c r="G117" s="20"/>
      <c r="H117" s="8">
        <f>H116+(H121-H111)/($A121-$A111)</f>
        <v>1.6</v>
      </c>
    </row>
    <row r="118" spans="1:108" x14ac:dyDescent="0.2">
      <c r="A118" s="8">
        <f t="shared" si="16"/>
        <v>102</v>
      </c>
      <c r="B118" s="8">
        <f>B117+(B121-B111)/(A121-A111)</f>
        <v>205.41</v>
      </c>
      <c r="C118" s="8">
        <f>C117+(C121-C111)/(A121-A111)</f>
        <v>111.73000000000002</v>
      </c>
      <c r="D118" s="1">
        <f t="shared" si="14"/>
        <v>2.0138235294117646</v>
      </c>
      <c r="E118" s="13">
        <f t="shared" si="15"/>
        <v>7.5044143613891556E-3</v>
      </c>
      <c r="F118" s="20"/>
      <c r="G118" s="20"/>
      <c r="H118" s="8">
        <f>H117+(H121-H111)/($A121-$A111)</f>
        <v>1.6</v>
      </c>
    </row>
    <row r="119" spans="1:108" x14ac:dyDescent="0.2">
      <c r="A119" s="8">
        <f t="shared" si="16"/>
        <v>103</v>
      </c>
      <c r="B119" s="8">
        <f>B118+(B121-B111)/(A121-A111)</f>
        <v>206.94</v>
      </c>
      <c r="C119" s="8">
        <f>C118+(C121-C111)/(A121-A111)</f>
        <v>112.32000000000002</v>
      </c>
      <c r="D119" s="1">
        <f t="shared" si="14"/>
        <v>2.009126213592233</v>
      </c>
      <c r="E119" s="13">
        <f t="shared" si="15"/>
        <v>7.4485175989484897E-3</v>
      </c>
      <c r="F119" s="20"/>
      <c r="G119" s="20"/>
      <c r="H119" s="8">
        <f>H118+(H121-H111)/($A121-$A111)</f>
        <v>1.6</v>
      </c>
    </row>
    <row r="120" spans="1:108" x14ac:dyDescent="0.2">
      <c r="A120" s="8">
        <f t="shared" si="16"/>
        <v>104</v>
      </c>
      <c r="B120" s="8">
        <f>B119+(B121-B111)/(A121-A111)</f>
        <v>208.47</v>
      </c>
      <c r="C120" s="8">
        <f>C119+(C121-C111)/(A121-A111)</f>
        <v>112.91000000000003</v>
      </c>
      <c r="D120" s="1">
        <f t="shared" si="14"/>
        <v>2.0045192307692306</v>
      </c>
      <c r="E120" s="13">
        <f t="shared" si="15"/>
        <v>7.3934473760510766E-3</v>
      </c>
      <c r="F120" s="20"/>
      <c r="G120" s="20"/>
      <c r="H120" s="8">
        <f>H119+(H121-H111)/($A121-$A111)</f>
        <v>1.6</v>
      </c>
    </row>
    <row r="121" spans="1:108" x14ac:dyDescent="0.2">
      <c r="A121" s="9">
        <v>105</v>
      </c>
      <c r="B121" s="9">
        <f>VLOOKUP(CONCATENATE($A$1,A121),'Smith et al 2006'!$A$2:$S$780,8,FALSE)</f>
        <v>210</v>
      </c>
      <c r="C121" s="9">
        <f>VLOOKUP(CONCATENATE($A$1,A121),'Smith et al 2006'!$A$2:$S$780,9,FALSE)</f>
        <v>113.5</v>
      </c>
      <c r="D121" s="1">
        <f t="shared" si="14"/>
        <v>2</v>
      </c>
      <c r="E121" s="13">
        <f t="shared" si="15"/>
        <v>7.3391854943156698E-3</v>
      </c>
      <c r="F121" s="20"/>
      <c r="G121" s="20"/>
      <c r="H121" s="9">
        <f>VLOOKUP(CONCATENATE($A$1,$A121),'Smith et al 2006'!$A$2:$S$780,11,FALSE)</f>
        <v>1.6</v>
      </c>
    </row>
    <row r="122" spans="1:108" x14ac:dyDescent="0.2">
      <c r="A122" s="8">
        <f t="shared" ref="A122:A130" si="17">A121+1</f>
        <v>106</v>
      </c>
      <c r="B122" s="8">
        <f>B121+(B131-B121)/(A131-A121)</f>
        <v>211.41</v>
      </c>
      <c r="C122" s="8">
        <f>C121+(C131-C121)/(A131-A121)</f>
        <v>114.04</v>
      </c>
      <c r="D122" s="1">
        <f t="shared" si="14"/>
        <v>1.9944339622641509</v>
      </c>
      <c r="E122" s="13">
        <f t="shared" si="15"/>
        <v>6.7142857142856727E-3</v>
      </c>
      <c r="F122" s="20"/>
      <c r="G122" s="20"/>
      <c r="H122" s="8">
        <f>H121+(H131-H121)/($A131-$A121)</f>
        <v>1.6</v>
      </c>
    </row>
    <row r="123" spans="1:108" x14ac:dyDescent="0.2">
      <c r="A123" s="8">
        <f t="shared" si="17"/>
        <v>107</v>
      </c>
      <c r="B123" s="8">
        <f>B122+(B131-B121)/(A131-A121)</f>
        <v>212.82</v>
      </c>
      <c r="C123" s="8">
        <f>C122+(C131-C121)/(A131-A121)</f>
        <v>114.58000000000001</v>
      </c>
      <c r="D123" s="1">
        <f t="shared" si="14"/>
        <v>1.9889719626168223</v>
      </c>
      <c r="E123" s="13">
        <f t="shared" si="15"/>
        <v>6.6695047537959073E-3</v>
      </c>
      <c r="F123" s="20"/>
      <c r="G123" s="20"/>
      <c r="H123" s="8">
        <f>H122+(H131-H121)/($A131-$A121)</f>
        <v>1.6</v>
      </c>
    </row>
    <row r="124" spans="1:108" x14ac:dyDescent="0.2">
      <c r="A124" s="8">
        <f t="shared" si="17"/>
        <v>108</v>
      </c>
      <c r="B124" s="8">
        <f>B123+(B131-B121)/(A131-A121)</f>
        <v>214.23</v>
      </c>
      <c r="C124" s="8">
        <f>C123+(C131-C121)/(A131-A121)</f>
        <v>115.12000000000002</v>
      </c>
      <c r="D124" s="1">
        <f t="shared" si="14"/>
        <v>1.983611111111111</v>
      </c>
      <c r="E124" s="13">
        <f t="shared" si="15"/>
        <v>6.6253171694390378E-3</v>
      </c>
      <c r="F124" s="20"/>
      <c r="G124" s="20"/>
      <c r="H124" s="8">
        <f>H123+(H131-H121)/($A131-$A121)</f>
        <v>1.6</v>
      </c>
    </row>
    <row r="125" spans="1:108" x14ac:dyDescent="0.2">
      <c r="A125" s="8">
        <f t="shared" si="17"/>
        <v>109</v>
      </c>
      <c r="B125" s="8">
        <f>B124+(B131-B121)/(A131-A121)</f>
        <v>215.64</v>
      </c>
      <c r="C125" s="8">
        <f>C124+(C131-C121)/(A131-A121)</f>
        <v>115.66000000000003</v>
      </c>
      <c r="D125" s="1">
        <f t="shared" si="14"/>
        <v>1.9783486238532109</v>
      </c>
      <c r="E125" s="13">
        <f t="shared" si="15"/>
        <v>6.5817112449235715E-3</v>
      </c>
      <c r="F125" s="20"/>
      <c r="G125" s="20"/>
      <c r="H125" s="8">
        <f>H124+(H131-H121)/($A131-$A121)</f>
        <v>1.6</v>
      </c>
    </row>
    <row r="126" spans="1:108" x14ac:dyDescent="0.2">
      <c r="A126" s="8">
        <f t="shared" si="17"/>
        <v>110</v>
      </c>
      <c r="B126" s="8">
        <f>B125+(B131-B121)/(A131-A121)</f>
        <v>217.04999999999998</v>
      </c>
      <c r="C126" s="8">
        <f>C125+(C131-C121)/(A131-A121)</f>
        <v>116.20000000000003</v>
      </c>
      <c r="D126" s="1">
        <f t="shared" si="14"/>
        <v>1.9731818181818179</v>
      </c>
      <c r="E126" s="13">
        <f t="shared" si="15"/>
        <v>6.5386755703951138E-3</v>
      </c>
      <c r="F126" s="20"/>
      <c r="G126" s="20"/>
      <c r="H126" s="8">
        <f>H125+(H131-H121)/($A131-$A121)</f>
        <v>1.6</v>
      </c>
    </row>
    <row r="127" spans="1:108" x14ac:dyDescent="0.2">
      <c r="A127" s="8">
        <f t="shared" si="17"/>
        <v>111</v>
      </c>
      <c r="B127" s="8">
        <f>B126+(B131-B121)/(A131-A121)</f>
        <v>218.45999999999998</v>
      </c>
      <c r="C127" s="8">
        <f>C126+(C131-C121)/(A131-A121)</f>
        <v>116.74000000000004</v>
      </c>
      <c r="D127" s="1">
        <f t="shared" si="14"/>
        <v>1.968108108108108</v>
      </c>
      <c r="E127" s="13">
        <f t="shared" si="15"/>
        <v>6.4961990324809982E-3</v>
      </c>
      <c r="F127" s="20"/>
      <c r="G127" s="20"/>
      <c r="H127" s="8">
        <f>H126+(H131-H121)/($A131-$A121)</f>
        <v>1.6</v>
      </c>
    </row>
    <row r="128" spans="1:108" x14ac:dyDescent="0.2">
      <c r="A128" s="8">
        <f t="shared" si="17"/>
        <v>112</v>
      </c>
      <c r="B128" s="8">
        <f>B127+(B131-B121)/(A131-A121)</f>
        <v>219.86999999999998</v>
      </c>
      <c r="C128" s="8">
        <f>C127+(C131-C121)/(A131-A121)</f>
        <v>117.28000000000004</v>
      </c>
      <c r="D128" s="1">
        <f t="shared" si="14"/>
        <v>1.9631249999999998</v>
      </c>
      <c r="E128" s="13">
        <f t="shared" si="15"/>
        <v>6.4542708047239383E-3</v>
      </c>
      <c r="F128" s="20"/>
      <c r="G128" s="20"/>
      <c r="H128" s="8">
        <f>H127+(H131-H121)/($A131-$A121)</f>
        <v>1.6</v>
      </c>
    </row>
    <row r="129" spans="1:8" x14ac:dyDescent="0.2">
      <c r="A129" s="8">
        <f t="shared" si="17"/>
        <v>113</v>
      </c>
      <c r="B129" s="8">
        <f>B128+(B131-B121)/(A131-A121)</f>
        <v>221.27999999999997</v>
      </c>
      <c r="C129" s="8">
        <f>C128+(C131-C121)/(A131-A121)</f>
        <v>117.82000000000005</v>
      </c>
      <c r="D129" s="1">
        <f t="shared" si="14"/>
        <v>1.958230088495575</v>
      </c>
      <c r="E129" s="13">
        <f t="shared" si="15"/>
        <v>6.4128803383818322E-3</v>
      </c>
      <c r="F129" s="20"/>
      <c r="G129" s="20"/>
      <c r="H129" s="8">
        <f>H128+(H131-H121)/($A131-$A121)</f>
        <v>1.6</v>
      </c>
    </row>
    <row r="130" spans="1:8" x14ac:dyDescent="0.2">
      <c r="A130" s="8">
        <f t="shared" si="17"/>
        <v>114</v>
      </c>
      <c r="B130" s="8">
        <f>B129+(B131-B121)/(A131-A121)</f>
        <v>222.68999999999997</v>
      </c>
      <c r="C130" s="8">
        <f>C129+(C131-C121)/(A131-A121)</f>
        <v>118.36000000000006</v>
      </c>
      <c r="D130" s="1">
        <f t="shared" si="14"/>
        <v>1.9534210526315787</v>
      </c>
      <c r="E130" s="13">
        <f t="shared" si="15"/>
        <v>6.3720173535790625E-3</v>
      </c>
      <c r="F130" s="20"/>
      <c r="G130" s="20"/>
      <c r="H130" s="8">
        <f>H129+(H131-H121)/($A131-$A121)</f>
        <v>1.6</v>
      </c>
    </row>
    <row r="131" spans="1:8" x14ac:dyDescent="0.2">
      <c r="A131" s="9">
        <v>115</v>
      </c>
      <c r="B131" s="9">
        <f>VLOOKUP(CONCATENATE($A$1,A131),'Smith et al 2006'!$A$2:$S$780,8,FALSE)</f>
        <v>224.1</v>
      </c>
      <c r="C131" s="9">
        <f>VLOOKUP(CONCATENATE($A$1,A131),'Smith et al 2006'!$A$2:$S$780,9,FALSE)</f>
        <v>118.9</v>
      </c>
      <c r="D131" s="1">
        <f t="shared" si="14"/>
        <v>1.9486956521739129</v>
      </c>
      <c r="E131" s="13">
        <f t="shared" si="15"/>
        <v>6.3316718307961928E-3</v>
      </c>
      <c r="F131" s="20"/>
      <c r="G131" s="20"/>
      <c r="H131" s="9">
        <f>VLOOKUP(CONCATENATE($A$1,$A131),'Smith et al 2006'!$A$2:$S$780,11,FALSE)</f>
        <v>1.6</v>
      </c>
    </row>
    <row r="132" spans="1:8" x14ac:dyDescent="0.2">
      <c r="A132" s="8">
        <f t="shared" ref="A132:A140" si="18">A131+1</f>
        <v>116</v>
      </c>
      <c r="B132" s="8">
        <f>B131+(B141-B131)/(A141-A131)</f>
        <v>225.4</v>
      </c>
      <c r="C132" s="8">
        <f>C131+(C141-C131)/(A141-A131)</f>
        <v>119.39</v>
      </c>
      <c r="D132" s="1">
        <f t="shared" si="14"/>
        <v>1.943103448275862</v>
      </c>
      <c r="E132" s="13">
        <f t="shared" si="15"/>
        <v>5.8009817045963086E-3</v>
      </c>
      <c r="F132" s="20"/>
      <c r="G132" s="20"/>
      <c r="H132" s="8">
        <f>H131+(H141-H131)/($A141-$A131)</f>
        <v>1.6</v>
      </c>
    </row>
    <row r="133" spans="1:8" x14ac:dyDescent="0.2">
      <c r="A133" s="8">
        <f t="shared" si="18"/>
        <v>117</v>
      </c>
      <c r="B133" s="8">
        <f>B132+(B141-B131)/(A141-A131)</f>
        <v>226.70000000000002</v>
      </c>
      <c r="C133" s="8">
        <f>C132+(C141-C131)/(A141-A131)</f>
        <v>119.88</v>
      </c>
      <c r="D133" s="1">
        <f t="shared" si="14"/>
        <v>1.9376068376068378</v>
      </c>
      <c r="E133" s="13">
        <f t="shared" si="15"/>
        <v>5.7675244010648719E-3</v>
      </c>
      <c r="F133" s="20"/>
      <c r="G133" s="20"/>
      <c r="H133" s="8">
        <f>H132+(H141-H131)/($A141-$A131)</f>
        <v>1.6</v>
      </c>
    </row>
    <row r="134" spans="1:8" x14ac:dyDescent="0.2">
      <c r="A134" s="8">
        <f t="shared" si="18"/>
        <v>118</v>
      </c>
      <c r="B134" s="8">
        <f>B133+(B141-B131)/(A141-A131)</f>
        <v>228.00000000000003</v>
      </c>
      <c r="C134" s="8">
        <f>C133+(C141-C131)/(A141-A131)</f>
        <v>120.36999999999999</v>
      </c>
      <c r="D134" s="1">
        <f t="shared" si="14"/>
        <v>1.9322033898305087</v>
      </c>
      <c r="E134" s="13">
        <f t="shared" si="15"/>
        <v>5.7344508160566132E-3</v>
      </c>
      <c r="F134" s="20"/>
      <c r="G134" s="20"/>
      <c r="H134" s="8">
        <f>H133+(H141-H131)/($A141-$A131)</f>
        <v>1.6</v>
      </c>
    </row>
    <row r="135" spans="1:8" x14ac:dyDescent="0.2">
      <c r="A135" s="8">
        <f t="shared" si="18"/>
        <v>119</v>
      </c>
      <c r="B135" s="8">
        <f>B134+(B141-B131)/(A141-A131)</f>
        <v>229.30000000000004</v>
      </c>
      <c r="C135" s="8">
        <f>C134+(C141-C131)/(A141-A131)</f>
        <v>120.85999999999999</v>
      </c>
      <c r="D135" s="1">
        <f t="shared" si="14"/>
        <v>1.9268907563025213</v>
      </c>
      <c r="E135" s="13">
        <f t="shared" si="15"/>
        <v>5.7017543859649855E-3</v>
      </c>
      <c r="F135" s="20"/>
      <c r="G135" s="20"/>
      <c r="H135" s="8">
        <f>H134+(H141-H131)/($A141-$A131)</f>
        <v>1.6</v>
      </c>
    </row>
    <row r="136" spans="1:8" x14ac:dyDescent="0.2">
      <c r="A136" s="8">
        <f t="shared" si="18"/>
        <v>120</v>
      </c>
      <c r="B136" s="8">
        <f>B135+(B141-B131)/(A141-A131)</f>
        <v>230.60000000000005</v>
      </c>
      <c r="C136" s="8">
        <f>C135+(C141-C131)/(A141-A131)</f>
        <v>121.34999999999998</v>
      </c>
      <c r="D136" s="1">
        <f t="shared" si="14"/>
        <v>1.9216666666666671</v>
      </c>
      <c r="E136" s="13">
        <f t="shared" si="15"/>
        <v>5.6694286960314866E-3</v>
      </c>
      <c r="F136" s="20"/>
      <c r="G136" s="20"/>
      <c r="H136" s="8">
        <f>H135+(H141-H131)/($A141-$A131)</f>
        <v>1.6</v>
      </c>
    </row>
    <row r="137" spans="1:8" x14ac:dyDescent="0.2">
      <c r="A137" s="8">
        <f t="shared" si="18"/>
        <v>121</v>
      </c>
      <c r="B137" s="8">
        <f>B136+(B141-B131)/(A141-A131)</f>
        <v>231.90000000000006</v>
      </c>
      <c r="C137" s="8">
        <f>C136+(C141-C131)/(A141-A131)</f>
        <v>121.83999999999997</v>
      </c>
      <c r="D137" s="1">
        <f t="shared" si="14"/>
        <v>1.9165289256198352</v>
      </c>
      <c r="E137" s="13">
        <f t="shared" si="15"/>
        <v>5.6374674761492383E-3</v>
      </c>
      <c r="F137" s="20"/>
      <c r="G137" s="20"/>
      <c r="H137" s="8">
        <f>H136+(H141-H131)/($A141-$A131)</f>
        <v>1.6</v>
      </c>
    </row>
    <row r="138" spans="1:8" x14ac:dyDescent="0.2">
      <c r="A138" s="8">
        <f t="shared" si="18"/>
        <v>122</v>
      </c>
      <c r="B138" s="8">
        <f>B137+(B141-B131)/(A141-A131)</f>
        <v>233.20000000000007</v>
      </c>
      <c r="C138" s="8">
        <f>C137+(C141-C131)/(A141-A131)</f>
        <v>122.32999999999997</v>
      </c>
      <c r="D138" s="1">
        <f t="shared" si="14"/>
        <v>1.9114754098360662</v>
      </c>
      <c r="E138" s="13">
        <f t="shared" si="15"/>
        <v>5.6058645968091181E-3</v>
      </c>
      <c r="F138" s="20"/>
      <c r="G138" s="20"/>
      <c r="H138" s="8">
        <f>H137+(H141-H131)/($A141-$A131)</f>
        <v>1.6</v>
      </c>
    </row>
    <row r="139" spans="1:8" x14ac:dyDescent="0.2">
      <c r="A139" s="8">
        <f t="shared" si="18"/>
        <v>123</v>
      </c>
      <c r="B139" s="8">
        <f>B138+(B141-B131)/(A141-A131)</f>
        <v>234.50000000000009</v>
      </c>
      <c r="C139" s="8">
        <f>C138+(C141-C131)/(A141-A131)</f>
        <v>122.81999999999996</v>
      </c>
      <c r="D139" s="1">
        <f t="shared" si="14"/>
        <v>1.9065040650406511</v>
      </c>
      <c r="E139" s="13">
        <f t="shared" si="15"/>
        <v>5.5746140651802278E-3</v>
      </c>
      <c r="F139" s="20"/>
      <c r="G139" s="20"/>
      <c r="H139" s="8">
        <f>H138+(H141-H131)/($A141-$A131)</f>
        <v>1.6</v>
      </c>
    </row>
    <row r="140" spans="1:8" x14ac:dyDescent="0.2">
      <c r="A140" s="8">
        <f t="shared" si="18"/>
        <v>124</v>
      </c>
      <c r="B140" s="8">
        <f>B139+(B141-B131)/(A141-A131)</f>
        <v>235.8000000000001</v>
      </c>
      <c r="C140" s="8">
        <f>C139+(C141-C131)/(A141-A131)</f>
        <v>123.30999999999996</v>
      </c>
      <c r="D140" s="1">
        <f t="shared" si="14"/>
        <v>1.9016129032258073</v>
      </c>
      <c r="E140" s="13">
        <f t="shared" si="15"/>
        <v>5.5437100213220347E-3</v>
      </c>
      <c r="F140" s="20"/>
      <c r="G140" s="20"/>
      <c r="H140" s="8">
        <f>H139+(H141-H131)/($A141-$A131)</f>
        <v>1.6</v>
      </c>
    </row>
    <row r="141" spans="1:8" x14ac:dyDescent="0.2">
      <c r="A141" s="9">
        <v>125</v>
      </c>
      <c r="B141" s="9">
        <f>VLOOKUP(CONCATENATE($A$1,A141),'Smith et al 2006'!$A$2:$S$780,8,FALSE)</f>
        <v>237.1</v>
      </c>
      <c r="C141" s="9">
        <f>VLOOKUP(CONCATENATE($A$1,A141),'Smith et al 2006'!$A$2:$S$780,9,FALSE)</f>
        <v>123.8</v>
      </c>
      <c r="D141" s="1">
        <f t="shared" si="14"/>
        <v>1.8968</v>
      </c>
      <c r="E141" s="13">
        <f t="shared" si="15"/>
        <v>5.5131467345204133E-3</v>
      </c>
      <c r="F141" s="20"/>
      <c r="G141" s="20"/>
      <c r="H141" s="9">
        <f>VLOOKUP(CONCATENATE($A$1,$A141),'Smith et al 2006'!$A$2:$S$780,11,FALSE)</f>
        <v>1.6</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cqTeES7btFnFeZ22B2TXe/m+AywdHfUsqakBA8lOL6BA5o8UmSNQtpqlXS/CAHXkWJ/xT+7HWYQ63sAiPMxXRg==" saltValue="nYkHvQPo/WiD5eEYtzGg3g==" spinCount="100000" sheet="1" objects="1" scenarios="1"/>
  <mergeCells count="3">
    <mergeCell ref="D14:E14"/>
    <mergeCell ref="F13:K13"/>
    <mergeCell ref="I14:K14"/>
  </mergeCells>
  <conditionalFormatting sqref="D17:D141">
    <cfRule type="top10" dxfId="1" priority="1" stopIfTrue="1" rank="1"/>
  </conditionalFormatting>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174</v>
      </c>
    </row>
    <row r="2" spans="1:108" x14ac:dyDescent="0.2">
      <c r="A2" s="1" t="s">
        <v>206</v>
      </c>
      <c r="B2" s="1" t="s">
        <v>207</v>
      </c>
    </row>
    <row r="3" spans="1:108" x14ac:dyDescent="0.2">
      <c r="A3" s="1" t="s">
        <v>114</v>
      </c>
      <c r="B3" s="1">
        <f>_xlfn.MAXIFS(A16:A141,D16:D141,B4)</f>
        <v>75</v>
      </c>
    </row>
    <row r="4" spans="1:108" x14ac:dyDescent="0.2">
      <c r="A4" s="1" t="s">
        <v>208</v>
      </c>
      <c r="B4" s="1">
        <f>MAX(D17:D141)</f>
        <v>3.9653333333333332</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ht="12.75" customHeight="1"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0.08</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0.4</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0.16</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0.8</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0.24</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1.2000000000000002</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0.32</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1.6</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0.4</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2</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0.65999999999999992</v>
      </c>
      <c r="C22" s="8">
        <f>C21+(C31-C21)/(A31-A21)</f>
        <v>1.1600000000000001</v>
      </c>
      <c r="D22" s="1">
        <f t="shared" si="0"/>
        <v>0.10999999999999999</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2</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1.3199999999999998</v>
      </c>
      <c r="C23" s="8">
        <f>C22+(C31-C21)/(A31-A21)</f>
        <v>1.9200000000000002</v>
      </c>
      <c r="D23" s="1">
        <f t="shared" si="0"/>
        <v>0.18857142857142856</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2</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1.9799999999999998</v>
      </c>
      <c r="C24" s="8">
        <f>C23+(C31-C21)/(A31-A21)</f>
        <v>2.68</v>
      </c>
      <c r="D24" s="1">
        <f t="shared" si="0"/>
        <v>0.24749999999999997</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2</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2.6399999999999997</v>
      </c>
      <c r="C25" s="8">
        <f>C24+(C31-C21)/(A31-A21)</f>
        <v>3.4400000000000004</v>
      </c>
      <c r="D25" s="1">
        <f t="shared" si="0"/>
        <v>0.29333333333333328</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2</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3.3</v>
      </c>
      <c r="C26" s="8">
        <f>C25+(C31-C21)/(A31-A21)</f>
        <v>4.2</v>
      </c>
      <c r="D26" s="1">
        <f t="shared" si="0"/>
        <v>0.32999999999999996</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2</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3.96</v>
      </c>
      <c r="C27" s="8">
        <f>C26+(C31-C21)/(A31-A21)</f>
        <v>4.96</v>
      </c>
      <c r="D27" s="1">
        <f t="shared" si="0"/>
        <v>0.36</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2</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4.62</v>
      </c>
      <c r="C28" s="8">
        <f>C27+(C31-C21)/(A31-A21)</f>
        <v>5.72</v>
      </c>
      <c r="D28" s="1">
        <f t="shared" si="0"/>
        <v>0.38500000000000001</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2</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5.28</v>
      </c>
      <c r="C29" s="8">
        <f>C28+(C31-C21)/(A31-A21)</f>
        <v>6.4799999999999995</v>
      </c>
      <c r="D29" s="1">
        <f t="shared" si="0"/>
        <v>0.4061538461538462</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2</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5.94</v>
      </c>
      <c r="C30" s="8">
        <f>C29+(C31-C21)/(A31-A21)</f>
        <v>7.2399999999999993</v>
      </c>
      <c r="D30" s="1">
        <f t="shared" si="0"/>
        <v>0.42428571428571432</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2</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6.6</v>
      </c>
      <c r="C31" s="9">
        <f>VLOOKUP(CONCATENATE($A$1,A31),'Smith et al 2006'!$A$2:$S$780,9,FALSE)</f>
        <v>8</v>
      </c>
      <c r="D31" s="1">
        <f t="shared" si="0"/>
        <v>0.44</v>
      </c>
      <c r="E31" s="13">
        <f t="shared" si="1"/>
        <v>0.11111111111111094</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2</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10.75</v>
      </c>
      <c r="C32" s="8">
        <f>C31+(C41-C31)/(A41-A31)</f>
        <v>10.74</v>
      </c>
      <c r="D32" s="1">
        <f t="shared" si="0"/>
        <v>0.671875</v>
      </c>
      <c r="E32" s="13">
        <f t="shared" si="1"/>
        <v>0.6287878787878789</v>
      </c>
      <c r="F32" s="21">
        <f>IF('Inputs and Results'!$C$20="Conservation Easement (Perpetual)",(C32-C31),IF(AND('Inputs and Results'!$C$20="Government (Secured)",A32&lt;=$B$6),C32-C31,IF(A32&lt;=$B$6,(C32-C31)*0.01*($B$6-A32+1),0)))</f>
        <v>0</v>
      </c>
      <c r="G32" s="22">
        <f>IF(A32&lt;='Inputs and Results'!$C$12,(C32-C31)*0.01*('Inputs and Results'!$C$12-A32+1),0)</f>
        <v>0</v>
      </c>
      <c r="H32" s="8">
        <f>H31+(H41-H31)/($A41-$A31)</f>
        <v>2</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14.9</v>
      </c>
      <c r="C33" s="8">
        <f>C32+(C41-C31)/(A41-A31)</f>
        <v>13.48</v>
      </c>
      <c r="D33" s="1">
        <f t="shared" si="0"/>
        <v>0.87647058823529411</v>
      </c>
      <c r="E33" s="13">
        <f t="shared" si="1"/>
        <v>0.38604651162790704</v>
      </c>
      <c r="F33" s="21">
        <f>IF('Inputs and Results'!$C$20="Conservation Easement (Perpetual)",(C33-C32),IF(AND('Inputs and Results'!$C$20="Government (Secured)",A33&lt;=$B$6),C33-C32,IF(A33&lt;=$B$6,(C33-C32)*0.01*($B$6-A33+1),0)))</f>
        <v>0</v>
      </c>
      <c r="G33" s="22">
        <f>IF(A33&lt;='Inputs and Results'!$C$12,(C33-C32)*0.01*('Inputs and Results'!$C$12-A33+1),0)</f>
        <v>0</v>
      </c>
      <c r="H33" s="8">
        <f>H32+(H41-H31)/($A41-$A31)</f>
        <v>2</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19.05</v>
      </c>
      <c r="C34" s="8">
        <f>C33+(C41-C31)/(A41-A31)</f>
        <v>16.22</v>
      </c>
      <c r="D34" s="1">
        <f t="shared" si="0"/>
        <v>1.0583333333333333</v>
      </c>
      <c r="E34" s="13">
        <f t="shared" si="1"/>
        <v>0.27852348993288589</v>
      </c>
      <c r="F34" s="21">
        <f>IF('Inputs and Results'!$C$20="Conservation Easement (Perpetual)",(C34-C33),IF(AND('Inputs and Results'!$C$20="Government (Secured)",A34&lt;=$B$6),C34-C33,IF(A34&lt;=$B$6,(C34-C33)*0.01*($B$6-A34+1),0)))</f>
        <v>0</v>
      </c>
      <c r="G34" s="22">
        <f>IF(A34&lt;='Inputs and Results'!$C$12,(C34-C33)*0.01*('Inputs and Results'!$C$12-A34+1),0)</f>
        <v>0</v>
      </c>
      <c r="H34" s="8">
        <f>H33+(H41-H31)/($A41-$A31)</f>
        <v>2</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23.200000000000003</v>
      </c>
      <c r="C35" s="8">
        <f>C34+(C41-C31)/(A41-A31)</f>
        <v>18.959999999999997</v>
      </c>
      <c r="D35" s="1">
        <f t="shared" si="0"/>
        <v>1.2210526315789476</v>
      </c>
      <c r="E35" s="13">
        <f t="shared" si="1"/>
        <v>0.2178477690288716</v>
      </c>
      <c r="F35" s="21">
        <f>IF('Inputs and Results'!$C$20="Conservation Easement (Perpetual)",(C35-C34),IF(AND('Inputs and Results'!$C$20="Government (Secured)",A35&lt;=$B$6),C35-C34,IF(A35&lt;=$B$6,(C35-C34)*0.01*($B$6-A35+1),0)))</f>
        <v>0</v>
      </c>
      <c r="G35" s="22">
        <f>IF(A35&lt;='Inputs and Results'!$C$12,(C35-C34)*0.01*('Inputs and Results'!$C$12-A35+1),0)</f>
        <v>0</v>
      </c>
      <c r="H35" s="8">
        <f>H34+(H41-H31)/($A41-$A31)</f>
        <v>2</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27.35</v>
      </c>
      <c r="C36" s="8">
        <f>C35+(C41-C31)/(A41-A31)</f>
        <v>21.699999999999996</v>
      </c>
      <c r="D36" s="1">
        <f t="shared" si="0"/>
        <v>1.3675000000000002</v>
      </c>
      <c r="E36" s="13">
        <f t="shared" si="1"/>
        <v>0.1788793103448274</v>
      </c>
      <c r="F36" s="21">
        <f>IF('Inputs and Results'!$C$20="Conservation Easement (Perpetual)",(C36-C35),IF(AND('Inputs and Results'!$C$20="Government (Secured)",A36&lt;=$B$6),C36-C35,IF(A36&lt;=$B$6,(C36-C35)*0.01*($B$6-A36+1),0)))</f>
        <v>0</v>
      </c>
      <c r="G36" s="22">
        <f>IF(A36&lt;='Inputs and Results'!$C$12,(C36-C35)*0.01*('Inputs and Results'!$C$12-A36+1),0)</f>
        <v>0</v>
      </c>
      <c r="H36" s="8">
        <f>H35+(H41-H31)/($A41-$A31)</f>
        <v>2</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31.5</v>
      </c>
      <c r="C37" s="8">
        <f>C36+(C41-C31)/(A41-A31)</f>
        <v>24.439999999999994</v>
      </c>
      <c r="D37" s="1">
        <f t="shared" si="0"/>
        <v>1.5</v>
      </c>
      <c r="E37" s="13">
        <f t="shared" si="1"/>
        <v>0.15173674588665431</v>
      </c>
      <c r="F37" s="21">
        <f>IF('Inputs and Results'!$C$20="Conservation Easement (Perpetual)",(C37-C36),IF(AND('Inputs and Results'!$C$20="Government (Secured)",A37&lt;=$B$6),C37-C36,IF(A37&lt;=$B$6,(C37-C36)*0.01*($B$6-A37+1),0)))</f>
        <v>0</v>
      </c>
      <c r="G37" s="22">
        <f>IF(A37&lt;='Inputs and Results'!$C$12,(C37-C36)*0.01*('Inputs and Results'!$C$12-A37+1),0)</f>
        <v>0</v>
      </c>
      <c r="H37" s="8">
        <f>H36+(H41-H31)/($A41-$A31)</f>
        <v>2</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35.65</v>
      </c>
      <c r="C38" s="8">
        <f>C37+(C41-C31)/(A41-A31)</f>
        <v>27.179999999999993</v>
      </c>
      <c r="D38" s="1">
        <f t="shared" si="0"/>
        <v>1.6204545454545454</v>
      </c>
      <c r="E38" s="13">
        <f t="shared" si="1"/>
        <v>0.13174603174603172</v>
      </c>
      <c r="F38" s="21">
        <f>IF('Inputs and Results'!$C$20="Conservation Easement (Perpetual)",(C38-C37),IF(AND('Inputs and Results'!$C$20="Government (Secured)",A38&lt;=$B$6),C38-C37,IF(A38&lt;=$B$6,(C38-C37)*0.01*($B$6-A38+1),0)))</f>
        <v>0</v>
      </c>
      <c r="G38" s="22">
        <f>IF(A38&lt;='Inputs and Results'!$C$12,(C38-C37)*0.01*('Inputs and Results'!$C$12-A38+1),0)</f>
        <v>0</v>
      </c>
      <c r="H38" s="8">
        <f>H37+(H41-H31)/($A41-$A31)</f>
        <v>2</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39.799999999999997</v>
      </c>
      <c r="C39" s="8">
        <f>C38+(C41-C31)/(A41-A31)</f>
        <v>29.919999999999991</v>
      </c>
      <c r="D39" s="1">
        <f t="shared" si="0"/>
        <v>1.7304347826086954</v>
      </c>
      <c r="E39" s="13">
        <f t="shared" si="1"/>
        <v>0.11640953716690028</v>
      </c>
      <c r="F39" s="21">
        <f>IF('Inputs and Results'!$C$20="Conservation Easement (Perpetual)",(C39-C38),IF(AND('Inputs and Results'!$C$20="Government (Secured)",A39&lt;=$B$6),C39-C38,IF(A39&lt;=$B$6,(C39-C38)*0.01*($B$6-A39+1),0)))</f>
        <v>0</v>
      </c>
      <c r="G39" s="22">
        <f>IF(A39&lt;='Inputs and Results'!$C$12,(C39-C38)*0.01*('Inputs and Results'!$C$12-A39+1),0)</f>
        <v>0</v>
      </c>
      <c r="H39" s="8">
        <f>H38+(H41-H31)/($A41-$A31)</f>
        <v>2</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43.949999999999996</v>
      </c>
      <c r="C40" s="8">
        <f>C39+(C41-C31)/(A41-A31)</f>
        <v>32.659999999999989</v>
      </c>
      <c r="D40" s="1">
        <f>B40/A40</f>
        <v>1.8312499999999998</v>
      </c>
      <c r="E40" s="13">
        <f>(B40/B39)-1</f>
        <v>0.10427135678391952</v>
      </c>
      <c r="F40" s="21">
        <f>IF('Inputs and Results'!$C$20="Conservation Easement (Perpetual)",(C40-C39),IF(AND('Inputs and Results'!$C$20="Government (Secured)",A40&lt;=$B$6),C40-C39,IF(A40&lt;=$B$6,(C40-C39)*0.01*($B$6-A40+1),0)))</f>
        <v>0</v>
      </c>
      <c r="G40" s="22">
        <f>IF(A40&lt;='Inputs and Results'!$C$12,(C40-C39)*0.01*('Inputs and Results'!$C$12-A40+1),0)</f>
        <v>0</v>
      </c>
      <c r="H40" s="8">
        <f>H39+(H41-H31)/($A41-$A31)</f>
        <v>2</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48.1</v>
      </c>
      <c r="C41" s="9">
        <f>VLOOKUP(CONCATENATE($A$1,A41),'Smith et al 2006'!$A$2:$S$780,9,FALSE)</f>
        <v>35.4</v>
      </c>
      <c r="D41" s="1">
        <f t="shared" ref="D41:D104" si="4">B41/A41</f>
        <v>1.9240000000000002</v>
      </c>
      <c r="E41" s="13">
        <f t="shared" ref="E41:E104" si="5">(B41/B40)-1</f>
        <v>9.4425483503981944E-2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2</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53.760000000000005</v>
      </c>
      <c r="C42" s="8">
        <f>C41+(C51-C41)/(A51-A41)</f>
        <v>38.15</v>
      </c>
      <c r="D42" s="1">
        <f t="shared" si="4"/>
        <v>2.0676923076923077</v>
      </c>
      <c r="E42" s="13">
        <f t="shared" si="5"/>
        <v>0.11767151767151773</v>
      </c>
      <c r="F42" s="21">
        <f>IF('Inputs and Results'!$C$20="Conservation Easement (Perpetual)",(C42-C41),IF(AND('Inputs and Results'!$C$20="Government (Secured)",A42&lt;=$B$6),C42-C41,IF(A42&lt;=$B$6,(C42-C41)*0.01*($B$6-A42+1),0)))</f>
        <v>0</v>
      </c>
      <c r="G42" s="22">
        <f>IF(A42&lt;='Inputs and Results'!$C$12,(C42-C41)*0.01*('Inputs and Results'!$C$12-A42+1),0)</f>
        <v>0</v>
      </c>
      <c r="H42" s="8">
        <f>H41+(H51-H41)/($A51-$A41)</f>
        <v>2</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59.42</v>
      </c>
      <c r="C43" s="8">
        <f>C42+(C51-C41)/(A51-A41)</f>
        <v>40.9</v>
      </c>
      <c r="D43" s="1">
        <f t="shared" si="4"/>
        <v>2.2007407407407409</v>
      </c>
      <c r="E43" s="13">
        <f t="shared" si="5"/>
        <v>0.10528273809523792</v>
      </c>
      <c r="F43" s="21">
        <f>IF('Inputs and Results'!$C$20="Conservation Easement (Perpetual)",(C43-C42),IF(AND('Inputs and Results'!$C$20="Government (Secured)",A43&lt;=$B$6),C43-C42,IF(A43&lt;=$B$6,(C43-C42)*0.01*($B$6-A43+1),0)))</f>
        <v>0</v>
      </c>
      <c r="G43" s="22">
        <f>IF(A43&lt;='Inputs and Results'!$C$12,(C43-C42)*0.01*('Inputs and Results'!$C$12-A43+1),0)</f>
        <v>0</v>
      </c>
      <c r="H43" s="8">
        <f>H42+(H51-H41)/($A51-$A41)</f>
        <v>2</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65.08</v>
      </c>
      <c r="C44" s="8">
        <f>C43+(C51-C41)/(A51-A41)</f>
        <v>43.65</v>
      </c>
      <c r="D44" s="1">
        <f t="shared" si="4"/>
        <v>2.3242857142857143</v>
      </c>
      <c r="E44" s="13">
        <f t="shared" si="5"/>
        <v>9.5254123190844808E-2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2</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70.739999999999995</v>
      </c>
      <c r="C45" s="8">
        <f>C44+(C51-C41)/(A51-A41)</f>
        <v>46.4</v>
      </c>
      <c r="D45" s="1">
        <f t="shared" si="4"/>
        <v>2.4393103448275859</v>
      </c>
      <c r="E45" s="13">
        <f t="shared" si="5"/>
        <v>8.6969883220651356E-2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2</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76.399999999999991</v>
      </c>
      <c r="C46" s="8">
        <f>C45+(C51-C41)/(A51-A41)</f>
        <v>49.15</v>
      </c>
      <c r="D46" s="1">
        <f t="shared" si="4"/>
        <v>2.5466666666666664</v>
      </c>
      <c r="E46" s="13">
        <f t="shared" si="5"/>
        <v>8.0011309018942489E-2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2</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82.059999999999988</v>
      </c>
      <c r="C47" s="8">
        <f>C46+(C51-C41)/(A51-A41)</f>
        <v>51.9</v>
      </c>
      <c r="D47" s="1">
        <f t="shared" si="4"/>
        <v>2.6470967741935478</v>
      </c>
      <c r="E47" s="13">
        <f t="shared" si="5"/>
        <v>7.4083769633507712E-2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87.719999999999985</v>
      </c>
      <c r="C48" s="8">
        <f>C47+(C51-C41)/(A51-A41)</f>
        <v>54.65</v>
      </c>
      <c r="D48" s="1">
        <f t="shared" si="4"/>
        <v>2.7412499999999995</v>
      </c>
      <c r="E48" s="13">
        <f t="shared" si="5"/>
        <v>6.8973921520838477E-2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93.379999999999981</v>
      </c>
      <c r="C49" s="8">
        <f>C48+(C51-C41)/(A51-A41)</f>
        <v>57.4</v>
      </c>
      <c r="D49" s="1">
        <f t="shared" si="4"/>
        <v>2.8296969696969692</v>
      </c>
      <c r="E49" s="13">
        <f t="shared" si="5"/>
        <v>6.4523483812129578E-2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99.039999999999978</v>
      </c>
      <c r="C50" s="8">
        <f>C49+(C51-C41)/(A51-A41)</f>
        <v>60.15</v>
      </c>
      <c r="D50" s="1">
        <f t="shared" si="4"/>
        <v>2.9129411764705875</v>
      </c>
      <c r="E50" s="13">
        <f t="shared" si="5"/>
        <v>6.0612550867423343E-2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104.7</v>
      </c>
      <c r="C51" s="9">
        <f>VLOOKUP(CONCATENATE($A$1,A51),'Smith et al 2006'!$A$2:$S$780,9,FALSE)</f>
        <v>62.9</v>
      </c>
      <c r="D51" s="1">
        <f t="shared" si="4"/>
        <v>2.9914285714285715</v>
      </c>
      <c r="E51" s="13">
        <f t="shared" si="5"/>
        <v>5.7148626817447701E-2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110.12</v>
      </c>
      <c r="C52" s="8">
        <f>C51+(C61-C51)/(A61-A51)</f>
        <v>65.19</v>
      </c>
      <c r="D52" s="1">
        <f t="shared" si="4"/>
        <v>3.0588888888888892</v>
      </c>
      <c r="E52" s="13">
        <f t="shared" si="5"/>
        <v>5.1766953199617882E-2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115.54</v>
      </c>
      <c r="C53" s="8">
        <f>C52+(C61-C51)/(A61-A51)</f>
        <v>67.48</v>
      </c>
      <c r="D53" s="1">
        <f t="shared" si="4"/>
        <v>3.122702702702703</v>
      </c>
      <c r="E53" s="13">
        <f t="shared" si="5"/>
        <v>4.9219033781329413E-2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120.96000000000001</v>
      </c>
      <c r="C54" s="8">
        <f>C53+(C61-C51)/(A61-A51)</f>
        <v>69.77000000000001</v>
      </c>
      <c r="D54" s="1">
        <f t="shared" si="4"/>
        <v>3.1831578947368424</v>
      </c>
      <c r="E54" s="13">
        <f t="shared" si="5"/>
        <v>4.6910160983209215E-2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126.38000000000001</v>
      </c>
      <c r="C55" s="8">
        <f>C54+(C61-C51)/(A61-A51)</f>
        <v>72.060000000000016</v>
      </c>
      <c r="D55" s="1">
        <f t="shared" si="4"/>
        <v>3.2405128205128206</v>
      </c>
      <c r="E55" s="13">
        <f t="shared" si="5"/>
        <v>4.4808201058201158E-2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131.80000000000001</v>
      </c>
      <c r="C56" s="8">
        <f>C55+(C61-C51)/(A61-A51)</f>
        <v>74.350000000000023</v>
      </c>
      <c r="D56" s="1">
        <f t="shared" si="4"/>
        <v>3.2950000000000004</v>
      </c>
      <c r="E56" s="13">
        <f t="shared" si="5"/>
        <v>4.2886532679221379E-2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137.22</v>
      </c>
      <c r="C57" s="8">
        <f>C56+(C61-C51)/(A61-A51)</f>
        <v>76.640000000000029</v>
      </c>
      <c r="D57" s="1">
        <f t="shared" si="4"/>
        <v>3.3468292682926828</v>
      </c>
      <c r="E57" s="13">
        <f t="shared" si="5"/>
        <v>4.1122913505311054E-2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142.63999999999999</v>
      </c>
      <c r="C58" s="8">
        <f>C57+(C61-C51)/(A61-A51)</f>
        <v>78.930000000000035</v>
      </c>
      <c r="D58" s="1">
        <f t="shared" si="4"/>
        <v>3.3961904761904758</v>
      </c>
      <c r="E58" s="13">
        <f t="shared" si="5"/>
        <v>3.9498615362191902E-2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148.05999999999997</v>
      </c>
      <c r="C59" s="8">
        <f>C58+(C61-C51)/(A61-A51)</f>
        <v>81.220000000000041</v>
      </c>
      <c r="D59" s="1">
        <f t="shared" si="4"/>
        <v>3.4432558139534879</v>
      </c>
      <c r="E59" s="13">
        <f t="shared" si="5"/>
        <v>3.7997756590016696E-2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153.47999999999996</v>
      </c>
      <c r="C60" s="8">
        <f>C59+(C61-C51)/(A61-A51)</f>
        <v>83.510000000000048</v>
      </c>
      <c r="D60" s="1">
        <f t="shared" si="4"/>
        <v>3.4881818181818174</v>
      </c>
      <c r="E60" s="13">
        <f t="shared" si="5"/>
        <v>3.6606781034715485E-2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158.9</v>
      </c>
      <c r="C61" s="9">
        <f>VLOOKUP(CONCATENATE($A$1,A61),'Smith et al 2006'!$A$2:$S$780,9,FALSE)</f>
        <v>85.8</v>
      </c>
      <c r="D61" s="1">
        <f t="shared" si="4"/>
        <v>3.5311111111111111</v>
      </c>
      <c r="E61" s="13">
        <f t="shared" si="5"/>
        <v>3.5314047432890572E-2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163.92000000000002</v>
      </c>
      <c r="C62" s="8">
        <f>C61+(C71-C61)/(A71-A61)</f>
        <v>87.75</v>
      </c>
      <c r="D62" s="1">
        <f t="shared" si="4"/>
        <v>3.5634782608695654</v>
      </c>
      <c r="E62" s="13">
        <f t="shared" si="5"/>
        <v>3.1592196349905732E-2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168.94000000000003</v>
      </c>
      <c r="C63" s="8">
        <f>C62+(C71-C61)/(A71-A61)</f>
        <v>89.7</v>
      </c>
      <c r="D63" s="1">
        <f t="shared" si="4"/>
        <v>3.5944680851063837</v>
      </c>
      <c r="E63" s="13">
        <f t="shared" si="5"/>
        <v>3.0624694973157673E-2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173.96000000000004</v>
      </c>
      <c r="C64" s="8">
        <f>C63+(C71-C61)/(A71-A61)</f>
        <v>91.65</v>
      </c>
      <c r="D64" s="1">
        <f t="shared" si="4"/>
        <v>3.6241666666666674</v>
      </c>
      <c r="E64" s="13">
        <f t="shared" si="5"/>
        <v>2.9714691606487653E-2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178.98000000000005</v>
      </c>
      <c r="C65" s="8">
        <f>C64+(C71-C61)/(A71-A61)</f>
        <v>93.600000000000009</v>
      </c>
      <c r="D65" s="1">
        <f t="shared" si="4"/>
        <v>3.6526530612244907</v>
      </c>
      <c r="E65" s="13">
        <f t="shared" si="5"/>
        <v>2.885720855369045E-2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184.00000000000006</v>
      </c>
      <c r="C66" s="8">
        <f>C65+(C71-C61)/(A71-A61)</f>
        <v>95.550000000000011</v>
      </c>
      <c r="D66" s="1">
        <f t="shared" si="4"/>
        <v>3.680000000000001</v>
      </c>
      <c r="E66" s="13">
        <f t="shared" si="5"/>
        <v>2.8047826572801471E-2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189.02000000000007</v>
      </c>
      <c r="C67" s="8">
        <f>C66+(C71-C61)/(A71-A61)</f>
        <v>97.500000000000014</v>
      </c>
      <c r="D67" s="1">
        <f t="shared" si="4"/>
        <v>3.7062745098039227</v>
      </c>
      <c r="E67" s="13">
        <f t="shared" si="5"/>
        <v>2.7282608695652133E-2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194.04000000000008</v>
      </c>
      <c r="C68" s="8">
        <f>C67+(C71-C61)/(A71-A61)</f>
        <v>99.450000000000017</v>
      </c>
      <c r="D68" s="1">
        <f t="shared" si="4"/>
        <v>3.731538461538463</v>
      </c>
      <c r="E68" s="13">
        <f t="shared" si="5"/>
        <v>2.6558036186646872E-2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199.06000000000009</v>
      </c>
      <c r="C69" s="8">
        <f>C68+(C71-C61)/(A71-A61)</f>
        <v>101.40000000000002</v>
      </c>
      <c r="D69" s="1">
        <f t="shared" si="4"/>
        <v>3.7558490566037754</v>
      </c>
      <c r="E69" s="13">
        <f t="shared" si="5"/>
        <v>2.5870954442382965E-2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204.0800000000001</v>
      </c>
      <c r="C70" s="8">
        <f>C69+(C71-C61)/(A71-A61)</f>
        <v>103.35000000000002</v>
      </c>
      <c r="D70" s="1">
        <f t="shared" si="4"/>
        <v>3.7792592592592609</v>
      </c>
      <c r="E70" s="13">
        <f t="shared" si="5"/>
        <v>2.5218527077263131E-2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209.1</v>
      </c>
      <c r="C71" s="9">
        <f>VLOOKUP(CONCATENATE($A$1,A71),'Smith et al 2006'!$A$2:$S$780,9,FALSE)</f>
        <v>105.3</v>
      </c>
      <c r="D71" s="1">
        <f t="shared" si="4"/>
        <v>3.8018181818181818</v>
      </c>
      <c r="E71" s="13">
        <f t="shared" si="5"/>
        <v>2.4598196785573734E-2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213.7</v>
      </c>
      <c r="C72" s="8">
        <f>C71+(C81-C71)/(A81-A71)</f>
        <v>106.99</v>
      </c>
      <c r="D72" s="1">
        <f t="shared" si="4"/>
        <v>3.8160714285714286</v>
      </c>
      <c r="E72" s="13">
        <f t="shared" si="5"/>
        <v>2.1999043519846939E-2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218.29999999999998</v>
      </c>
      <c r="C73" s="8">
        <f>C72+(C81-C71)/(A81-A71)</f>
        <v>108.67999999999999</v>
      </c>
      <c r="D73" s="1">
        <f t="shared" si="4"/>
        <v>3.8298245614035085</v>
      </c>
      <c r="E73" s="13">
        <f t="shared" si="5"/>
        <v>2.1525503041647243E-2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222.89999999999998</v>
      </c>
      <c r="C74" s="8">
        <f>C73+(C81-C71)/(A81-A71)</f>
        <v>110.36999999999999</v>
      </c>
      <c r="D74" s="1">
        <f t="shared" si="4"/>
        <v>3.8431034482758615</v>
      </c>
      <c r="E74" s="13">
        <f t="shared" si="5"/>
        <v>2.1071919377004145E-2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227.49999999999997</v>
      </c>
      <c r="C75" s="8">
        <f>C74+(C81-C71)/(A81-A71)</f>
        <v>112.05999999999999</v>
      </c>
      <c r="D75" s="1">
        <f t="shared" si="4"/>
        <v>3.85593220338983</v>
      </c>
      <c r="E75" s="13">
        <f t="shared" si="5"/>
        <v>2.0637056976222423E-2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232.09999999999997</v>
      </c>
      <c r="C76" s="8">
        <f>C75+(C81-C71)/(A81-A71)</f>
        <v>113.74999999999999</v>
      </c>
      <c r="D76" s="1">
        <f t="shared" si="4"/>
        <v>3.8683333333333327</v>
      </c>
      <c r="E76" s="13">
        <f t="shared" si="5"/>
        <v>2.0219780219780104E-2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236.69999999999996</v>
      </c>
      <c r="C77" s="8">
        <f>C76+(C81-C71)/(A81-A71)</f>
        <v>115.43999999999998</v>
      </c>
      <c r="D77" s="1">
        <f t="shared" si="4"/>
        <v>3.8803278688524583</v>
      </c>
      <c r="E77" s="13">
        <f t="shared" si="5"/>
        <v>1.9819043515725943E-2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241.29999999999995</v>
      </c>
      <c r="C78" s="8">
        <f>C77+(C81-C71)/(A81-A71)</f>
        <v>117.12999999999998</v>
      </c>
      <c r="D78" s="1">
        <f t="shared" si="4"/>
        <v>3.891935483870967</v>
      </c>
      <c r="E78" s="13">
        <f t="shared" si="5"/>
        <v>1.9433882551753268E-2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245.89999999999995</v>
      </c>
      <c r="C79" s="8">
        <f>C78+(C81-C71)/(A81-A71)</f>
        <v>118.81999999999998</v>
      </c>
      <c r="D79" s="1">
        <f t="shared" si="4"/>
        <v>3.9031746031746022</v>
      </c>
      <c r="E79" s="13">
        <f t="shared" si="5"/>
        <v>1.9063406547865647E-2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250.49999999999994</v>
      </c>
      <c r="C80" s="8">
        <f>C79+(C81-C71)/(A81-A71)</f>
        <v>120.50999999999998</v>
      </c>
      <c r="D80" s="1">
        <f t="shared" si="4"/>
        <v>3.9140624999999991</v>
      </c>
      <c r="E80" s="13">
        <f t="shared" si="5"/>
        <v>1.87067913786092E-2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255.1</v>
      </c>
      <c r="C81" s="9">
        <f>VLOOKUP(CONCATENATE($A$1,A81),'Smith et al 2006'!$A$2:$S$780,9,FALSE)</f>
        <v>122.2</v>
      </c>
      <c r="D81" s="1">
        <f t="shared" si="4"/>
        <v>3.9246153846153846</v>
      </c>
      <c r="E81" s="13">
        <f t="shared" si="5"/>
        <v>1.8363273453094076E-2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259.33</v>
      </c>
      <c r="C82" s="8">
        <f>C81+(C91-C81)/(A91-A81)</f>
        <v>123.69</v>
      </c>
      <c r="D82" s="1">
        <f t="shared" si="4"/>
        <v>3.9292424242424242</v>
      </c>
      <c r="E82" s="13">
        <f t="shared" si="5"/>
        <v>1.6581732653861092E-2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263.56</v>
      </c>
      <c r="C83" s="8">
        <f>C82+(C91-C81)/(A91-A81)</f>
        <v>125.17999999999999</v>
      </c>
      <c r="D83" s="1">
        <f t="shared" si="4"/>
        <v>3.9337313432835823</v>
      </c>
      <c r="E83" s="13">
        <f t="shared" si="5"/>
        <v>1.6311263640920837E-2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267.79000000000002</v>
      </c>
      <c r="C84" s="8">
        <f>C83+(C91-C81)/(A91-A81)</f>
        <v>126.66999999999999</v>
      </c>
      <c r="D84" s="1">
        <f t="shared" si="4"/>
        <v>3.938088235294118</v>
      </c>
      <c r="E84" s="13">
        <f t="shared" si="5"/>
        <v>1.6049476400060714E-2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272.02000000000004</v>
      </c>
      <c r="C85" s="8">
        <f>C84+(C91-C81)/(A91-A81)</f>
        <v>128.16</v>
      </c>
      <c r="D85" s="1">
        <f t="shared" si="4"/>
        <v>3.9423188405797105</v>
      </c>
      <c r="E85" s="13">
        <f t="shared" si="5"/>
        <v>1.5795959520519931E-2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276.25000000000006</v>
      </c>
      <c r="C86" s="8">
        <f>C85+(C91-C81)/(A91-A81)</f>
        <v>129.65</v>
      </c>
      <c r="D86" s="1">
        <f t="shared" si="4"/>
        <v>3.9464285714285721</v>
      </c>
      <c r="E86" s="13">
        <f t="shared" si="5"/>
        <v>1.5550327181824919E-2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280.48000000000008</v>
      </c>
      <c r="C87" s="8">
        <f>C86+(C91-C81)/(A91-A81)</f>
        <v>131.14000000000001</v>
      </c>
      <c r="D87" s="1">
        <f t="shared" si="4"/>
        <v>3.9504225352112687</v>
      </c>
      <c r="E87" s="13">
        <f t="shared" si="5"/>
        <v>1.5312217194570099E-2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284.71000000000009</v>
      </c>
      <c r="C88" s="8">
        <f>C87+(C91-C81)/(A91-A81)</f>
        <v>132.63000000000002</v>
      </c>
      <c r="D88" s="1">
        <f t="shared" si="4"/>
        <v>3.9543055555555569</v>
      </c>
      <c r="E88" s="13">
        <f t="shared" si="5"/>
        <v>1.5081289218482619E-2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288.94000000000011</v>
      </c>
      <c r="C89" s="8">
        <f>C88+(C91-C81)/(A91-A81)</f>
        <v>134.12000000000003</v>
      </c>
      <c r="D89" s="1">
        <f t="shared" si="4"/>
        <v>3.9580821917808233</v>
      </c>
      <c r="E89" s="13">
        <f t="shared" si="5"/>
        <v>1.4857223139334907E-2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293.17000000000013</v>
      </c>
      <c r="C90" s="8">
        <f>C89+(C91-C81)/(A91-A81)</f>
        <v>135.61000000000004</v>
      </c>
      <c r="D90" s="1">
        <f t="shared" si="4"/>
        <v>3.9617567567567584</v>
      </c>
      <c r="E90" s="13">
        <f t="shared" si="5"/>
        <v>1.4639717588426748E-2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297.39999999999998</v>
      </c>
      <c r="C91" s="9">
        <f>VLOOKUP(CONCATENATE($A$1,A91),'Smith et al 2006'!$A$2:$S$780,9,FALSE)</f>
        <v>137.1</v>
      </c>
      <c r="D91" s="1">
        <f t="shared" si="4"/>
        <v>3.9653333333333332</v>
      </c>
      <c r="E91" s="13">
        <f t="shared" si="5"/>
        <v>1.4428488590237265E-2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301.27</v>
      </c>
      <c r="C92" s="8">
        <f>C91+(C101-C91)/(A101-A91)</f>
        <v>138.41999999999999</v>
      </c>
      <c r="D92" s="1">
        <f t="shared" si="4"/>
        <v>3.9640789473684208</v>
      </c>
      <c r="E92" s="13">
        <f t="shared" si="5"/>
        <v>1.3012777404169507E-2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305.14</v>
      </c>
      <c r="C93" s="8">
        <f>C92+(C101-C91)/(A101-A91)</f>
        <v>139.73999999999998</v>
      </c>
      <c r="D93" s="1">
        <f t="shared" si="4"/>
        <v>3.9628571428571426</v>
      </c>
      <c r="E93" s="13">
        <f t="shared" si="5"/>
        <v>1.2845620207787123E-2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309.01</v>
      </c>
      <c r="C94" s="8">
        <f>C93+(C101-C91)/(A101-A91)</f>
        <v>141.05999999999997</v>
      </c>
      <c r="D94" s="1">
        <f t="shared" si="4"/>
        <v>3.9616666666666664</v>
      </c>
      <c r="E94" s="13">
        <f t="shared" si="5"/>
        <v>1.2682703021563935E-2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312.88</v>
      </c>
      <c r="C95" s="8">
        <f>C94+(C101-C91)/(A101-A91)</f>
        <v>142.37999999999997</v>
      </c>
      <c r="D95" s="1">
        <f t="shared" si="4"/>
        <v>3.9605063291139242</v>
      </c>
      <c r="E95" s="13">
        <f t="shared" si="5"/>
        <v>1.2523866541535922E-2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316.75</v>
      </c>
      <c r="C96" s="8">
        <f>C95+(C101-C91)/(A101-A91)</f>
        <v>143.69999999999996</v>
      </c>
      <c r="D96" s="1">
        <f t="shared" si="4"/>
        <v>3.9593750000000001</v>
      </c>
      <c r="E96" s="13">
        <f t="shared" si="5"/>
        <v>1.2368959345435915E-2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320.62</v>
      </c>
      <c r="C97" s="8">
        <f>C96+(C101-C91)/(A101-A91)</f>
        <v>145.01999999999995</v>
      </c>
      <c r="D97" s="1">
        <f t="shared" si="4"/>
        <v>3.9582716049382718</v>
      </c>
      <c r="E97" s="13">
        <f t="shared" si="5"/>
        <v>1.2217837411207633E-2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324.49</v>
      </c>
      <c r="C98" s="8">
        <f>C97+(C101-C91)/(A101-A91)</f>
        <v>146.33999999999995</v>
      </c>
      <c r="D98" s="1">
        <f t="shared" si="4"/>
        <v>3.9571951219512198</v>
      </c>
      <c r="E98" s="13">
        <f t="shared" si="5"/>
        <v>1.2070363670388717E-2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328.36</v>
      </c>
      <c r="C99" s="8">
        <f>C98+(C101-C91)/(A101-A91)</f>
        <v>147.65999999999994</v>
      </c>
      <c r="D99" s="1">
        <f t="shared" si="4"/>
        <v>3.9561445783132534</v>
      </c>
      <c r="E99" s="13">
        <f t="shared" si="5"/>
        <v>1.1926407593454424E-2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332.23</v>
      </c>
      <c r="C100" s="8">
        <f>C99+(C101-C91)/(A101-A91)</f>
        <v>148.97999999999993</v>
      </c>
      <c r="D100" s="1">
        <f t="shared" si="4"/>
        <v>3.9551190476190476</v>
      </c>
      <c r="E100" s="13">
        <f t="shared" si="5"/>
        <v>1.178584480448297E-2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336.1</v>
      </c>
      <c r="C101" s="9">
        <f>VLOOKUP(CONCATENATE($A$1,A101),'Smith et al 2006'!$A$2:$S$780,9,FALSE)</f>
        <v>150.30000000000001</v>
      </c>
      <c r="D101" s="1">
        <f t="shared" si="4"/>
        <v>3.954117647058824</v>
      </c>
      <c r="E101" s="13">
        <f t="shared" si="5"/>
        <v>1.1648556722752224E-2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339.66</v>
      </c>
      <c r="C102" s="8">
        <f>C101+(C111-C101)/(A111-A101)</f>
        <v>151.47</v>
      </c>
      <c r="D102" s="1">
        <f t="shared" si="4"/>
        <v>3.9495348837209305</v>
      </c>
      <c r="E102" s="13">
        <f t="shared" si="5"/>
        <v>1.0592085688783115E-2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2</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343.22</v>
      </c>
      <c r="C103" s="8">
        <f>C102+(C111-C101)/(A111-A101)</f>
        <v>152.63999999999999</v>
      </c>
      <c r="D103" s="1">
        <f t="shared" si="4"/>
        <v>3.9450574712643682</v>
      </c>
      <c r="E103" s="13">
        <f t="shared" si="5"/>
        <v>1.0481069304598689E-2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2</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346.78000000000003</v>
      </c>
      <c r="C104" s="8">
        <f>C103+(C111-C101)/(A111-A101)</f>
        <v>153.80999999999997</v>
      </c>
      <c r="D104" s="1">
        <f t="shared" si="4"/>
        <v>3.9406818181818184</v>
      </c>
      <c r="E104" s="13">
        <f t="shared" si="5"/>
        <v>1.0372355923314425E-2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2</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350.34000000000003</v>
      </c>
      <c r="C105" s="8">
        <f>C104+(C111-C101)/(A111-A101)</f>
        <v>154.97999999999996</v>
      </c>
      <c r="D105" s="1">
        <f t="shared" ref="D105:D141" si="14">B105/A105</f>
        <v>3.9364044943820229</v>
      </c>
      <c r="E105" s="13">
        <f t="shared" ref="E105:E141" si="15">(B105/B104)-1</f>
        <v>1.0265874617913395E-2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2</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353.90000000000003</v>
      </c>
      <c r="C106" s="8">
        <f>C105+(C111-C101)/(A111-A101)</f>
        <v>156.14999999999995</v>
      </c>
      <c r="D106" s="1">
        <f t="shared" si="14"/>
        <v>3.9322222222222227</v>
      </c>
      <c r="E106" s="13">
        <f t="shared" si="15"/>
        <v>1.0161557344294136E-2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2</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357.46000000000004</v>
      </c>
      <c r="C107" s="8">
        <f>C106+(C111-C101)/(A111-A101)</f>
        <v>157.31999999999994</v>
      </c>
      <c r="D107" s="1">
        <f t="shared" si="14"/>
        <v>3.9281318681318687</v>
      </c>
      <c r="E107" s="13">
        <f t="shared" si="15"/>
        <v>1.005933879627019E-2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2</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361.02000000000004</v>
      </c>
      <c r="C108" s="8">
        <f>C107+(C111-C101)/(A111-A101)</f>
        <v>158.48999999999992</v>
      </c>
      <c r="D108" s="1">
        <f t="shared" si="14"/>
        <v>3.9241304347826089</v>
      </c>
      <c r="E108" s="13">
        <f t="shared" si="15"/>
        <v>9.9591562692329383E-3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2</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364.58000000000004</v>
      </c>
      <c r="C109" s="8">
        <f>C108+(C111-C101)/(A111-A101)</f>
        <v>159.65999999999991</v>
      </c>
      <c r="D109" s="1">
        <f t="shared" si="14"/>
        <v>3.9202150537634415</v>
      </c>
      <c r="E109" s="13">
        <f t="shared" si="15"/>
        <v>9.8609495318819906E-3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2</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368.14000000000004</v>
      </c>
      <c r="C110" s="8">
        <f>C109+(C111-C101)/(A111-A101)</f>
        <v>160.8299999999999</v>
      </c>
      <c r="D110" s="1">
        <f t="shared" si="14"/>
        <v>3.9163829787234046</v>
      </c>
      <c r="E110" s="13">
        <f t="shared" si="15"/>
        <v>9.7646607054693302E-3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2</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371.7</v>
      </c>
      <c r="C111" s="9">
        <f>VLOOKUP(CONCATENATE($A$1,A111),'Smith et al 2006'!$A$2:$S$780,9,FALSE)</f>
        <v>162</v>
      </c>
      <c r="D111" s="1">
        <f t="shared" si="14"/>
        <v>3.9126315789473685</v>
      </c>
      <c r="E111" s="13">
        <f t="shared" si="15"/>
        <v>9.6702341500514155E-3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2</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374.95</v>
      </c>
      <c r="C112" s="8">
        <f>C111+(C121-C111)/(A121-A111)</f>
        <v>163.05000000000001</v>
      </c>
      <c r="D112" s="1">
        <f t="shared" si="14"/>
        <v>3.9057291666666667</v>
      </c>
      <c r="E112" s="13">
        <f t="shared" si="15"/>
        <v>8.743610438525673E-3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2</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378.2</v>
      </c>
      <c r="C113" s="8">
        <f>C112+(C121-C111)/(A121-A111)</f>
        <v>164.10000000000002</v>
      </c>
      <c r="D113" s="1">
        <f t="shared" si="14"/>
        <v>3.8989690721649484</v>
      </c>
      <c r="E113" s="13">
        <f t="shared" si="15"/>
        <v>8.6678223763168027E-3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2</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381.45</v>
      </c>
      <c r="C114" s="8">
        <f>C113+(C121-C111)/(A121-A111)</f>
        <v>165.15000000000003</v>
      </c>
      <c r="D114" s="1">
        <f t="shared" si="14"/>
        <v>3.8923469387755101</v>
      </c>
      <c r="E114" s="13">
        <f t="shared" si="15"/>
        <v>8.593336858804923E-3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2</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384.7</v>
      </c>
      <c r="C115" s="8">
        <f>C114+(C121-C111)/(A121-A111)</f>
        <v>166.20000000000005</v>
      </c>
      <c r="D115" s="1">
        <f t="shared" si="14"/>
        <v>3.8858585858585859</v>
      </c>
      <c r="E115" s="13">
        <f t="shared" si="15"/>
        <v>8.5201205924760881E-3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2</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387.95</v>
      </c>
      <c r="C116" s="8">
        <f>C115+(C121-C111)/(A121-A111)</f>
        <v>167.25000000000006</v>
      </c>
      <c r="D116" s="1">
        <f t="shared" si="14"/>
        <v>3.8794999999999997</v>
      </c>
      <c r="E116" s="13">
        <f t="shared" si="15"/>
        <v>8.448141408889942E-3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2</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391.2</v>
      </c>
      <c r="C117" s="8">
        <f>C116+(C121-C111)/(A121-A111)</f>
        <v>168.30000000000007</v>
      </c>
      <c r="D117" s="1">
        <f t="shared" si="14"/>
        <v>3.8732673267326732</v>
      </c>
      <c r="E117" s="13">
        <f t="shared" si="15"/>
        <v>8.37736821755386E-3</v>
      </c>
      <c r="F117" s="20"/>
      <c r="G117" s="20"/>
      <c r="H117" s="8">
        <f>H116+(H121-H111)/($A121-$A111)</f>
        <v>2</v>
      </c>
    </row>
    <row r="118" spans="1:108" x14ac:dyDescent="0.2">
      <c r="A118" s="8">
        <f t="shared" si="16"/>
        <v>102</v>
      </c>
      <c r="B118" s="8">
        <f>B117+(B121-B111)/(A121-A111)</f>
        <v>394.45</v>
      </c>
      <c r="C118" s="8">
        <f>C117+(C121-C111)/(A121-A111)</f>
        <v>169.35000000000008</v>
      </c>
      <c r="D118" s="1">
        <f t="shared" si="14"/>
        <v>3.8671568627450981</v>
      </c>
      <c r="E118" s="13">
        <f t="shared" si="15"/>
        <v>8.3077709611452111E-3</v>
      </c>
      <c r="F118" s="20"/>
      <c r="G118" s="20"/>
      <c r="H118" s="8">
        <f>H117+(H121-H111)/($A121-$A111)</f>
        <v>2</v>
      </c>
    </row>
    <row r="119" spans="1:108" x14ac:dyDescent="0.2">
      <c r="A119" s="8">
        <f t="shared" si="16"/>
        <v>103</v>
      </c>
      <c r="B119" s="8">
        <f>B118+(B121-B111)/(A121-A111)</f>
        <v>397.7</v>
      </c>
      <c r="C119" s="8">
        <f>C118+(C121-C111)/(A121-A111)</f>
        <v>170.40000000000009</v>
      </c>
      <c r="D119" s="1">
        <f t="shared" si="14"/>
        <v>3.8611650485436892</v>
      </c>
      <c r="E119" s="13">
        <f t="shared" si="15"/>
        <v>8.2393205729496266E-3</v>
      </c>
      <c r="F119" s="20"/>
      <c r="G119" s="20"/>
      <c r="H119" s="8">
        <f>H118+(H121-H111)/($A121-$A111)</f>
        <v>2</v>
      </c>
    </row>
    <row r="120" spans="1:108" x14ac:dyDescent="0.2">
      <c r="A120" s="8">
        <f t="shared" si="16"/>
        <v>104</v>
      </c>
      <c r="B120" s="8">
        <f>B119+(B121-B111)/(A121-A111)</f>
        <v>400.95</v>
      </c>
      <c r="C120" s="8">
        <f>C119+(C121-C111)/(A121-A111)</f>
        <v>171.4500000000001</v>
      </c>
      <c r="D120" s="1">
        <f t="shared" si="14"/>
        <v>3.8552884615384615</v>
      </c>
      <c r="E120" s="13">
        <f t="shared" si="15"/>
        <v>8.1719889363842668E-3</v>
      </c>
      <c r="F120" s="20"/>
      <c r="G120" s="20"/>
      <c r="H120" s="8">
        <f>H119+(H121-H111)/($A121-$A111)</f>
        <v>2</v>
      </c>
    </row>
    <row r="121" spans="1:108" x14ac:dyDescent="0.2">
      <c r="A121" s="9">
        <v>105</v>
      </c>
      <c r="B121" s="9">
        <f>VLOOKUP(CONCATENATE($A$1,A121),'Smith et al 2006'!$A$2:$S$780,8,FALSE)</f>
        <v>404.2</v>
      </c>
      <c r="C121" s="9">
        <f>VLOOKUP(CONCATENATE($A$1,A121),'Smith et al 2006'!$A$2:$S$780,9,FALSE)</f>
        <v>172.5</v>
      </c>
      <c r="D121" s="1">
        <f t="shared" si="14"/>
        <v>3.8495238095238093</v>
      </c>
      <c r="E121" s="13">
        <f t="shared" si="15"/>
        <v>8.1057488464895133E-3</v>
      </c>
      <c r="F121" s="20"/>
      <c r="G121" s="20"/>
      <c r="H121" s="9">
        <f>VLOOKUP(CONCATENATE($A$1,$A121),'Smith et al 2006'!$A$2:$S$780,11,FALSE)</f>
        <v>2</v>
      </c>
    </row>
    <row r="122" spans="1:108" x14ac:dyDescent="0.2">
      <c r="A122" s="8">
        <f t="shared" ref="A122:A130" si="17">A121+1</f>
        <v>106</v>
      </c>
      <c r="B122" s="8">
        <f>B121+(B131-B121)/(A131-A121)</f>
        <v>407.18</v>
      </c>
      <c r="C122" s="8">
        <f>C121+(C131-C121)/(A131-A121)</f>
        <v>173.45</v>
      </c>
      <c r="D122" s="1">
        <f t="shared" si="14"/>
        <v>3.841320754716981</v>
      </c>
      <c r="E122" s="13">
        <f t="shared" si="15"/>
        <v>7.3725878278081414E-3</v>
      </c>
      <c r="F122" s="20"/>
      <c r="G122" s="20"/>
      <c r="H122" s="8">
        <f>H121+(H131-H121)/($A131-$A121)</f>
        <v>2</v>
      </c>
    </row>
    <row r="123" spans="1:108" x14ac:dyDescent="0.2">
      <c r="A123" s="8">
        <f t="shared" si="17"/>
        <v>107</v>
      </c>
      <c r="B123" s="8">
        <f>B122+(B131-B121)/(A131-A121)</f>
        <v>410.16</v>
      </c>
      <c r="C123" s="8">
        <f>C122+(C131-C121)/(A131-A121)</f>
        <v>174.39999999999998</v>
      </c>
      <c r="D123" s="1">
        <f t="shared" si="14"/>
        <v>3.8332710280373834</v>
      </c>
      <c r="E123" s="13">
        <f t="shared" si="15"/>
        <v>7.3186305810697405E-3</v>
      </c>
      <c r="F123" s="20"/>
      <c r="G123" s="20"/>
      <c r="H123" s="8">
        <f>H122+(H131-H121)/($A131-$A121)</f>
        <v>2</v>
      </c>
    </row>
    <row r="124" spans="1:108" x14ac:dyDescent="0.2">
      <c r="A124" s="8">
        <f t="shared" si="17"/>
        <v>108</v>
      </c>
      <c r="B124" s="8">
        <f>B123+(B131-B121)/(A131-A121)</f>
        <v>413.14000000000004</v>
      </c>
      <c r="C124" s="8">
        <f>C123+(C131-C121)/(A131-A121)</f>
        <v>175.34999999999997</v>
      </c>
      <c r="D124" s="1">
        <f t="shared" si="14"/>
        <v>3.8253703703703708</v>
      </c>
      <c r="E124" s="13">
        <f t="shared" si="15"/>
        <v>7.2654573824848523E-3</v>
      </c>
      <c r="F124" s="20"/>
      <c r="G124" s="20"/>
      <c r="H124" s="8">
        <f>H123+(H131-H121)/($A131-$A121)</f>
        <v>2</v>
      </c>
    </row>
    <row r="125" spans="1:108" x14ac:dyDescent="0.2">
      <c r="A125" s="8">
        <f t="shared" si="17"/>
        <v>109</v>
      </c>
      <c r="B125" s="8">
        <f>B124+(B131-B121)/(A131-A121)</f>
        <v>416.12000000000006</v>
      </c>
      <c r="C125" s="8">
        <f>C124+(C131-C121)/(A131-A121)</f>
        <v>176.29999999999995</v>
      </c>
      <c r="D125" s="1">
        <f t="shared" si="14"/>
        <v>3.817614678899083</v>
      </c>
      <c r="E125" s="13">
        <f t="shared" si="15"/>
        <v>7.2130512659147605E-3</v>
      </c>
      <c r="F125" s="20"/>
      <c r="G125" s="20"/>
      <c r="H125" s="8">
        <f>H124+(H131-H121)/($A131-$A121)</f>
        <v>2</v>
      </c>
    </row>
    <row r="126" spans="1:108" x14ac:dyDescent="0.2">
      <c r="A126" s="8">
        <f t="shared" si="17"/>
        <v>110</v>
      </c>
      <c r="B126" s="8">
        <f>B125+(B131-B121)/(A131-A121)</f>
        <v>419.10000000000008</v>
      </c>
      <c r="C126" s="8">
        <f>C125+(C131-C121)/(A131-A121)</f>
        <v>177.24999999999994</v>
      </c>
      <c r="D126" s="1">
        <f t="shared" si="14"/>
        <v>3.8100000000000009</v>
      </c>
      <c r="E126" s="13">
        <f t="shared" si="15"/>
        <v>7.1613957512255411E-3</v>
      </c>
      <c r="F126" s="20"/>
      <c r="G126" s="20"/>
      <c r="H126" s="8">
        <f>H125+(H131-H121)/($A131-$A121)</f>
        <v>2</v>
      </c>
    </row>
    <row r="127" spans="1:108" x14ac:dyDescent="0.2">
      <c r="A127" s="8">
        <f t="shared" si="17"/>
        <v>111</v>
      </c>
      <c r="B127" s="8">
        <f>B126+(B131-B121)/(A131-A121)</f>
        <v>422.0800000000001</v>
      </c>
      <c r="C127" s="8">
        <f>C126+(C131-C121)/(A131-A121)</f>
        <v>178.19999999999993</v>
      </c>
      <c r="D127" s="1">
        <f t="shared" si="14"/>
        <v>3.8025225225225232</v>
      </c>
      <c r="E127" s="13">
        <f t="shared" si="15"/>
        <v>7.1104748270103268E-3</v>
      </c>
      <c r="F127" s="20"/>
      <c r="G127" s="20"/>
      <c r="H127" s="8">
        <f>H126+(H131-H121)/($A131-$A121)</f>
        <v>2</v>
      </c>
    </row>
    <row r="128" spans="1:108" x14ac:dyDescent="0.2">
      <c r="A128" s="8">
        <f t="shared" si="17"/>
        <v>112</v>
      </c>
      <c r="B128" s="8">
        <f>B127+(B131-B121)/(A131-A121)</f>
        <v>425.06000000000012</v>
      </c>
      <c r="C128" s="8">
        <f>C127+(C131-C121)/(A131-A121)</f>
        <v>179.14999999999992</v>
      </c>
      <c r="D128" s="1">
        <f t="shared" si="14"/>
        <v>3.7951785714285724</v>
      </c>
      <c r="E128" s="13">
        <f t="shared" si="15"/>
        <v>7.0602729340409898E-3</v>
      </c>
      <c r="F128" s="20"/>
      <c r="G128" s="20"/>
      <c r="H128" s="8">
        <f>H127+(H131-H121)/($A131-$A121)</f>
        <v>2</v>
      </c>
    </row>
    <row r="129" spans="1:8" x14ac:dyDescent="0.2">
      <c r="A129" s="8">
        <f t="shared" si="17"/>
        <v>113</v>
      </c>
      <c r="B129" s="8">
        <f>B128+(B131-B121)/(A131-A121)</f>
        <v>428.04000000000013</v>
      </c>
      <c r="C129" s="8">
        <f>C128+(C131-C121)/(A131-A121)</f>
        <v>180.09999999999991</v>
      </c>
      <c r="D129" s="1">
        <f t="shared" si="14"/>
        <v>3.7879646017699127</v>
      </c>
      <c r="E129" s="13">
        <f t="shared" si="15"/>
        <v>7.0107749494190408E-3</v>
      </c>
      <c r="F129" s="20"/>
      <c r="G129" s="20"/>
      <c r="H129" s="8">
        <f>H128+(H131-H121)/($A131-$A121)</f>
        <v>2</v>
      </c>
    </row>
    <row r="130" spans="1:8" x14ac:dyDescent="0.2">
      <c r="A130" s="8">
        <f t="shared" si="17"/>
        <v>114</v>
      </c>
      <c r="B130" s="8">
        <f>B129+(B131-B121)/(A131-A121)</f>
        <v>431.02000000000015</v>
      </c>
      <c r="C130" s="8">
        <f>C129+(C131-C121)/(A131-A121)</f>
        <v>181.0499999999999</v>
      </c>
      <c r="D130" s="1">
        <f t="shared" si="14"/>
        <v>3.7808771929824574</v>
      </c>
      <c r="E130" s="13">
        <f t="shared" si="15"/>
        <v>6.9619661713860026E-3</v>
      </c>
      <c r="F130" s="20"/>
      <c r="G130" s="20"/>
      <c r="H130" s="8">
        <f>H129+(H131-H121)/($A131-$A121)</f>
        <v>2</v>
      </c>
    </row>
    <row r="131" spans="1:8" x14ac:dyDescent="0.2">
      <c r="A131" s="9">
        <v>115</v>
      </c>
      <c r="B131" s="9">
        <f>VLOOKUP(CONCATENATE($A$1,A131),'Smith et al 2006'!$A$2:$S$780,8,FALSE)</f>
        <v>434</v>
      </c>
      <c r="C131" s="9">
        <f>VLOOKUP(CONCATENATE($A$1,A131),'Smith et al 2006'!$A$2:$S$780,9,FALSE)</f>
        <v>182</v>
      </c>
      <c r="D131" s="1">
        <f t="shared" si="14"/>
        <v>3.7739130434782608</v>
      </c>
      <c r="E131" s="13">
        <f t="shared" si="15"/>
        <v>6.9138323047650552E-3</v>
      </c>
      <c r="F131" s="20"/>
      <c r="G131" s="20"/>
      <c r="H131" s="9">
        <f>VLOOKUP(CONCATENATE($A$1,$A131),'Smith et al 2006'!$A$2:$S$780,11,FALSE)</f>
        <v>2</v>
      </c>
    </row>
    <row r="132" spans="1:8" x14ac:dyDescent="0.2">
      <c r="A132" s="8">
        <f t="shared" ref="A132:A140" si="18">A131+1</f>
        <v>116</v>
      </c>
      <c r="B132" s="8">
        <f>B131+(B141-B131)/(A141-A131)</f>
        <v>436.73</v>
      </c>
      <c r="C132" s="8">
        <f>C131+(C141-C131)/(A141-A131)</f>
        <v>182.85</v>
      </c>
      <c r="D132" s="1">
        <f t="shared" si="14"/>
        <v>3.7649137931034486</v>
      </c>
      <c r="E132" s="13">
        <f t="shared" si="15"/>
        <v>6.2903225806452134E-3</v>
      </c>
      <c r="F132" s="20"/>
      <c r="G132" s="20"/>
      <c r="H132" s="8">
        <f>H131+(H141-H131)/($A141-$A131)</f>
        <v>1.99</v>
      </c>
    </row>
    <row r="133" spans="1:8" x14ac:dyDescent="0.2">
      <c r="A133" s="8">
        <f t="shared" si="18"/>
        <v>117</v>
      </c>
      <c r="B133" s="8">
        <f>B132+(B141-B131)/(A141-A131)</f>
        <v>439.46000000000004</v>
      </c>
      <c r="C133" s="8">
        <f>C132+(C141-C131)/(A141-A131)</f>
        <v>183.7</v>
      </c>
      <c r="D133" s="1">
        <f t="shared" si="14"/>
        <v>3.7560683760683764</v>
      </c>
      <c r="E133" s="13">
        <f t="shared" si="15"/>
        <v>6.2510017631030035E-3</v>
      </c>
      <c r="F133" s="20"/>
      <c r="G133" s="20"/>
      <c r="H133" s="8">
        <f>H132+(H141-H131)/($A141-$A131)</f>
        <v>1.98</v>
      </c>
    </row>
    <row r="134" spans="1:8" x14ac:dyDescent="0.2">
      <c r="A134" s="8">
        <f t="shared" si="18"/>
        <v>118</v>
      </c>
      <c r="B134" s="8">
        <f>B133+(B141-B131)/(A141-A131)</f>
        <v>442.19000000000005</v>
      </c>
      <c r="C134" s="8">
        <f>C133+(C141-C131)/(A141-A131)</f>
        <v>184.54999999999998</v>
      </c>
      <c r="D134" s="1">
        <f t="shared" si="14"/>
        <v>3.7473728813559326</v>
      </c>
      <c r="E134" s="13">
        <f t="shared" si="15"/>
        <v>6.2121694807264483E-3</v>
      </c>
      <c r="F134" s="20"/>
      <c r="G134" s="20"/>
      <c r="H134" s="8">
        <f>H133+(H141-H131)/($A141-$A131)</f>
        <v>1.97</v>
      </c>
    </row>
    <row r="135" spans="1:8" x14ac:dyDescent="0.2">
      <c r="A135" s="8">
        <f t="shared" si="18"/>
        <v>119</v>
      </c>
      <c r="B135" s="8">
        <f>B134+(B141-B131)/(A141-A131)</f>
        <v>444.92000000000007</v>
      </c>
      <c r="C135" s="8">
        <f>C134+(C141-C131)/(A141-A131)</f>
        <v>185.39999999999998</v>
      </c>
      <c r="D135" s="1">
        <f t="shared" si="14"/>
        <v>3.7388235294117651</v>
      </c>
      <c r="E135" s="13">
        <f t="shared" si="15"/>
        <v>6.1738166851352805E-3</v>
      </c>
      <c r="F135" s="20"/>
      <c r="G135" s="20"/>
      <c r="H135" s="8">
        <f>H134+(H141-H131)/($A141-$A131)</f>
        <v>1.96</v>
      </c>
    </row>
    <row r="136" spans="1:8" x14ac:dyDescent="0.2">
      <c r="A136" s="8">
        <f t="shared" si="18"/>
        <v>120</v>
      </c>
      <c r="B136" s="8">
        <f>B135+(B141-B131)/(A141-A131)</f>
        <v>447.65000000000009</v>
      </c>
      <c r="C136" s="8">
        <f>C135+(C141-C131)/(A141-A131)</f>
        <v>186.24999999999997</v>
      </c>
      <c r="D136" s="1">
        <f t="shared" si="14"/>
        <v>3.7304166666666676</v>
      </c>
      <c r="E136" s="13">
        <f t="shared" si="15"/>
        <v>6.1359345500315854E-3</v>
      </c>
      <c r="F136" s="20"/>
      <c r="G136" s="20"/>
      <c r="H136" s="8">
        <f>H135+(H141-H131)/($A141-$A131)</f>
        <v>1.95</v>
      </c>
    </row>
    <row r="137" spans="1:8" x14ac:dyDescent="0.2">
      <c r="A137" s="8">
        <f t="shared" si="18"/>
        <v>121</v>
      </c>
      <c r="B137" s="8">
        <f>B136+(B141-B131)/(A141-A131)</f>
        <v>450.38000000000011</v>
      </c>
      <c r="C137" s="8">
        <f>C136+(C141-C131)/(A141-A131)</f>
        <v>187.09999999999997</v>
      </c>
      <c r="D137" s="1">
        <f t="shared" si="14"/>
        <v>3.7221487603305796</v>
      </c>
      <c r="E137" s="13">
        <f t="shared" si="15"/>
        <v>6.0985144644254419E-3</v>
      </c>
      <c r="F137" s="20"/>
      <c r="G137" s="20"/>
      <c r="H137" s="8">
        <f>H136+(H141-H131)/($A141-$A131)</f>
        <v>1.94</v>
      </c>
    </row>
    <row r="138" spans="1:8" x14ac:dyDescent="0.2">
      <c r="A138" s="8">
        <f t="shared" si="18"/>
        <v>122</v>
      </c>
      <c r="B138" s="8">
        <f>B137+(B141-B131)/(A141-A131)</f>
        <v>453.11000000000013</v>
      </c>
      <c r="C138" s="8">
        <f>C137+(C141-C131)/(A141-A131)</f>
        <v>187.94999999999996</v>
      </c>
      <c r="D138" s="1">
        <f t="shared" si="14"/>
        <v>3.7140163934426238</v>
      </c>
      <c r="E138" s="13">
        <f t="shared" si="15"/>
        <v>6.061548026111252E-3</v>
      </c>
      <c r="F138" s="20"/>
      <c r="G138" s="20"/>
      <c r="H138" s="8">
        <f>H137+(H141-H131)/($A141-$A131)</f>
        <v>1.93</v>
      </c>
    </row>
    <row r="139" spans="1:8" x14ac:dyDescent="0.2">
      <c r="A139" s="8">
        <f t="shared" si="18"/>
        <v>123</v>
      </c>
      <c r="B139" s="8">
        <f>B138+(B141-B131)/(A141-A131)</f>
        <v>455.84000000000015</v>
      </c>
      <c r="C139" s="8">
        <f>C138+(C141-C131)/(A141-A131)</f>
        <v>188.79999999999995</v>
      </c>
      <c r="D139" s="1">
        <f t="shared" si="14"/>
        <v>3.706016260162603</v>
      </c>
      <c r="E139" s="13">
        <f t="shared" si="15"/>
        <v>6.0250270353776614E-3</v>
      </c>
      <c r="F139" s="20"/>
      <c r="G139" s="20"/>
      <c r="H139" s="8">
        <f>H138+(H141-H131)/($A141-$A131)</f>
        <v>1.92</v>
      </c>
    </row>
    <row r="140" spans="1:8" x14ac:dyDescent="0.2">
      <c r="A140" s="8">
        <f t="shared" si="18"/>
        <v>124</v>
      </c>
      <c r="B140" s="8">
        <f>B139+(B141-B131)/(A141-A131)</f>
        <v>458.57000000000016</v>
      </c>
      <c r="C140" s="8">
        <f>C139+(C141-C131)/(A141-A131)</f>
        <v>189.64999999999995</v>
      </c>
      <c r="D140" s="1">
        <f t="shared" si="14"/>
        <v>3.698145161290324</v>
      </c>
      <c r="E140" s="13">
        <f t="shared" si="15"/>
        <v>5.9889434889435211E-3</v>
      </c>
      <c r="F140" s="20"/>
      <c r="G140" s="20"/>
      <c r="H140" s="8">
        <f>H139+(H141-H131)/($A141-$A131)</f>
        <v>1.91</v>
      </c>
    </row>
    <row r="141" spans="1:8" x14ac:dyDescent="0.2">
      <c r="A141" s="9">
        <v>125</v>
      </c>
      <c r="B141" s="9">
        <f>VLOOKUP(CONCATENATE($A$1,A141),'Smith et al 2006'!$A$2:$S$780,8,FALSE)</f>
        <v>461.3</v>
      </c>
      <c r="C141" s="9">
        <f>VLOOKUP(CONCATENATE($A$1,A141),'Smith et al 2006'!$A$2:$S$780,9,FALSE)</f>
        <v>190.5</v>
      </c>
      <c r="D141" s="1">
        <f t="shared" si="14"/>
        <v>3.6903999999999999</v>
      </c>
      <c r="E141" s="13">
        <f t="shared" si="15"/>
        <v>5.9532895741105651E-3</v>
      </c>
      <c r="F141" s="20"/>
      <c r="G141" s="20"/>
      <c r="H141" s="9">
        <f>VLOOKUP(CONCATENATE($A$1,$A141),'Smith et al 2006'!$A$2:$S$780,11,FALSE)</f>
        <v>1.9</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5EXGMscmHjjwJ5xLWZT+9Myi8kMnQhBt1T3kNVCJX4N1sh/S7/rkrURuaQxnuiXczyG/l7563HRytRKs78JnwA==" saltValue="OF0OJG6bYn4UMHiVTt3w+g==" spinCount="100000" sheet="1" objects="1" scenarios="1"/>
  <mergeCells count="3">
    <mergeCell ref="D14:E14"/>
    <mergeCell ref="F13:K13"/>
    <mergeCell ref="I14:K14"/>
  </mergeCells>
  <conditionalFormatting sqref="D17:D141">
    <cfRule type="top10" dxfId="0" priority="1" stopIfTrue="1" rank="1"/>
  </conditionalFormatting>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X780"/>
  <sheetViews>
    <sheetView workbookViewId="0">
      <selection activeCell="K1" sqref="K1"/>
    </sheetView>
  </sheetViews>
  <sheetFormatPr defaultColWidth="9.140625" defaultRowHeight="12.75" x14ac:dyDescent="0.2"/>
  <cols>
    <col min="1" max="1" width="17.42578125" style="1" customWidth="1"/>
    <col min="2" max="2" width="13.42578125" style="1" customWidth="1"/>
    <col min="3" max="3" width="8.85546875" style="1" customWidth="1"/>
    <col min="4" max="4" width="36.28515625" style="3" customWidth="1"/>
    <col min="5" max="5" width="38.7109375" style="3" customWidth="1"/>
    <col min="6" max="6" width="19.7109375" style="3" customWidth="1"/>
    <col min="7" max="19" width="9.7109375" style="1" customWidth="1"/>
    <col min="20" max="20" width="42.85546875" style="1" customWidth="1"/>
    <col min="21" max="21" width="42.85546875" style="1" bestFit="1" customWidth="1"/>
    <col min="22" max="16384" width="9.140625" style="1"/>
  </cols>
  <sheetData>
    <row r="1" spans="1:24" ht="63.75" x14ac:dyDescent="0.2">
      <c r="A1" s="3" t="s">
        <v>236</v>
      </c>
      <c r="B1" s="1" t="s">
        <v>237</v>
      </c>
      <c r="C1" s="1" t="s">
        <v>238</v>
      </c>
      <c r="D1" s="3" t="s">
        <v>63</v>
      </c>
      <c r="E1" s="3" t="s">
        <v>239</v>
      </c>
      <c r="F1" s="3" t="s">
        <v>240</v>
      </c>
      <c r="G1" s="3" t="s">
        <v>226</v>
      </c>
      <c r="H1" s="3" t="s">
        <v>241</v>
      </c>
      <c r="I1" s="3" t="s">
        <v>242</v>
      </c>
      <c r="J1" s="3" t="s">
        <v>243</v>
      </c>
      <c r="K1" s="3" t="s">
        <v>244</v>
      </c>
      <c r="L1" s="3" t="s">
        <v>245</v>
      </c>
      <c r="M1" s="3" t="s">
        <v>246</v>
      </c>
      <c r="N1" s="3" t="s">
        <v>247</v>
      </c>
      <c r="O1" s="3" t="s">
        <v>248</v>
      </c>
      <c r="P1" s="3" t="s">
        <v>249</v>
      </c>
      <c r="Q1" s="3" t="s">
        <v>250</v>
      </c>
      <c r="R1" s="3" t="s">
        <v>251</v>
      </c>
      <c r="S1" s="3" t="s">
        <v>252</v>
      </c>
    </row>
    <row r="2" spans="1:24" x14ac:dyDescent="0.2">
      <c r="A2" s="1" t="str">
        <f t="shared" ref="A2:A65" si="0">CONCATENATE(E2,G2)</f>
        <v>Alder-maple PWW0</v>
      </c>
      <c r="B2" s="1" t="s">
        <v>253</v>
      </c>
      <c r="C2" s="2" t="s">
        <v>254</v>
      </c>
      <c r="D2" s="3" t="s">
        <v>255</v>
      </c>
      <c r="E2" s="3" t="str">
        <f t="shared" ref="E2:E65" si="1">CONCATENATE(D2, " ",C2)</f>
        <v>Alder-maple PWW</v>
      </c>
      <c r="G2" s="2">
        <v>0</v>
      </c>
      <c r="H2" s="2">
        <v>0</v>
      </c>
      <c r="I2" s="2">
        <v>0</v>
      </c>
      <c r="J2" s="2">
        <v>0</v>
      </c>
      <c r="K2" s="2">
        <v>4.7</v>
      </c>
      <c r="L2" s="2">
        <v>32.200000000000003</v>
      </c>
      <c r="M2" s="2">
        <v>9.3000000000000007</v>
      </c>
      <c r="N2" s="2">
        <v>115.2</v>
      </c>
      <c r="O2" s="2">
        <v>46.2</v>
      </c>
      <c r="P2" s="2">
        <v>0</v>
      </c>
      <c r="Q2" s="2">
        <v>0</v>
      </c>
      <c r="R2" s="2">
        <v>86.4</v>
      </c>
      <c r="S2" s="2">
        <v>4.7</v>
      </c>
      <c r="T2"/>
      <c r="U2"/>
      <c r="V2"/>
      <c r="W2"/>
      <c r="X2"/>
    </row>
    <row r="3" spans="1:24" x14ac:dyDescent="0.2">
      <c r="A3" s="1" t="str">
        <f t="shared" si="0"/>
        <v>Alder-maple PWW5</v>
      </c>
      <c r="B3" s="1" t="s">
        <v>253</v>
      </c>
      <c r="C3" s="2" t="s">
        <v>254</v>
      </c>
      <c r="D3" s="3" t="s">
        <v>255</v>
      </c>
      <c r="E3" s="3" t="str">
        <f t="shared" si="1"/>
        <v>Alder-maple PWW</v>
      </c>
      <c r="G3" s="2">
        <v>5</v>
      </c>
      <c r="H3" s="2">
        <v>0</v>
      </c>
      <c r="I3" s="2">
        <v>8</v>
      </c>
      <c r="J3" s="2">
        <v>0.8</v>
      </c>
      <c r="K3" s="2">
        <v>4.7</v>
      </c>
      <c r="L3" s="2">
        <v>22</v>
      </c>
      <c r="M3" s="2">
        <v>3.9</v>
      </c>
      <c r="N3" s="2">
        <v>115.2</v>
      </c>
      <c r="O3" s="2">
        <v>39.5</v>
      </c>
      <c r="P3" s="2">
        <v>0.8</v>
      </c>
      <c r="Q3" s="2">
        <v>1.8</v>
      </c>
      <c r="R3" s="2">
        <v>86.7</v>
      </c>
      <c r="S3" s="2">
        <v>16.100000000000001</v>
      </c>
      <c r="T3"/>
      <c r="U3"/>
      <c r="V3"/>
      <c r="W3"/>
      <c r="X3"/>
    </row>
    <row r="4" spans="1:24" x14ac:dyDescent="0.2">
      <c r="A4" s="1" t="str">
        <f t="shared" si="0"/>
        <v>Alder-maple PWW15</v>
      </c>
      <c r="B4" s="1" t="s">
        <v>253</v>
      </c>
      <c r="C4" s="2" t="s">
        <v>254</v>
      </c>
      <c r="D4" s="3" t="s">
        <v>255</v>
      </c>
      <c r="E4" s="3" t="str">
        <f t="shared" si="1"/>
        <v>Alder-maple PWW</v>
      </c>
      <c r="G4" s="2">
        <v>15</v>
      </c>
      <c r="H4" s="2">
        <v>49.5</v>
      </c>
      <c r="I4" s="2">
        <v>31</v>
      </c>
      <c r="J4" s="2">
        <v>3.1</v>
      </c>
      <c r="K4" s="2">
        <v>3.7</v>
      </c>
      <c r="L4" s="2">
        <v>12.3</v>
      </c>
      <c r="M4" s="2">
        <v>4.5</v>
      </c>
      <c r="N4" s="2">
        <v>115.2</v>
      </c>
      <c r="O4" s="2">
        <v>54.6</v>
      </c>
      <c r="P4" s="2">
        <v>2.9</v>
      </c>
      <c r="Q4" s="2">
        <v>4.4000000000000004</v>
      </c>
      <c r="R4" s="2">
        <v>88.9</v>
      </c>
      <c r="S4" s="2">
        <v>45.2</v>
      </c>
      <c r="T4"/>
      <c r="U4"/>
      <c r="V4"/>
      <c r="W4"/>
      <c r="X4"/>
    </row>
    <row r="5" spans="1:24" x14ac:dyDescent="0.2">
      <c r="A5" s="1" t="str">
        <f t="shared" si="0"/>
        <v>Alder-maple PWW25</v>
      </c>
      <c r="B5" s="1" t="s">
        <v>253</v>
      </c>
      <c r="C5" s="2" t="s">
        <v>254</v>
      </c>
      <c r="D5" s="3" t="s">
        <v>255</v>
      </c>
      <c r="E5" s="3" t="str">
        <f t="shared" si="1"/>
        <v>Alder-maple PWW</v>
      </c>
      <c r="G5" s="2">
        <v>25</v>
      </c>
      <c r="H5" s="2">
        <v>229.7</v>
      </c>
      <c r="I5" s="2">
        <v>99.4</v>
      </c>
      <c r="J5" s="2">
        <v>9.9</v>
      </c>
      <c r="K5" s="2">
        <v>2.8</v>
      </c>
      <c r="L5" s="2">
        <v>13.5</v>
      </c>
      <c r="M5" s="2">
        <v>6.2</v>
      </c>
      <c r="N5" s="2">
        <v>115.2</v>
      </c>
      <c r="O5" s="2">
        <v>131.9</v>
      </c>
      <c r="P5" s="2">
        <v>9.4</v>
      </c>
      <c r="Q5" s="2">
        <v>6.2</v>
      </c>
      <c r="R5" s="2">
        <v>92.8</v>
      </c>
      <c r="S5" s="2">
        <v>127.8</v>
      </c>
      <c r="T5"/>
      <c r="U5"/>
      <c r="V5"/>
      <c r="W5"/>
      <c r="X5"/>
    </row>
    <row r="6" spans="1:24" x14ac:dyDescent="0.2">
      <c r="A6" s="1" t="str">
        <f t="shared" si="0"/>
        <v>Alder-maple PWW35</v>
      </c>
      <c r="B6" s="1" t="s">
        <v>253</v>
      </c>
      <c r="C6" s="2" t="s">
        <v>254</v>
      </c>
      <c r="D6" s="3" t="s">
        <v>255</v>
      </c>
      <c r="E6" s="3" t="str">
        <f t="shared" si="1"/>
        <v>Alder-maple PWW</v>
      </c>
      <c r="G6" s="2">
        <v>35</v>
      </c>
      <c r="H6" s="2">
        <v>380.8</v>
      </c>
      <c r="I6" s="2">
        <v>153.80000000000001</v>
      </c>
      <c r="J6" s="2">
        <v>15.4</v>
      </c>
      <c r="K6" s="2">
        <v>2.5</v>
      </c>
      <c r="L6" s="2">
        <v>16.399999999999999</v>
      </c>
      <c r="M6" s="2">
        <v>7.6</v>
      </c>
      <c r="N6" s="2">
        <v>115.2</v>
      </c>
      <c r="O6" s="2">
        <v>195.7</v>
      </c>
      <c r="P6" s="2">
        <v>14.6</v>
      </c>
      <c r="Q6" s="2">
        <v>7.6</v>
      </c>
      <c r="R6" s="2">
        <v>97.6</v>
      </c>
      <c r="S6" s="2">
        <v>193.9</v>
      </c>
      <c r="T6"/>
      <c r="U6"/>
      <c r="V6"/>
      <c r="W6"/>
      <c r="X6"/>
    </row>
    <row r="7" spans="1:24" x14ac:dyDescent="0.2">
      <c r="A7" s="1" t="str">
        <f t="shared" si="0"/>
        <v>Alder-maple PWW45</v>
      </c>
      <c r="B7" s="1" t="s">
        <v>253</v>
      </c>
      <c r="C7" s="2" t="s">
        <v>254</v>
      </c>
      <c r="D7" s="3" t="s">
        <v>255</v>
      </c>
      <c r="E7" s="3" t="str">
        <f t="shared" si="1"/>
        <v>Alder-maple PWW</v>
      </c>
      <c r="G7" s="2">
        <v>45</v>
      </c>
      <c r="H7" s="2">
        <v>513.70000000000005</v>
      </c>
      <c r="I7" s="2">
        <v>200.8</v>
      </c>
      <c r="J7" s="2">
        <v>20.100000000000001</v>
      </c>
      <c r="K7" s="2">
        <v>2.4</v>
      </c>
      <c r="L7" s="2">
        <v>19.8</v>
      </c>
      <c r="M7" s="2">
        <v>8.6</v>
      </c>
      <c r="N7" s="2">
        <v>115.2</v>
      </c>
      <c r="O7" s="2">
        <v>251.7</v>
      </c>
      <c r="P7" s="2">
        <v>19</v>
      </c>
      <c r="Q7" s="2">
        <v>8.6</v>
      </c>
      <c r="R7" s="2">
        <v>102.4</v>
      </c>
      <c r="S7" s="2">
        <v>250.9</v>
      </c>
      <c r="T7"/>
      <c r="U7"/>
      <c r="V7"/>
      <c r="W7"/>
      <c r="X7"/>
    </row>
    <row r="8" spans="1:24" x14ac:dyDescent="0.2">
      <c r="A8" s="1" t="str">
        <f t="shared" si="0"/>
        <v>Alder-maple PWW55</v>
      </c>
      <c r="B8" s="1" t="s">
        <v>253</v>
      </c>
      <c r="C8" s="2" t="s">
        <v>254</v>
      </c>
      <c r="D8" s="3" t="s">
        <v>255</v>
      </c>
      <c r="E8" s="3" t="str">
        <f t="shared" si="1"/>
        <v>Alder-maple PWW</v>
      </c>
      <c r="G8" s="2">
        <v>55</v>
      </c>
      <c r="H8" s="2">
        <v>633.29999999999995</v>
      </c>
      <c r="I8" s="2">
        <v>242.5</v>
      </c>
      <c r="J8" s="2">
        <v>22.2</v>
      </c>
      <c r="K8" s="2">
        <v>2.2999999999999998</v>
      </c>
      <c r="L8" s="2">
        <v>23.3</v>
      </c>
      <c r="M8" s="2">
        <v>9.4</v>
      </c>
      <c r="N8" s="2">
        <v>115.2</v>
      </c>
      <c r="O8" s="2">
        <v>299.7</v>
      </c>
      <c r="P8" s="2">
        <v>23</v>
      </c>
      <c r="Q8" s="2">
        <v>9.4</v>
      </c>
      <c r="R8" s="2">
        <v>106.7</v>
      </c>
      <c r="S8" s="2">
        <v>299.39999999999998</v>
      </c>
      <c r="T8"/>
      <c r="U8"/>
      <c r="V8"/>
      <c r="W8"/>
      <c r="X8"/>
    </row>
    <row r="9" spans="1:24" x14ac:dyDescent="0.2">
      <c r="A9" s="1" t="str">
        <f t="shared" si="0"/>
        <v>Alder-maple PWW65</v>
      </c>
      <c r="B9" s="1" t="s">
        <v>253</v>
      </c>
      <c r="C9" s="2" t="s">
        <v>254</v>
      </c>
      <c r="D9" s="3" t="s">
        <v>255</v>
      </c>
      <c r="E9" s="3" t="str">
        <f t="shared" si="1"/>
        <v>Alder-maple PWW</v>
      </c>
      <c r="G9" s="2">
        <v>65</v>
      </c>
      <c r="H9" s="2">
        <v>742.1</v>
      </c>
      <c r="I9" s="2">
        <v>280.10000000000002</v>
      </c>
      <c r="J9" s="2">
        <v>23.9</v>
      </c>
      <c r="K9" s="2">
        <v>2.2000000000000002</v>
      </c>
      <c r="L9" s="2">
        <v>26.7</v>
      </c>
      <c r="M9" s="2">
        <v>10.1</v>
      </c>
      <c r="N9" s="2">
        <v>115.2</v>
      </c>
      <c r="O9" s="2">
        <v>343</v>
      </c>
      <c r="P9" s="2">
        <v>26.5</v>
      </c>
      <c r="Q9" s="2">
        <v>10.1</v>
      </c>
      <c r="R9" s="2">
        <v>109.9</v>
      </c>
      <c r="S9" s="2">
        <v>342.8</v>
      </c>
      <c r="T9"/>
      <c r="U9"/>
      <c r="V9"/>
      <c r="W9"/>
      <c r="X9"/>
    </row>
    <row r="10" spans="1:24" x14ac:dyDescent="0.2">
      <c r="A10" s="1" t="str">
        <f t="shared" si="0"/>
        <v>Alder-maple PWW75</v>
      </c>
      <c r="B10" s="1" t="s">
        <v>253</v>
      </c>
      <c r="C10" s="2" t="s">
        <v>254</v>
      </c>
      <c r="D10" s="3" t="s">
        <v>255</v>
      </c>
      <c r="E10" s="3" t="str">
        <f t="shared" si="1"/>
        <v>Alder-maple PWW</v>
      </c>
      <c r="G10" s="2">
        <v>75</v>
      </c>
      <c r="H10" s="2">
        <v>842.1</v>
      </c>
      <c r="I10" s="2">
        <v>314.39999999999998</v>
      </c>
      <c r="J10" s="2">
        <v>25.3</v>
      </c>
      <c r="K10" s="2">
        <v>2.2000000000000002</v>
      </c>
      <c r="L10" s="2">
        <v>29.9</v>
      </c>
      <c r="M10" s="2">
        <v>10.7</v>
      </c>
      <c r="N10" s="2">
        <v>115.2</v>
      </c>
      <c r="O10" s="2">
        <v>382.4</v>
      </c>
      <c r="P10" s="2">
        <v>29.8</v>
      </c>
      <c r="Q10" s="2">
        <v>10.7</v>
      </c>
      <c r="R10" s="2">
        <v>112.2</v>
      </c>
      <c r="S10" s="2">
        <v>382.4</v>
      </c>
      <c r="T10"/>
      <c r="U10"/>
      <c r="V10"/>
      <c r="W10"/>
      <c r="X10"/>
    </row>
    <row r="11" spans="1:24" x14ac:dyDescent="0.2">
      <c r="A11" s="1" t="str">
        <f t="shared" si="0"/>
        <v>Alder-maple PWW85</v>
      </c>
      <c r="B11" s="1" t="s">
        <v>253</v>
      </c>
      <c r="C11" s="2" t="s">
        <v>254</v>
      </c>
      <c r="D11" s="3" t="s">
        <v>255</v>
      </c>
      <c r="E11" s="3" t="str">
        <f t="shared" si="1"/>
        <v>Alder-maple PWW</v>
      </c>
      <c r="G11" s="2">
        <v>85</v>
      </c>
      <c r="H11" s="2">
        <v>934.5</v>
      </c>
      <c r="I11" s="2">
        <v>346</v>
      </c>
      <c r="J11" s="2">
        <v>26.6</v>
      </c>
      <c r="K11" s="2">
        <v>2.1</v>
      </c>
      <c r="L11" s="2">
        <v>32.799999999999997</v>
      </c>
      <c r="M11" s="2">
        <v>11.1</v>
      </c>
      <c r="N11" s="2">
        <v>115.2</v>
      </c>
      <c r="O11" s="2">
        <v>418.6</v>
      </c>
      <c r="P11" s="2">
        <v>32.799999999999997</v>
      </c>
      <c r="Q11" s="2">
        <v>11.1</v>
      </c>
      <c r="R11" s="2">
        <v>113.6</v>
      </c>
      <c r="S11" s="2">
        <v>418.6</v>
      </c>
      <c r="T11"/>
      <c r="U11"/>
      <c r="V11"/>
      <c r="W11"/>
      <c r="X11"/>
    </row>
    <row r="12" spans="1:24" x14ac:dyDescent="0.2">
      <c r="A12" s="1" t="str">
        <f t="shared" si="0"/>
        <v>Alder-maple PWW95</v>
      </c>
      <c r="B12" s="1" t="s">
        <v>253</v>
      </c>
      <c r="C12" s="2" t="s">
        <v>254</v>
      </c>
      <c r="D12" s="3" t="s">
        <v>255</v>
      </c>
      <c r="E12" s="3" t="str">
        <f t="shared" si="1"/>
        <v>Alder-maple PWW</v>
      </c>
      <c r="G12" s="2">
        <v>95</v>
      </c>
      <c r="H12" s="2">
        <v>1020.3</v>
      </c>
      <c r="I12" s="2">
        <v>375.2</v>
      </c>
      <c r="J12" s="2">
        <v>27.7</v>
      </c>
      <c r="K12" s="2">
        <v>2.1</v>
      </c>
      <c r="L12" s="2">
        <v>35.6</v>
      </c>
      <c r="M12" s="2">
        <v>11.5</v>
      </c>
      <c r="N12" s="2">
        <v>115.2</v>
      </c>
      <c r="O12" s="2">
        <v>452</v>
      </c>
      <c r="P12" s="2">
        <v>35.5</v>
      </c>
      <c r="Q12" s="2">
        <v>11.5</v>
      </c>
      <c r="R12" s="2">
        <v>114.5</v>
      </c>
      <c r="S12" s="2">
        <v>452</v>
      </c>
      <c r="T12"/>
      <c r="U12"/>
      <c r="V12"/>
      <c r="W12"/>
      <c r="X12"/>
    </row>
    <row r="13" spans="1:24" x14ac:dyDescent="0.2">
      <c r="A13" s="1" t="str">
        <f t="shared" si="0"/>
        <v>Alder-maple PWW105</v>
      </c>
      <c r="B13" s="1" t="s">
        <v>253</v>
      </c>
      <c r="C13" s="2" t="s">
        <v>254</v>
      </c>
      <c r="D13" s="3" t="s">
        <v>255</v>
      </c>
      <c r="E13" s="3" t="str">
        <f t="shared" si="1"/>
        <v>Alder-maple PWW</v>
      </c>
      <c r="G13" s="2">
        <v>105</v>
      </c>
      <c r="H13" s="2">
        <v>1100.3</v>
      </c>
      <c r="I13" s="2">
        <v>402.2</v>
      </c>
      <c r="J13" s="2">
        <v>28.7</v>
      </c>
      <c r="K13" s="2">
        <v>2</v>
      </c>
      <c r="L13" s="2">
        <v>38.1</v>
      </c>
      <c r="M13" s="2">
        <v>11.9</v>
      </c>
      <c r="N13" s="2">
        <v>115.2</v>
      </c>
      <c r="O13" s="2">
        <v>483</v>
      </c>
      <c r="P13" s="2">
        <v>38.1</v>
      </c>
      <c r="Q13" s="2">
        <v>11.9</v>
      </c>
      <c r="R13" s="2">
        <v>114.9</v>
      </c>
      <c r="S13" s="2">
        <v>483</v>
      </c>
      <c r="T13"/>
      <c r="U13"/>
      <c r="V13"/>
      <c r="W13"/>
      <c r="X13"/>
    </row>
    <row r="14" spans="1:24" x14ac:dyDescent="0.2">
      <c r="A14" s="1" t="str">
        <f t="shared" si="0"/>
        <v>Alder-maple PWW115</v>
      </c>
      <c r="B14" s="1" t="s">
        <v>253</v>
      </c>
      <c r="C14" s="2" t="s">
        <v>254</v>
      </c>
      <c r="D14" s="3" t="s">
        <v>255</v>
      </c>
      <c r="E14" s="3" t="str">
        <f t="shared" si="1"/>
        <v>Alder-maple PWW</v>
      </c>
      <c r="G14" s="2">
        <v>115</v>
      </c>
      <c r="H14" s="2">
        <v>1175</v>
      </c>
      <c r="I14" s="2">
        <v>427.4</v>
      </c>
      <c r="J14" s="2">
        <v>29.6</v>
      </c>
      <c r="K14" s="2">
        <v>2.1</v>
      </c>
      <c r="L14" s="2">
        <v>40.5</v>
      </c>
      <c r="M14" s="2">
        <v>12.2</v>
      </c>
      <c r="N14" s="2">
        <v>115.2</v>
      </c>
      <c r="O14" s="2">
        <v>511.8</v>
      </c>
      <c r="P14" s="2">
        <v>40.5</v>
      </c>
      <c r="Q14" s="2">
        <v>12.2</v>
      </c>
      <c r="R14" s="2">
        <v>115.1</v>
      </c>
      <c r="S14" s="2">
        <v>511.8</v>
      </c>
      <c r="T14"/>
      <c r="U14"/>
      <c r="V14"/>
      <c r="W14"/>
      <c r="X14"/>
    </row>
    <row r="15" spans="1:24" x14ac:dyDescent="0.2">
      <c r="A15" s="1" t="str">
        <f t="shared" si="0"/>
        <v>Alder-maple PWW125</v>
      </c>
      <c r="B15" s="1" t="s">
        <v>253</v>
      </c>
      <c r="C15" s="2" t="s">
        <v>254</v>
      </c>
      <c r="D15" s="3" t="s">
        <v>255</v>
      </c>
      <c r="E15" s="3" t="str">
        <f t="shared" si="1"/>
        <v>Alder-maple PWW</v>
      </c>
      <c r="G15" s="2">
        <v>125</v>
      </c>
      <c r="H15" s="2">
        <v>1244.9000000000001</v>
      </c>
      <c r="I15" s="2">
        <v>450.9</v>
      </c>
      <c r="J15" s="2">
        <v>30.4</v>
      </c>
      <c r="K15" s="2">
        <v>2.2999999999999998</v>
      </c>
      <c r="L15" s="2">
        <v>42.7</v>
      </c>
      <c r="M15" s="2">
        <v>12.4</v>
      </c>
      <c r="N15" s="2">
        <v>115.2</v>
      </c>
      <c r="O15" s="2">
        <v>538.70000000000005</v>
      </c>
      <c r="P15" s="2">
        <v>42.7</v>
      </c>
      <c r="Q15" s="2">
        <v>12.4</v>
      </c>
      <c r="R15" s="2">
        <v>115.2</v>
      </c>
      <c r="S15" s="2">
        <v>538.70000000000005</v>
      </c>
      <c r="T15"/>
      <c r="U15"/>
      <c r="V15"/>
      <c r="W15"/>
      <c r="X15"/>
    </row>
    <row r="16" spans="1:24" x14ac:dyDescent="0.2">
      <c r="A16" s="1" t="str">
        <f t="shared" si="0"/>
        <v>Aspen-birch NE0</v>
      </c>
      <c r="B16" s="1" t="s">
        <v>256</v>
      </c>
      <c r="C16" s="2" t="s">
        <v>257</v>
      </c>
      <c r="D16" s="3" t="s">
        <v>258</v>
      </c>
      <c r="E16" s="3" t="str">
        <f t="shared" si="1"/>
        <v>Aspen-birch NE</v>
      </c>
      <c r="G16" s="2">
        <v>0</v>
      </c>
      <c r="H16" s="2">
        <v>0</v>
      </c>
      <c r="I16" s="2">
        <v>0</v>
      </c>
      <c r="J16" s="2">
        <v>0</v>
      </c>
      <c r="K16" s="2">
        <v>2</v>
      </c>
      <c r="L16" s="2">
        <v>18.7</v>
      </c>
      <c r="M16" s="2">
        <v>10.199999999999999</v>
      </c>
      <c r="N16" s="2">
        <v>87.4</v>
      </c>
      <c r="O16" s="2">
        <v>31</v>
      </c>
      <c r="P16" s="2">
        <v>0</v>
      </c>
      <c r="Q16" s="2">
        <v>0</v>
      </c>
      <c r="R16" s="2">
        <v>65.599999999999994</v>
      </c>
      <c r="S16" s="2">
        <v>2</v>
      </c>
      <c r="T16"/>
      <c r="U16"/>
      <c r="V16"/>
      <c r="W16"/>
      <c r="X16"/>
    </row>
    <row r="17" spans="1:24" x14ac:dyDescent="0.2">
      <c r="A17" s="1" t="str">
        <f t="shared" si="0"/>
        <v>Aspen-birch NE5</v>
      </c>
      <c r="B17" s="1" t="s">
        <v>256</v>
      </c>
      <c r="C17" s="2" t="s">
        <v>257</v>
      </c>
      <c r="D17" s="3" t="s">
        <v>258</v>
      </c>
      <c r="E17" s="3" t="str">
        <f t="shared" si="1"/>
        <v>Aspen-birch NE</v>
      </c>
      <c r="G17" s="2">
        <v>5</v>
      </c>
      <c r="H17" s="2">
        <v>0</v>
      </c>
      <c r="I17" s="2">
        <v>6.6</v>
      </c>
      <c r="J17" s="2">
        <v>0.6</v>
      </c>
      <c r="K17" s="2">
        <v>2.2000000000000002</v>
      </c>
      <c r="L17" s="2">
        <v>12.9</v>
      </c>
      <c r="M17" s="2">
        <v>7.5</v>
      </c>
      <c r="N17" s="2">
        <v>87.4</v>
      </c>
      <c r="O17" s="2">
        <v>29.8</v>
      </c>
      <c r="P17" s="2">
        <v>0.5</v>
      </c>
      <c r="Q17" s="2">
        <v>1.6</v>
      </c>
      <c r="R17" s="2">
        <v>65.8</v>
      </c>
      <c r="S17" s="2">
        <v>11.5</v>
      </c>
      <c r="T17"/>
      <c r="U17"/>
      <c r="V17"/>
      <c r="W17"/>
      <c r="X17"/>
    </row>
    <row r="18" spans="1:24" x14ac:dyDescent="0.2">
      <c r="A18" s="1" t="str">
        <f t="shared" si="0"/>
        <v>Aspen-birch NE15</v>
      </c>
      <c r="B18" s="1" t="s">
        <v>256</v>
      </c>
      <c r="C18" s="2" t="s">
        <v>257</v>
      </c>
      <c r="D18" s="3" t="s">
        <v>258</v>
      </c>
      <c r="E18" s="3" t="str">
        <f t="shared" si="1"/>
        <v>Aspen-birch NE</v>
      </c>
      <c r="G18" s="2">
        <v>15</v>
      </c>
      <c r="H18" s="2">
        <v>12.9</v>
      </c>
      <c r="I18" s="2">
        <v>21.3</v>
      </c>
      <c r="J18" s="2">
        <v>1.8</v>
      </c>
      <c r="K18" s="2">
        <v>2.1</v>
      </c>
      <c r="L18" s="2">
        <v>7.1</v>
      </c>
      <c r="M18" s="2">
        <v>6</v>
      </c>
      <c r="N18" s="2">
        <v>87.4</v>
      </c>
      <c r="O18" s="2">
        <v>38.4</v>
      </c>
      <c r="P18" s="2">
        <v>1.7</v>
      </c>
      <c r="Q18" s="2">
        <v>4</v>
      </c>
      <c r="R18" s="2">
        <v>67.400000000000006</v>
      </c>
      <c r="S18" s="2">
        <v>30.9</v>
      </c>
      <c r="T18"/>
      <c r="U18"/>
      <c r="V18"/>
      <c r="W18"/>
      <c r="X18"/>
    </row>
    <row r="19" spans="1:24" x14ac:dyDescent="0.2">
      <c r="A19" s="1" t="str">
        <f t="shared" si="0"/>
        <v>Aspen-birch NE25</v>
      </c>
      <c r="B19" s="1" t="s">
        <v>256</v>
      </c>
      <c r="C19" s="2" t="s">
        <v>257</v>
      </c>
      <c r="D19" s="3" t="s">
        <v>258</v>
      </c>
      <c r="E19" s="3" t="str">
        <f t="shared" si="1"/>
        <v>Aspen-birch NE</v>
      </c>
      <c r="G19" s="2">
        <v>25</v>
      </c>
      <c r="H19" s="2">
        <v>33.799999999999997</v>
      </c>
      <c r="I19" s="2">
        <v>36</v>
      </c>
      <c r="J19" s="2">
        <v>2.9</v>
      </c>
      <c r="K19" s="2">
        <v>2.1</v>
      </c>
      <c r="L19" s="2">
        <v>5.2</v>
      </c>
      <c r="M19" s="2">
        <v>6.5</v>
      </c>
      <c r="N19" s="2">
        <v>87.4</v>
      </c>
      <c r="O19" s="2">
        <v>52.7</v>
      </c>
      <c r="P19" s="2">
        <v>2.8</v>
      </c>
      <c r="Q19" s="2">
        <v>5.8</v>
      </c>
      <c r="R19" s="2">
        <v>70.400000000000006</v>
      </c>
      <c r="S19" s="2">
        <v>49.6</v>
      </c>
      <c r="T19"/>
      <c r="U19"/>
      <c r="V19"/>
      <c r="W19"/>
      <c r="X19"/>
    </row>
    <row r="20" spans="1:24" x14ac:dyDescent="0.2">
      <c r="A20" s="1" t="str">
        <f t="shared" si="0"/>
        <v>Aspen-birch NE35</v>
      </c>
      <c r="B20" s="1" t="s">
        <v>256</v>
      </c>
      <c r="C20" s="2" t="s">
        <v>257</v>
      </c>
      <c r="D20" s="3" t="s">
        <v>258</v>
      </c>
      <c r="E20" s="3" t="str">
        <f t="shared" si="1"/>
        <v>Aspen-birch NE</v>
      </c>
      <c r="G20" s="2">
        <v>35</v>
      </c>
      <c r="H20" s="2">
        <v>58.4</v>
      </c>
      <c r="I20" s="2">
        <v>50.1</v>
      </c>
      <c r="J20" s="2">
        <v>3.8</v>
      </c>
      <c r="K20" s="2">
        <v>2.1</v>
      </c>
      <c r="L20" s="2">
        <v>4.9000000000000004</v>
      </c>
      <c r="M20" s="2">
        <v>7.5</v>
      </c>
      <c r="N20" s="2">
        <v>87.4</v>
      </c>
      <c r="O20" s="2">
        <v>68.400000000000006</v>
      </c>
      <c r="P20" s="2">
        <v>3.9</v>
      </c>
      <c r="Q20" s="2">
        <v>7.3</v>
      </c>
      <c r="R20" s="2">
        <v>74</v>
      </c>
      <c r="S20" s="2">
        <v>67.099999999999994</v>
      </c>
      <c r="T20"/>
      <c r="U20"/>
      <c r="V20"/>
      <c r="W20"/>
      <c r="X20"/>
    </row>
    <row r="21" spans="1:24" x14ac:dyDescent="0.2">
      <c r="A21" s="1" t="str">
        <f t="shared" si="0"/>
        <v>Aspen-birch NE45</v>
      </c>
      <c r="B21" s="1" t="s">
        <v>256</v>
      </c>
      <c r="C21" s="2" t="s">
        <v>257</v>
      </c>
      <c r="D21" s="3" t="s">
        <v>258</v>
      </c>
      <c r="E21" s="3" t="str">
        <f t="shared" si="1"/>
        <v>Aspen-birch NE</v>
      </c>
      <c r="G21" s="2">
        <v>45</v>
      </c>
      <c r="H21" s="2">
        <v>84.7</v>
      </c>
      <c r="I21" s="2">
        <v>62.7</v>
      </c>
      <c r="J21" s="2">
        <v>4.5999999999999996</v>
      </c>
      <c r="K21" s="2">
        <v>2.1</v>
      </c>
      <c r="L21" s="2">
        <v>5.3</v>
      </c>
      <c r="M21" s="2">
        <v>8.5</v>
      </c>
      <c r="N21" s="2">
        <v>87.4</v>
      </c>
      <c r="O21" s="2">
        <v>83.1</v>
      </c>
      <c r="P21" s="2">
        <v>4.9000000000000004</v>
      </c>
      <c r="Q21" s="2">
        <v>8.4</v>
      </c>
      <c r="R21" s="2">
        <v>77.7</v>
      </c>
      <c r="S21" s="2">
        <v>82.6</v>
      </c>
      <c r="T21"/>
      <c r="U21"/>
      <c r="V21"/>
      <c r="W21"/>
      <c r="X21"/>
    </row>
    <row r="22" spans="1:24" x14ac:dyDescent="0.2">
      <c r="A22" s="1" t="str">
        <f t="shared" si="0"/>
        <v>Aspen-birch NE55</v>
      </c>
      <c r="B22" s="1" t="s">
        <v>256</v>
      </c>
      <c r="C22" s="2" t="s">
        <v>257</v>
      </c>
      <c r="D22" s="3" t="s">
        <v>258</v>
      </c>
      <c r="E22" s="3" t="str">
        <f t="shared" si="1"/>
        <v>Aspen-birch NE</v>
      </c>
      <c r="G22" s="2">
        <v>55</v>
      </c>
      <c r="H22" s="2">
        <v>112.4</v>
      </c>
      <c r="I22" s="2">
        <v>75.099999999999994</v>
      </c>
      <c r="J22" s="2">
        <v>5.3</v>
      </c>
      <c r="K22" s="2">
        <v>2</v>
      </c>
      <c r="L22" s="2">
        <v>6</v>
      </c>
      <c r="M22" s="2">
        <v>9.3000000000000007</v>
      </c>
      <c r="N22" s="2">
        <v>87.4</v>
      </c>
      <c r="O22" s="2">
        <v>97.8</v>
      </c>
      <c r="P22" s="2">
        <v>5.8</v>
      </c>
      <c r="Q22" s="2">
        <v>9.3000000000000007</v>
      </c>
      <c r="R22" s="2">
        <v>80.900000000000006</v>
      </c>
      <c r="S22" s="2">
        <v>97.6</v>
      </c>
      <c r="T22"/>
      <c r="U22"/>
      <c r="V22"/>
      <c r="W22"/>
      <c r="X22"/>
    </row>
    <row r="23" spans="1:24" x14ac:dyDescent="0.2">
      <c r="A23" s="1" t="str">
        <f t="shared" si="0"/>
        <v>Aspen-birch NE65</v>
      </c>
      <c r="B23" s="1" t="s">
        <v>256</v>
      </c>
      <c r="C23" s="2" t="s">
        <v>257</v>
      </c>
      <c r="D23" s="3" t="s">
        <v>258</v>
      </c>
      <c r="E23" s="3" t="str">
        <f t="shared" si="1"/>
        <v>Aspen-birch NE</v>
      </c>
      <c r="G23" s="2">
        <v>65</v>
      </c>
      <c r="H23" s="2">
        <v>141.69999999999999</v>
      </c>
      <c r="I23" s="2">
        <v>87.5</v>
      </c>
      <c r="J23" s="2">
        <v>5.9</v>
      </c>
      <c r="K23" s="2">
        <v>2</v>
      </c>
      <c r="L23" s="2">
        <v>6.9</v>
      </c>
      <c r="M23" s="2">
        <v>10.1</v>
      </c>
      <c r="N23" s="2">
        <v>87.4</v>
      </c>
      <c r="O23" s="2">
        <v>112.4</v>
      </c>
      <c r="P23" s="2">
        <v>6.8</v>
      </c>
      <c r="Q23" s="2">
        <v>10.1</v>
      </c>
      <c r="R23" s="2">
        <v>83.4</v>
      </c>
      <c r="S23" s="2">
        <v>112.3</v>
      </c>
      <c r="T23"/>
      <c r="U23"/>
      <c r="V23"/>
      <c r="W23"/>
      <c r="X23"/>
    </row>
    <row r="24" spans="1:24" x14ac:dyDescent="0.2">
      <c r="A24" s="1" t="str">
        <f t="shared" si="0"/>
        <v>Aspen-birch NE75</v>
      </c>
      <c r="B24" s="1" t="s">
        <v>256</v>
      </c>
      <c r="C24" s="2" t="s">
        <v>257</v>
      </c>
      <c r="D24" s="3" t="s">
        <v>258</v>
      </c>
      <c r="E24" s="3" t="str">
        <f t="shared" si="1"/>
        <v>Aspen-birch NE</v>
      </c>
      <c r="G24" s="2">
        <v>75</v>
      </c>
      <c r="H24" s="2">
        <v>172.6</v>
      </c>
      <c r="I24" s="2">
        <v>100</v>
      </c>
      <c r="J24" s="2">
        <v>6.5</v>
      </c>
      <c r="K24" s="2">
        <v>2</v>
      </c>
      <c r="L24" s="2">
        <v>7.8</v>
      </c>
      <c r="M24" s="2">
        <v>10.7</v>
      </c>
      <c r="N24" s="2">
        <v>87.4</v>
      </c>
      <c r="O24" s="2">
        <v>127.1</v>
      </c>
      <c r="P24" s="2">
        <v>7.8</v>
      </c>
      <c r="Q24" s="2">
        <v>10.7</v>
      </c>
      <c r="R24" s="2">
        <v>85.1</v>
      </c>
      <c r="S24" s="2">
        <v>127.1</v>
      </c>
      <c r="T24"/>
      <c r="U24"/>
      <c r="V24"/>
      <c r="W24"/>
      <c r="X24"/>
    </row>
    <row r="25" spans="1:24" x14ac:dyDescent="0.2">
      <c r="A25" s="1" t="str">
        <f t="shared" si="0"/>
        <v>Aspen-birch NE85</v>
      </c>
      <c r="B25" s="1" t="s">
        <v>256</v>
      </c>
      <c r="C25" s="2" t="s">
        <v>257</v>
      </c>
      <c r="D25" s="3" t="s">
        <v>258</v>
      </c>
      <c r="E25" s="3" t="str">
        <f t="shared" si="1"/>
        <v>Aspen-birch NE</v>
      </c>
      <c r="G25" s="2">
        <v>85</v>
      </c>
      <c r="H25" s="2">
        <v>205</v>
      </c>
      <c r="I25" s="2">
        <v>112.7</v>
      </c>
      <c r="J25" s="2">
        <v>7.1</v>
      </c>
      <c r="K25" s="2">
        <v>2</v>
      </c>
      <c r="L25" s="2">
        <v>8.8000000000000007</v>
      </c>
      <c r="M25" s="2">
        <v>11.3</v>
      </c>
      <c r="N25" s="2">
        <v>87.4</v>
      </c>
      <c r="O25" s="2">
        <v>141.9</v>
      </c>
      <c r="P25" s="2">
        <v>8.8000000000000007</v>
      </c>
      <c r="Q25" s="2">
        <v>11.3</v>
      </c>
      <c r="R25" s="2">
        <v>86.2</v>
      </c>
      <c r="S25" s="2">
        <v>141.9</v>
      </c>
      <c r="T25"/>
      <c r="U25"/>
      <c r="V25"/>
      <c r="W25"/>
      <c r="X25"/>
    </row>
    <row r="26" spans="1:24" x14ac:dyDescent="0.2">
      <c r="A26" s="1" t="str">
        <f t="shared" si="0"/>
        <v>Aspen-birch NE95</v>
      </c>
      <c r="B26" s="1" t="s">
        <v>256</v>
      </c>
      <c r="C26" s="2" t="s">
        <v>257</v>
      </c>
      <c r="D26" s="3" t="s">
        <v>258</v>
      </c>
      <c r="E26" s="3" t="str">
        <f t="shared" si="1"/>
        <v>Aspen-birch NE</v>
      </c>
      <c r="G26" s="2">
        <v>95</v>
      </c>
      <c r="H26" s="2">
        <v>238.9</v>
      </c>
      <c r="I26" s="2">
        <v>125.5</v>
      </c>
      <c r="J26" s="2">
        <v>7.7</v>
      </c>
      <c r="K26" s="2">
        <v>2</v>
      </c>
      <c r="L26" s="2">
        <v>9.8000000000000007</v>
      </c>
      <c r="M26" s="2">
        <v>11.8</v>
      </c>
      <c r="N26" s="2">
        <v>87.4</v>
      </c>
      <c r="O26" s="2">
        <v>156.69999999999999</v>
      </c>
      <c r="P26" s="2">
        <v>9.8000000000000007</v>
      </c>
      <c r="Q26" s="2">
        <v>11.8</v>
      </c>
      <c r="R26" s="2">
        <v>86.8</v>
      </c>
      <c r="S26" s="2">
        <v>156.69999999999999</v>
      </c>
      <c r="T26"/>
      <c r="U26"/>
      <c r="V26"/>
      <c r="W26"/>
      <c r="X26"/>
    </row>
    <row r="27" spans="1:24" x14ac:dyDescent="0.2">
      <c r="A27" s="1" t="str">
        <f t="shared" si="0"/>
        <v>Aspen-birch NE105</v>
      </c>
      <c r="B27" s="1" t="s">
        <v>256</v>
      </c>
      <c r="C27" s="2" t="s">
        <v>257</v>
      </c>
      <c r="D27" s="3" t="s">
        <v>258</v>
      </c>
      <c r="E27" s="3" t="str">
        <f t="shared" si="1"/>
        <v>Aspen-birch NE</v>
      </c>
      <c r="G27" s="2">
        <v>105</v>
      </c>
      <c r="H27" s="2">
        <v>274.39999999999998</v>
      </c>
      <c r="I27" s="2">
        <v>138.5</v>
      </c>
      <c r="J27" s="2">
        <v>8.1999999999999993</v>
      </c>
      <c r="K27" s="2">
        <v>2</v>
      </c>
      <c r="L27" s="2">
        <v>10.8</v>
      </c>
      <c r="M27" s="2">
        <v>12.2</v>
      </c>
      <c r="N27" s="2">
        <v>87.4</v>
      </c>
      <c r="O27" s="2">
        <v>171.7</v>
      </c>
      <c r="P27" s="2">
        <v>10.8</v>
      </c>
      <c r="Q27" s="2">
        <v>12.2</v>
      </c>
      <c r="R27" s="2">
        <v>87.1</v>
      </c>
      <c r="S27" s="2">
        <v>171.7</v>
      </c>
      <c r="T27"/>
      <c r="U27"/>
      <c r="V27"/>
      <c r="W27"/>
      <c r="X27"/>
    </row>
    <row r="28" spans="1:24" x14ac:dyDescent="0.2">
      <c r="A28" s="1" t="str">
        <f t="shared" si="0"/>
        <v>Aspen-birch NE115</v>
      </c>
      <c r="B28" s="1" t="s">
        <v>256</v>
      </c>
      <c r="C28" s="2" t="s">
        <v>257</v>
      </c>
      <c r="D28" s="3" t="s">
        <v>258</v>
      </c>
      <c r="E28" s="3" t="str">
        <f t="shared" si="1"/>
        <v>Aspen-birch NE</v>
      </c>
      <c r="G28" s="2">
        <v>115</v>
      </c>
      <c r="H28" s="2">
        <v>311.39999999999998</v>
      </c>
      <c r="I28" s="2">
        <v>151.69999999999999</v>
      </c>
      <c r="J28" s="2">
        <v>8.8000000000000007</v>
      </c>
      <c r="K28" s="2">
        <v>2</v>
      </c>
      <c r="L28" s="2">
        <v>11.8</v>
      </c>
      <c r="M28" s="2">
        <v>12.5</v>
      </c>
      <c r="N28" s="2">
        <v>87.4</v>
      </c>
      <c r="O28" s="2">
        <v>186.8</v>
      </c>
      <c r="P28" s="2">
        <v>11.8</v>
      </c>
      <c r="Q28" s="2">
        <v>12.5</v>
      </c>
      <c r="R28" s="2">
        <v>87.3</v>
      </c>
      <c r="S28" s="2">
        <v>186.8</v>
      </c>
      <c r="T28"/>
      <c r="U28"/>
    </row>
    <row r="29" spans="1:24" x14ac:dyDescent="0.2">
      <c r="A29" s="1" t="str">
        <f t="shared" si="0"/>
        <v>Aspen-birch NE125</v>
      </c>
      <c r="B29" s="1" t="s">
        <v>256</v>
      </c>
      <c r="C29" s="2" t="s">
        <v>257</v>
      </c>
      <c r="D29" s="3" t="s">
        <v>258</v>
      </c>
      <c r="E29" s="3" t="str">
        <f t="shared" si="1"/>
        <v>Aspen-birch NE</v>
      </c>
      <c r="G29" s="2">
        <v>125</v>
      </c>
      <c r="H29" s="2">
        <v>349.9</v>
      </c>
      <c r="I29" s="2">
        <v>165</v>
      </c>
      <c r="J29" s="2">
        <v>9.3000000000000007</v>
      </c>
      <c r="K29" s="2">
        <v>2</v>
      </c>
      <c r="L29" s="2">
        <v>12.8</v>
      </c>
      <c r="M29" s="2">
        <v>12.9</v>
      </c>
      <c r="N29" s="2">
        <v>87.4</v>
      </c>
      <c r="O29" s="2">
        <v>202</v>
      </c>
      <c r="P29" s="2">
        <v>12.8</v>
      </c>
      <c r="Q29" s="2">
        <v>12.9</v>
      </c>
      <c r="R29" s="2">
        <v>87.4</v>
      </c>
      <c r="S29" s="2">
        <v>202</v>
      </c>
      <c r="T29"/>
      <c r="U29"/>
    </row>
    <row r="30" spans="1:24" x14ac:dyDescent="0.2">
      <c r="A30" s="1" t="str">
        <f t="shared" si="0"/>
        <v>Aspen-birch NLS0</v>
      </c>
      <c r="B30" s="1" t="s">
        <v>259</v>
      </c>
      <c r="C30" s="2" t="s">
        <v>260</v>
      </c>
      <c r="D30" s="3" t="s">
        <v>258</v>
      </c>
      <c r="E30" s="3" t="str">
        <f t="shared" si="1"/>
        <v>Aspen-birch NLS</v>
      </c>
      <c r="G30" s="2">
        <v>0</v>
      </c>
      <c r="H30" s="2">
        <v>0</v>
      </c>
      <c r="I30" s="2">
        <v>0</v>
      </c>
      <c r="J30" s="2">
        <v>0</v>
      </c>
      <c r="K30" s="2">
        <v>2</v>
      </c>
      <c r="L30" s="2">
        <v>13.4</v>
      </c>
      <c r="M30" s="2">
        <v>10.199999999999999</v>
      </c>
      <c r="N30" s="2">
        <v>146.1</v>
      </c>
      <c r="O30" s="2">
        <v>25.6</v>
      </c>
      <c r="P30" s="2">
        <v>0</v>
      </c>
      <c r="Q30" s="2">
        <v>0</v>
      </c>
      <c r="R30" s="2">
        <v>109.6</v>
      </c>
      <c r="S30" s="2">
        <v>2</v>
      </c>
      <c r="T30"/>
      <c r="U30"/>
    </row>
    <row r="31" spans="1:24" x14ac:dyDescent="0.2">
      <c r="A31" s="1" t="str">
        <f t="shared" si="0"/>
        <v>Aspen-birch NLS5</v>
      </c>
      <c r="B31" s="1" t="s">
        <v>259</v>
      </c>
      <c r="C31" s="2" t="s">
        <v>260</v>
      </c>
      <c r="D31" s="3" t="s">
        <v>258</v>
      </c>
      <c r="E31" s="3" t="str">
        <f t="shared" si="1"/>
        <v>Aspen-birch NLS</v>
      </c>
      <c r="G31" s="2">
        <v>5</v>
      </c>
      <c r="H31" s="2">
        <v>0</v>
      </c>
      <c r="I31" s="2">
        <v>7.3</v>
      </c>
      <c r="J31" s="2">
        <v>0.5</v>
      </c>
      <c r="K31" s="2">
        <v>2.1</v>
      </c>
      <c r="L31" s="2">
        <v>9.5</v>
      </c>
      <c r="M31" s="2">
        <v>7.5</v>
      </c>
      <c r="N31" s="2">
        <v>146.1</v>
      </c>
      <c r="O31" s="2">
        <v>26.8</v>
      </c>
      <c r="P31" s="2">
        <v>0.6</v>
      </c>
      <c r="Q31" s="2">
        <v>1.6</v>
      </c>
      <c r="R31" s="2">
        <v>109.9</v>
      </c>
      <c r="S31" s="2">
        <v>12.1</v>
      </c>
      <c r="T31"/>
      <c r="U31"/>
    </row>
    <row r="32" spans="1:24" x14ac:dyDescent="0.2">
      <c r="A32" s="1" t="str">
        <f t="shared" si="0"/>
        <v>Aspen-birch NLS15</v>
      </c>
      <c r="B32" s="1" t="s">
        <v>259</v>
      </c>
      <c r="C32" s="2" t="s">
        <v>260</v>
      </c>
      <c r="D32" s="3" t="s">
        <v>258</v>
      </c>
      <c r="E32" s="3" t="str">
        <f t="shared" si="1"/>
        <v>Aspen-birch NLS</v>
      </c>
      <c r="G32" s="2">
        <v>15</v>
      </c>
      <c r="H32" s="2">
        <v>2.9</v>
      </c>
      <c r="I32" s="2">
        <v>13.9</v>
      </c>
      <c r="J32" s="2">
        <v>1.4</v>
      </c>
      <c r="K32" s="2">
        <v>2.1</v>
      </c>
      <c r="L32" s="2">
        <v>5</v>
      </c>
      <c r="M32" s="2">
        <v>6</v>
      </c>
      <c r="N32" s="2">
        <v>146.1</v>
      </c>
      <c r="O32" s="2">
        <v>28.4</v>
      </c>
      <c r="P32" s="2">
        <v>1.1000000000000001</v>
      </c>
      <c r="Q32" s="2">
        <v>4</v>
      </c>
      <c r="R32" s="2">
        <v>112.7</v>
      </c>
      <c r="S32" s="2">
        <v>22.5</v>
      </c>
      <c r="T32"/>
      <c r="U32"/>
    </row>
    <row r="33" spans="1:21" x14ac:dyDescent="0.2">
      <c r="A33" s="1" t="str">
        <f t="shared" si="0"/>
        <v>Aspen-birch NLS25</v>
      </c>
      <c r="B33" s="1" t="s">
        <v>259</v>
      </c>
      <c r="C33" s="2" t="s">
        <v>260</v>
      </c>
      <c r="D33" s="3" t="s">
        <v>258</v>
      </c>
      <c r="E33" s="3" t="str">
        <f t="shared" si="1"/>
        <v>Aspen-birch NLS</v>
      </c>
      <c r="G33" s="2">
        <v>25</v>
      </c>
      <c r="H33" s="2">
        <v>21.5</v>
      </c>
      <c r="I33" s="2">
        <v>26.8</v>
      </c>
      <c r="J33" s="2">
        <v>2.7</v>
      </c>
      <c r="K33" s="2">
        <v>2.1</v>
      </c>
      <c r="L33" s="2">
        <v>3.9</v>
      </c>
      <c r="M33" s="2">
        <v>6.5</v>
      </c>
      <c r="N33" s="2">
        <v>146.1</v>
      </c>
      <c r="O33" s="2">
        <v>42</v>
      </c>
      <c r="P33" s="2">
        <v>2.2000000000000002</v>
      </c>
      <c r="Q33" s="2">
        <v>5.8</v>
      </c>
      <c r="R33" s="2">
        <v>117.6</v>
      </c>
      <c r="S33" s="2">
        <v>39.6</v>
      </c>
      <c r="T33"/>
      <c r="U33"/>
    </row>
    <row r="34" spans="1:21" x14ac:dyDescent="0.2">
      <c r="A34" s="1" t="str">
        <f t="shared" si="0"/>
        <v>Aspen-birch NLS35</v>
      </c>
      <c r="B34" s="1" t="s">
        <v>259</v>
      </c>
      <c r="C34" s="2" t="s">
        <v>260</v>
      </c>
      <c r="D34" s="3" t="s">
        <v>258</v>
      </c>
      <c r="E34" s="3" t="str">
        <f t="shared" si="1"/>
        <v>Aspen-birch NLS</v>
      </c>
      <c r="G34" s="2">
        <v>35</v>
      </c>
      <c r="H34" s="2">
        <v>47.2</v>
      </c>
      <c r="I34" s="2">
        <v>40.799999999999997</v>
      </c>
      <c r="J34" s="2">
        <v>4.0999999999999996</v>
      </c>
      <c r="K34" s="2">
        <v>2</v>
      </c>
      <c r="L34" s="2">
        <v>4</v>
      </c>
      <c r="M34" s="2">
        <v>7.5</v>
      </c>
      <c r="N34" s="2">
        <v>146.1</v>
      </c>
      <c r="O34" s="2">
        <v>58.4</v>
      </c>
      <c r="P34" s="2">
        <v>3.3</v>
      </c>
      <c r="Q34" s="2">
        <v>7.3</v>
      </c>
      <c r="R34" s="2">
        <v>123.7</v>
      </c>
      <c r="S34" s="2">
        <v>57.4</v>
      </c>
      <c r="T34"/>
      <c r="U34"/>
    </row>
    <row r="35" spans="1:21" x14ac:dyDescent="0.2">
      <c r="A35" s="1" t="str">
        <f t="shared" si="0"/>
        <v>Aspen-birch NLS45</v>
      </c>
      <c r="B35" s="1" t="s">
        <v>259</v>
      </c>
      <c r="C35" s="2" t="s">
        <v>260</v>
      </c>
      <c r="D35" s="3" t="s">
        <v>258</v>
      </c>
      <c r="E35" s="3" t="str">
        <f t="shared" si="1"/>
        <v>Aspen-birch NLS</v>
      </c>
      <c r="G35" s="2">
        <v>45</v>
      </c>
      <c r="H35" s="2">
        <v>72.8</v>
      </c>
      <c r="I35" s="2">
        <v>53.5</v>
      </c>
      <c r="J35" s="2">
        <v>5.3</v>
      </c>
      <c r="K35" s="2">
        <v>2</v>
      </c>
      <c r="L35" s="2">
        <v>4.5999999999999996</v>
      </c>
      <c r="M35" s="2">
        <v>8.5</v>
      </c>
      <c r="N35" s="2">
        <v>146.1</v>
      </c>
      <c r="O35" s="2">
        <v>74</v>
      </c>
      <c r="P35" s="2">
        <v>4.3</v>
      </c>
      <c r="Q35" s="2">
        <v>8.4</v>
      </c>
      <c r="R35" s="2">
        <v>129.80000000000001</v>
      </c>
      <c r="S35" s="2">
        <v>73.599999999999994</v>
      </c>
      <c r="T35"/>
      <c r="U35"/>
    </row>
    <row r="36" spans="1:21" x14ac:dyDescent="0.2">
      <c r="A36" s="1" t="str">
        <f t="shared" si="0"/>
        <v>Aspen-birch NLS55</v>
      </c>
      <c r="B36" s="1" t="s">
        <v>259</v>
      </c>
      <c r="C36" s="2" t="s">
        <v>260</v>
      </c>
      <c r="D36" s="3" t="s">
        <v>258</v>
      </c>
      <c r="E36" s="3" t="str">
        <f t="shared" si="1"/>
        <v>Aspen-birch NLS</v>
      </c>
      <c r="G36" s="2">
        <v>55</v>
      </c>
      <c r="H36" s="2">
        <v>97.1</v>
      </c>
      <c r="I36" s="2">
        <v>64.900000000000006</v>
      </c>
      <c r="J36" s="2">
        <v>6.1</v>
      </c>
      <c r="K36" s="2">
        <v>2</v>
      </c>
      <c r="L36" s="2">
        <v>5.4</v>
      </c>
      <c r="M36" s="2">
        <v>9.3000000000000007</v>
      </c>
      <c r="N36" s="2">
        <v>146.1</v>
      </c>
      <c r="O36" s="2">
        <v>87.7</v>
      </c>
      <c r="P36" s="2">
        <v>5.2</v>
      </c>
      <c r="Q36" s="2">
        <v>9.3000000000000007</v>
      </c>
      <c r="R36" s="2">
        <v>135.19999999999999</v>
      </c>
      <c r="S36" s="2">
        <v>87.6</v>
      </c>
      <c r="T36"/>
      <c r="U36"/>
    </row>
    <row r="37" spans="1:21" x14ac:dyDescent="0.2">
      <c r="A37" s="1" t="str">
        <f t="shared" si="0"/>
        <v>Aspen-birch NLS65</v>
      </c>
      <c r="B37" s="1" t="s">
        <v>259</v>
      </c>
      <c r="C37" s="2" t="s">
        <v>260</v>
      </c>
      <c r="D37" s="3" t="s">
        <v>258</v>
      </c>
      <c r="E37" s="3" t="str">
        <f t="shared" si="1"/>
        <v>Aspen-birch NLS</v>
      </c>
      <c r="G37" s="2">
        <v>65</v>
      </c>
      <c r="H37" s="2">
        <v>119.5</v>
      </c>
      <c r="I37" s="2">
        <v>75</v>
      </c>
      <c r="J37" s="2">
        <v>6.7</v>
      </c>
      <c r="K37" s="2">
        <v>2</v>
      </c>
      <c r="L37" s="2">
        <v>6.1</v>
      </c>
      <c r="M37" s="2">
        <v>10.1</v>
      </c>
      <c r="N37" s="2">
        <v>146.1</v>
      </c>
      <c r="O37" s="2">
        <v>99.8</v>
      </c>
      <c r="P37" s="2">
        <v>6.1</v>
      </c>
      <c r="Q37" s="2">
        <v>10.1</v>
      </c>
      <c r="R37" s="2">
        <v>139.4</v>
      </c>
      <c r="S37" s="2">
        <v>99.8</v>
      </c>
      <c r="T37"/>
      <c r="U37"/>
    </row>
    <row r="38" spans="1:21" x14ac:dyDescent="0.2">
      <c r="A38" s="1" t="str">
        <f t="shared" si="0"/>
        <v>Aspen-birch NLS75</v>
      </c>
      <c r="B38" s="1" t="s">
        <v>259</v>
      </c>
      <c r="C38" s="2" t="s">
        <v>260</v>
      </c>
      <c r="D38" s="3" t="s">
        <v>258</v>
      </c>
      <c r="E38" s="3" t="str">
        <f t="shared" si="1"/>
        <v>Aspen-birch NLS</v>
      </c>
      <c r="G38" s="2">
        <v>75</v>
      </c>
      <c r="H38" s="2">
        <v>139.69999999999999</v>
      </c>
      <c r="I38" s="2">
        <v>83.8</v>
      </c>
      <c r="J38" s="2">
        <v>7.1</v>
      </c>
      <c r="K38" s="2">
        <v>2</v>
      </c>
      <c r="L38" s="2">
        <v>6.8</v>
      </c>
      <c r="M38" s="2">
        <v>10.7</v>
      </c>
      <c r="N38" s="2">
        <v>146.1</v>
      </c>
      <c r="O38" s="2">
        <v>110.4</v>
      </c>
      <c r="P38" s="2">
        <v>6.8</v>
      </c>
      <c r="Q38" s="2">
        <v>10.7</v>
      </c>
      <c r="R38" s="2">
        <v>142.19999999999999</v>
      </c>
      <c r="S38" s="2">
        <v>110.4</v>
      </c>
      <c r="T38"/>
      <c r="U38"/>
    </row>
    <row r="39" spans="1:21" x14ac:dyDescent="0.2">
      <c r="A39" s="1" t="str">
        <f t="shared" si="0"/>
        <v>Aspen-birch NLS85</v>
      </c>
      <c r="B39" s="1" t="s">
        <v>259</v>
      </c>
      <c r="C39" s="2" t="s">
        <v>260</v>
      </c>
      <c r="D39" s="3" t="s">
        <v>258</v>
      </c>
      <c r="E39" s="3" t="str">
        <f t="shared" si="1"/>
        <v>Aspen-birch NLS</v>
      </c>
      <c r="G39" s="2">
        <v>85</v>
      </c>
      <c r="H39" s="2">
        <v>157.5</v>
      </c>
      <c r="I39" s="2">
        <v>91.5</v>
      </c>
      <c r="J39" s="2">
        <v>7.4</v>
      </c>
      <c r="K39" s="2">
        <v>2</v>
      </c>
      <c r="L39" s="2">
        <v>7.4</v>
      </c>
      <c r="M39" s="2">
        <v>11.3</v>
      </c>
      <c r="N39" s="2">
        <v>146.1</v>
      </c>
      <c r="O39" s="2">
        <v>119.6</v>
      </c>
      <c r="P39" s="2">
        <v>7.4</v>
      </c>
      <c r="Q39" s="2">
        <v>11.3</v>
      </c>
      <c r="R39" s="2">
        <v>144.1</v>
      </c>
      <c r="S39" s="2">
        <v>119.6</v>
      </c>
      <c r="T39"/>
      <c r="U39"/>
    </row>
    <row r="40" spans="1:21" x14ac:dyDescent="0.2">
      <c r="A40" s="1" t="str">
        <f t="shared" si="0"/>
        <v>Aspen-birch NLS95</v>
      </c>
      <c r="B40" s="1" t="s">
        <v>259</v>
      </c>
      <c r="C40" s="2" t="s">
        <v>260</v>
      </c>
      <c r="D40" s="3" t="s">
        <v>258</v>
      </c>
      <c r="E40" s="3" t="str">
        <f t="shared" si="1"/>
        <v>Aspen-birch NLS</v>
      </c>
      <c r="G40" s="2">
        <v>95</v>
      </c>
      <c r="H40" s="2">
        <v>173</v>
      </c>
      <c r="I40" s="2">
        <v>98</v>
      </c>
      <c r="J40" s="2">
        <v>7.7</v>
      </c>
      <c r="K40" s="2">
        <v>2</v>
      </c>
      <c r="L40" s="2">
        <v>7.9</v>
      </c>
      <c r="M40" s="2">
        <v>11.8</v>
      </c>
      <c r="N40" s="2">
        <v>146.1</v>
      </c>
      <c r="O40" s="2">
        <v>127.4</v>
      </c>
      <c r="P40" s="2">
        <v>7.9</v>
      </c>
      <c r="Q40" s="2">
        <v>11.8</v>
      </c>
      <c r="R40" s="2">
        <v>145.1</v>
      </c>
      <c r="S40" s="2">
        <v>127.4</v>
      </c>
      <c r="T40"/>
      <c r="U40"/>
    </row>
    <row r="41" spans="1:21" x14ac:dyDescent="0.2">
      <c r="A41" s="1" t="str">
        <f t="shared" si="0"/>
        <v>Aspen-birch NLS105</v>
      </c>
      <c r="B41" s="1" t="s">
        <v>259</v>
      </c>
      <c r="C41" s="2" t="s">
        <v>260</v>
      </c>
      <c r="D41" s="3" t="s">
        <v>258</v>
      </c>
      <c r="E41" s="3" t="str">
        <f t="shared" si="1"/>
        <v>Aspen-birch NLS</v>
      </c>
      <c r="G41" s="2">
        <v>105</v>
      </c>
      <c r="H41" s="2">
        <v>186</v>
      </c>
      <c r="I41" s="2">
        <v>103.4</v>
      </c>
      <c r="J41" s="2">
        <v>7.9</v>
      </c>
      <c r="K41" s="2">
        <v>2</v>
      </c>
      <c r="L41" s="2">
        <v>8.4</v>
      </c>
      <c r="M41" s="2">
        <v>12.2</v>
      </c>
      <c r="N41" s="2">
        <v>146.1</v>
      </c>
      <c r="O41" s="2">
        <v>133.9</v>
      </c>
      <c r="P41" s="2">
        <v>8.4</v>
      </c>
      <c r="Q41" s="2">
        <v>12.2</v>
      </c>
      <c r="R41" s="2">
        <v>145.6</v>
      </c>
      <c r="S41" s="2">
        <v>133.9</v>
      </c>
      <c r="T41"/>
      <c r="U41"/>
    </row>
    <row r="42" spans="1:21" x14ac:dyDescent="0.2">
      <c r="A42" s="1" t="str">
        <f t="shared" si="0"/>
        <v>Aspen-birch NLS115</v>
      </c>
      <c r="B42" s="1" t="s">
        <v>259</v>
      </c>
      <c r="C42" s="2" t="s">
        <v>260</v>
      </c>
      <c r="D42" s="3" t="s">
        <v>258</v>
      </c>
      <c r="E42" s="3" t="str">
        <f t="shared" si="1"/>
        <v>Aspen-birch NLS</v>
      </c>
      <c r="G42" s="2">
        <v>115</v>
      </c>
      <c r="H42" s="2">
        <v>196.4</v>
      </c>
      <c r="I42" s="2">
        <v>107.7</v>
      </c>
      <c r="J42" s="2">
        <v>8.1</v>
      </c>
      <c r="K42" s="2">
        <v>2</v>
      </c>
      <c r="L42" s="2">
        <v>8.6999999999999993</v>
      </c>
      <c r="M42" s="2">
        <v>12.5</v>
      </c>
      <c r="N42" s="2">
        <v>146.1</v>
      </c>
      <c r="O42" s="2">
        <v>139.1</v>
      </c>
      <c r="P42" s="2">
        <v>8.6999999999999993</v>
      </c>
      <c r="Q42" s="2">
        <v>12.5</v>
      </c>
      <c r="R42" s="2">
        <v>145.9</v>
      </c>
      <c r="S42" s="2">
        <v>139.1</v>
      </c>
      <c r="T42"/>
      <c r="U42"/>
    </row>
    <row r="43" spans="1:21" x14ac:dyDescent="0.2">
      <c r="A43" s="1" t="str">
        <f t="shared" si="0"/>
        <v>Aspen-birch NLS125</v>
      </c>
      <c r="B43" s="1" t="s">
        <v>259</v>
      </c>
      <c r="C43" s="2" t="s">
        <v>260</v>
      </c>
      <c r="D43" s="3" t="s">
        <v>258</v>
      </c>
      <c r="E43" s="3" t="str">
        <f t="shared" si="1"/>
        <v>Aspen-birch NLS</v>
      </c>
      <c r="G43" s="2">
        <v>125</v>
      </c>
      <c r="H43" s="2">
        <v>204.3</v>
      </c>
      <c r="I43" s="2">
        <v>110.9</v>
      </c>
      <c r="J43" s="2">
        <v>8.3000000000000007</v>
      </c>
      <c r="K43" s="2">
        <v>2</v>
      </c>
      <c r="L43" s="2">
        <v>9</v>
      </c>
      <c r="M43" s="2">
        <v>12.9</v>
      </c>
      <c r="N43" s="2">
        <v>146.1</v>
      </c>
      <c r="O43" s="2">
        <v>143</v>
      </c>
      <c r="P43" s="2">
        <v>9</v>
      </c>
      <c r="Q43" s="2">
        <v>12.9</v>
      </c>
      <c r="R43" s="2">
        <v>146</v>
      </c>
      <c r="S43" s="2">
        <v>143</v>
      </c>
      <c r="T43"/>
      <c r="U43"/>
    </row>
    <row r="44" spans="1:21" x14ac:dyDescent="0.2">
      <c r="A44" s="1" t="str">
        <f t="shared" si="0"/>
        <v>Aspen-birch RMS0</v>
      </c>
      <c r="B44" s="1" t="s">
        <v>261</v>
      </c>
      <c r="C44" s="2" t="s">
        <v>262</v>
      </c>
      <c r="D44" s="3" t="s">
        <v>258</v>
      </c>
      <c r="E44" s="3" t="str">
        <f t="shared" si="1"/>
        <v>Aspen-birch RMS</v>
      </c>
      <c r="G44" s="2">
        <v>0</v>
      </c>
      <c r="H44" s="2">
        <v>0</v>
      </c>
      <c r="I44" s="2">
        <v>0</v>
      </c>
      <c r="J44" s="2">
        <v>0</v>
      </c>
      <c r="K44" s="2">
        <v>4.7</v>
      </c>
      <c r="L44" s="2">
        <v>11.6</v>
      </c>
      <c r="M44" s="2">
        <v>31.7</v>
      </c>
      <c r="N44" s="2">
        <v>58.8</v>
      </c>
      <c r="O44" s="2">
        <v>48.1</v>
      </c>
      <c r="P44" s="2">
        <v>0</v>
      </c>
      <c r="Q44" s="2">
        <v>0</v>
      </c>
      <c r="R44" s="2">
        <v>44.1</v>
      </c>
      <c r="S44" s="2">
        <v>4.7</v>
      </c>
      <c r="T44"/>
      <c r="U44"/>
    </row>
    <row r="45" spans="1:21" x14ac:dyDescent="0.2">
      <c r="A45" s="1" t="str">
        <f t="shared" si="0"/>
        <v>Aspen-birch RMS5</v>
      </c>
      <c r="B45" s="1" t="s">
        <v>261</v>
      </c>
      <c r="C45" s="2" t="s">
        <v>262</v>
      </c>
      <c r="D45" s="3" t="s">
        <v>258</v>
      </c>
      <c r="E45" s="3" t="str">
        <f t="shared" si="1"/>
        <v>Aspen-birch RMS</v>
      </c>
      <c r="G45" s="2">
        <v>5</v>
      </c>
      <c r="H45" s="2">
        <v>0</v>
      </c>
      <c r="I45" s="2">
        <v>3.1</v>
      </c>
      <c r="J45" s="2">
        <v>0.3</v>
      </c>
      <c r="K45" s="2">
        <v>4.7</v>
      </c>
      <c r="L45" s="2">
        <v>9</v>
      </c>
      <c r="M45" s="2">
        <v>28.4</v>
      </c>
      <c r="N45" s="2">
        <v>58.8</v>
      </c>
      <c r="O45" s="2">
        <v>45.5</v>
      </c>
      <c r="P45" s="2">
        <v>0.2</v>
      </c>
      <c r="Q45" s="2">
        <v>3.7</v>
      </c>
      <c r="R45" s="2">
        <v>44.2</v>
      </c>
      <c r="S45" s="2">
        <v>12.1</v>
      </c>
      <c r="T45"/>
      <c r="U45"/>
    </row>
    <row r="46" spans="1:21" x14ac:dyDescent="0.2">
      <c r="A46" s="1" t="str">
        <f t="shared" si="0"/>
        <v>Aspen-birch RMS15</v>
      </c>
      <c r="B46" s="1" t="s">
        <v>261</v>
      </c>
      <c r="C46" s="2" t="s">
        <v>262</v>
      </c>
      <c r="D46" s="3" t="s">
        <v>258</v>
      </c>
      <c r="E46" s="3" t="str">
        <f t="shared" si="1"/>
        <v>Aspen-birch RMS</v>
      </c>
      <c r="G46" s="2">
        <v>15</v>
      </c>
      <c r="H46" s="2">
        <v>0</v>
      </c>
      <c r="I46" s="2">
        <v>6.4</v>
      </c>
      <c r="J46" s="2">
        <v>0.6</v>
      </c>
      <c r="K46" s="2">
        <v>4.7</v>
      </c>
      <c r="L46" s="2">
        <v>5.5</v>
      </c>
      <c r="M46" s="2">
        <v>24.6</v>
      </c>
      <c r="N46" s="2">
        <v>58.8</v>
      </c>
      <c r="O46" s="2">
        <v>41.9</v>
      </c>
      <c r="P46" s="2">
        <v>0.4</v>
      </c>
      <c r="Q46" s="2">
        <v>9.8000000000000007</v>
      </c>
      <c r="R46" s="2">
        <v>45.4</v>
      </c>
      <c r="S46" s="2">
        <v>22</v>
      </c>
      <c r="T46"/>
      <c r="U46"/>
    </row>
    <row r="47" spans="1:21" x14ac:dyDescent="0.2">
      <c r="A47" s="1" t="str">
        <f t="shared" si="0"/>
        <v>Aspen-birch RMS25</v>
      </c>
      <c r="B47" s="1" t="s">
        <v>261</v>
      </c>
      <c r="C47" s="2" t="s">
        <v>262</v>
      </c>
      <c r="D47" s="3" t="s">
        <v>258</v>
      </c>
      <c r="E47" s="3" t="str">
        <f t="shared" si="1"/>
        <v>Aspen-birch RMS</v>
      </c>
      <c r="G47" s="2">
        <v>25</v>
      </c>
      <c r="H47" s="2">
        <v>6.3</v>
      </c>
      <c r="I47" s="2">
        <v>13.9</v>
      </c>
      <c r="J47" s="2">
        <v>1.4</v>
      </c>
      <c r="K47" s="2">
        <v>4.8</v>
      </c>
      <c r="L47" s="2">
        <v>3.8</v>
      </c>
      <c r="M47" s="2">
        <v>23.4</v>
      </c>
      <c r="N47" s="2">
        <v>58.8</v>
      </c>
      <c r="O47" s="2">
        <v>47.2</v>
      </c>
      <c r="P47" s="2">
        <v>0.9</v>
      </c>
      <c r="Q47" s="2">
        <v>14.4</v>
      </c>
      <c r="R47" s="2">
        <v>47.4</v>
      </c>
      <c r="S47" s="2">
        <v>35.299999999999997</v>
      </c>
      <c r="T47"/>
      <c r="U47"/>
    </row>
    <row r="48" spans="1:21" x14ac:dyDescent="0.2">
      <c r="A48" s="1" t="str">
        <f t="shared" si="0"/>
        <v>Aspen-birch RMS35</v>
      </c>
      <c r="B48" s="1" t="s">
        <v>261</v>
      </c>
      <c r="C48" s="2" t="s">
        <v>262</v>
      </c>
      <c r="D48" s="3" t="s">
        <v>258</v>
      </c>
      <c r="E48" s="3" t="str">
        <f t="shared" si="1"/>
        <v>Aspen-birch RMS</v>
      </c>
      <c r="G48" s="2">
        <v>35</v>
      </c>
      <c r="H48" s="2">
        <v>22.7</v>
      </c>
      <c r="I48" s="2">
        <v>25.7</v>
      </c>
      <c r="J48" s="2">
        <v>2.6</v>
      </c>
      <c r="K48" s="2">
        <v>4.5</v>
      </c>
      <c r="L48" s="2">
        <v>3.3</v>
      </c>
      <c r="M48" s="2">
        <v>23.5</v>
      </c>
      <c r="N48" s="2">
        <v>58.8</v>
      </c>
      <c r="O48" s="2">
        <v>59.6</v>
      </c>
      <c r="P48" s="2">
        <v>1.7</v>
      </c>
      <c r="Q48" s="2">
        <v>18.100000000000001</v>
      </c>
      <c r="R48" s="2">
        <v>49.8</v>
      </c>
      <c r="S48" s="2">
        <v>52.5</v>
      </c>
      <c r="T48"/>
      <c r="U48"/>
    </row>
    <row r="49" spans="1:21" x14ac:dyDescent="0.2">
      <c r="A49" s="1" t="str">
        <f t="shared" si="0"/>
        <v>Aspen-birch RMS45</v>
      </c>
      <c r="B49" s="1" t="s">
        <v>261</v>
      </c>
      <c r="C49" s="2" t="s">
        <v>262</v>
      </c>
      <c r="D49" s="3" t="s">
        <v>258</v>
      </c>
      <c r="E49" s="3" t="str">
        <f t="shared" si="1"/>
        <v>Aspen-birch RMS</v>
      </c>
      <c r="G49" s="2">
        <v>45</v>
      </c>
      <c r="H49" s="2">
        <v>45</v>
      </c>
      <c r="I49" s="2">
        <v>38.799999999999997</v>
      </c>
      <c r="J49" s="2">
        <v>3.9</v>
      </c>
      <c r="K49" s="2">
        <v>4.3</v>
      </c>
      <c r="L49" s="2">
        <v>3.5</v>
      </c>
      <c r="M49" s="2">
        <v>24.3</v>
      </c>
      <c r="N49" s="2">
        <v>58.8</v>
      </c>
      <c r="O49" s="2">
        <v>74.7</v>
      </c>
      <c r="P49" s="2">
        <v>2.5</v>
      </c>
      <c r="Q49" s="2">
        <v>21.1</v>
      </c>
      <c r="R49" s="2">
        <v>52.3</v>
      </c>
      <c r="S49" s="2">
        <v>70.5</v>
      </c>
      <c r="T49"/>
      <c r="U49"/>
    </row>
    <row r="50" spans="1:21" x14ac:dyDescent="0.2">
      <c r="A50" s="1" t="str">
        <f t="shared" si="0"/>
        <v>Aspen-birch RMS55</v>
      </c>
      <c r="B50" s="1" t="s">
        <v>261</v>
      </c>
      <c r="C50" s="2" t="s">
        <v>262</v>
      </c>
      <c r="D50" s="3" t="s">
        <v>258</v>
      </c>
      <c r="E50" s="3" t="str">
        <f t="shared" si="1"/>
        <v>Aspen-birch RMS</v>
      </c>
      <c r="G50" s="2">
        <v>55</v>
      </c>
      <c r="H50" s="2">
        <v>70.7</v>
      </c>
      <c r="I50" s="2">
        <v>52.3</v>
      </c>
      <c r="J50" s="2">
        <v>5.2</v>
      </c>
      <c r="K50" s="2">
        <v>4.2</v>
      </c>
      <c r="L50" s="2">
        <v>3.9</v>
      </c>
      <c r="M50" s="2">
        <v>25.5</v>
      </c>
      <c r="N50" s="2">
        <v>58.8</v>
      </c>
      <c r="O50" s="2">
        <v>91.1</v>
      </c>
      <c r="P50" s="2">
        <v>3.4</v>
      </c>
      <c r="Q50" s="2">
        <v>23.6</v>
      </c>
      <c r="R50" s="2">
        <v>54.4</v>
      </c>
      <c r="S50" s="2">
        <v>88.6</v>
      </c>
      <c r="T50"/>
      <c r="U50"/>
    </row>
    <row r="51" spans="1:21" x14ac:dyDescent="0.2">
      <c r="A51" s="1" t="str">
        <f t="shared" si="0"/>
        <v>Aspen-birch RMS65</v>
      </c>
      <c r="B51" s="1" t="s">
        <v>261</v>
      </c>
      <c r="C51" s="2" t="s">
        <v>262</v>
      </c>
      <c r="D51" s="3" t="s">
        <v>258</v>
      </c>
      <c r="E51" s="3" t="str">
        <f t="shared" si="1"/>
        <v>Aspen-birch RMS</v>
      </c>
      <c r="G51" s="2">
        <v>65</v>
      </c>
      <c r="H51" s="2">
        <v>98.1</v>
      </c>
      <c r="I51" s="2">
        <v>64.7</v>
      </c>
      <c r="J51" s="2">
        <v>6.5</v>
      </c>
      <c r="K51" s="2">
        <v>4.0999999999999996</v>
      </c>
      <c r="L51" s="2">
        <v>4.5</v>
      </c>
      <c r="M51" s="2">
        <v>26.8</v>
      </c>
      <c r="N51" s="2">
        <v>58.8</v>
      </c>
      <c r="O51" s="2">
        <v>106.5</v>
      </c>
      <c r="P51" s="2">
        <v>4.2</v>
      </c>
      <c r="Q51" s="2">
        <v>25.6</v>
      </c>
      <c r="R51" s="2">
        <v>56.1</v>
      </c>
      <c r="S51" s="2">
        <v>105</v>
      </c>
      <c r="T51"/>
      <c r="U51"/>
    </row>
    <row r="52" spans="1:21" x14ac:dyDescent="0.2">
      <c r="A52" s="1" t="str">
        <f t="shared" si="0"/>
        <v>Aspen-birch RMS75</v>
      </c>
      <c r="B52" s="1" t="s">
        <v>261</v>
      </c>
      <c r="C52" s="2" t="s">
        <v>262</v>
      </c>
      <c r="D52" s="3" t="s">
        <v>258</v>
      </c>
      <c r="E52" s="3" t="str">
        <f t="shared" si="1"/>
        <v>Aspen-birch RMS</v>
      </c>
      <c r="G52" s="2">
        <v>75</v>
      </c>
      <c r="H52" s="2">
        <v>126.5</v>
      </c>
      <c r="I52" s="2">
        <v>76.599999999999994</v>
      </c>
      <c r="J52" s="2">
        <v>7.7</v>
      </c>
      <c r="K52" s="2">
        <v>4</v>
      </c>
      <c r="L52" s="2">
        <v>5.0999999999999996</v>
      </c>
      <c r="M52" s="2">
        <v>28.1</v>
      </c>
      <c r="N52" s="2">
        <v>58.8</v>
      </c>
      <c r="O52" s="2">
        <v>121.5</v>
      </c>
      <c r="P52" s="2">
        <v>4.9000000000000004</v>
      </c>
      <c r="Q52" s="2">
        <v>27.4</v>
      </c>
      <c r="R52" s="2">
        <v>57.3</v>
      </c>
      <c r="S52" s="2">
        <v>120.6</v>
      </c>
      <c r="T52"/>
      <c r="U52"/>
    </row>
    <row r="53" spans="1:21" x14ac:dyDescent="0.2">
      <c r="A53" s="1" t="str">
        <f t="shared" si="0"/>
        <v>Aspen-birch RMS85</v>
      </c>
      <c r="B53" s="1" t="s">
        <v>261</v>
      </c>
      <c r="C53" s="2" t="s">
        <v>262</v>
      </c>
      <c r="D53" s="3" t="s">
        <v>258</v>
      </c>
      <c r="E53" s="3" t="str">
        <f t="shared" si="1"/>
        <v>Aspen-birch RMS</v>
      </c>
      <c r="G53" s="2">
        <v>85</v>
      </c>
      <c r="H53" s="2">
        <v>155</v>
      </c>
      <c r="I53" s="2">
        <v>88</v>
      </c>
      <c r="J53" s="2">
        <v>8.8000000000000007</v>
      </c>
      <c r="K53" s="2">
        <v>3.9</v>
      </c>
      <c r="L53" s="2">
        <v>5.8</v>
      </c>
      <c r="M53" s="2">
        <v>29.4</v>
      </c>
      <c r="N53" s="2">
        <v>58.8</v>
      </c>
      <c r="O53" s="2">
        <v>135.9</v>
      </c>
      <c r="P53" s="2">
        <v>5.7</v>
      </c>
      <c r="Q53" s="2">
        <v>29</v>
      </c>
      <c r="R53" s="2">
        <v>58</v>
      </c>
      <c r="S53" s="2">
        <v>135.30000000000001</v>
      </c>
      <c r="T53"/>
      <c r="U53"/>
    </row>
    <row r="54" spans="1:21" x14ac:dyDescent="0.2">
      <c r="A54" s="1" t="str">
        <f t="shared" si="0"/>
        <v>Aspen-birch RMS95</v>
      </c>
      <c r="B54" s="1" t="s">
        <v>261</v>
      </c>
      <c r="C54" s="2" t="s">
        <v>262</v>
      </c>
      <c r="D54" s="3" t="s">
        <v>258</v>
      </c>
      <c r="E54" s="3" t="str">
        <f t="shared" si="1"/>
        <v>Aspen-birch RMS</v>
      </c>
      <c r="G54" s="2">
        <v>95</v>
      </c>
      <c r="H54" s="2">
        <v>183.1</v>
      </c>
      <c r="I54" s="2">
        <v>98.8</v>
      </c>
      <c r="J54" s="2">
        <v>9.9</v>
      </c>
      <c r="K54" s="2">
        <v>3.9</v>
      </c>
      <c r="L54" s="2">
        <v>6.4</v>
      </c>
      <c r="M54" s="2">
        <v>30.6</v>
      </c>
      <c r="N54" s="2">
        <v>58.8</v>
      </c>
      <c r="O54" s="2">
        <v>149.5</v>
      </c>
      <c r="P54" s="2">
        <v>6.3</v>
      </c>
      <c r="Q54" s="2">
        <v>30.3</v>
      </c>
      <c r="R54" s="2">
        <v>58.4</v>
      </c>
      <c r="S54" s="2">
        <v>149.19999999999999</v>
      </c>
      <c r="T54"/>
      <c r="U54"/>
    </row>
    <row r="55" spans="1:21" x14ac:dyDescent="0.2">
      <c r="A55" s="1" t="str">
        <f t="shared" si="0"/>
        <v>Aspen-birch RMS105</v>
      </c>
      <c r="B55" s="1" t="s">
        <v>261</v>
      </c>
      <c r="C55" s="2" t="s">
        <v>262</v>
      </c>
      <c r="D55" s="3" t="s">
        <v>258</v>
      </c>
      <c r="E55" s="3" t="str">
        <f t="shared" si="1"/>
        <v>Aspen-birch RMS</v>
      </c>
      <c r="G55" s="2">
        <v>105</v>
      </c>
      <c r="H55" s="2">
        <v>210.5</v>
      </c>
      <c r="I55" s="2">
        <v>108.8</v>
      </c>
      <c r="J55" s="2">
        <v>10.9</v>
      </c>
      <c r="K55" s="2">
        <v>3.8</v>
      </c>
      <c r="L55" s="2">
        <v>7</v>
      </c>
      <c r="M55" s="2">
        <v>31.7</v>
      </c>
      <c r="N55" s="2">
        <v>58.8</v>
      </c>
      <c r="O55" s="2">
        <v>162.19999999999999</v>
      </c>
      <c r="P55" s="2">
        <v>7</v>
      </c>
      <c r="Q55" s="2">
        <v>31.5</v>
      </c>
      <c r="R55" s="2">
        <v>58.6</v>
      </c>
      <c r="S55" s="2">
        <v>162.1</v>
      </c>
      <c r="T55"/>
      <c r="U55"/>
    </row>
    <row r="56" spans="1:21" x14ac:dyDescent="0.2">
      <c r="A56" s="1" t="str">
        <f t="shared" si="0"/>
        <v>Aspen-birch RMS115</v>
      </c>
      <c r="B56" s="1" t="s">
        <v>261</v>
      </c>
      <c r="C56" s="2" t="s">
        <v>262</v>
      </c>
      <c r="D56" s="3" t="s">
        <v>258</v>
      </c>
      <c r="E56" s="3" t="str">
        <f t="shared" si="1"/>
        <v>Aspen-birch RMS</v>
      </c>
      <c r="G56" s="2">
        <v>115</v>
      </c>
      <c r="H56" s="2">
        <v>236.8</v>
      </c>
      <c r="I56" s="2">
        <v>118.3</v>
      </c>
      <c r="J56" s="2">
        <v>11.8</v>
      </c>
      <c r="K56" s="2">
        <v>3.8</v>
      </c>
      <c r="L56" s="2">
        <v>7.6</v>
      </c>
      <c r="M56" s="2">
        <v>32.6</v>
      </c>
      <c r="N56" s="2">
        <v>58.8</v>
      </c>
      <c r="O56" s="2">
        <v>174.1</v>
      </c>
      <c r="P56" s="2">
        <v>7.6</v>
      </c>
      <c r="Q56" s="2">
        <v>32.6</v>
      </c>
      <c r="R56" s="2">
        <v>58.7</v>
      </c>
      <c r="S56" s="2">
        <v>174</v>
      </c>
      <c r="T56"/>
      <c r="U56"/>
    </row>
    <row r="57" spans="1:21" x14ac:dyDescent="0.2">
      <c r="A57" s="1" t="str">
        <f t="shared" si="0"/>
        <v>Aspen-birch RMS125</v>
      </c>
      <c r="B57" s="1" t="s">
        <v>261</v>
      </c>
      <c r="C57" s="2" t="s">
        <v>262</v>
      </c>
      <c r="D57" s="3" t="s">
        <v>258</v>
      </c>
      <c r="E57" s="3" t="str">
        <f t="shared" si="1"/>
        <v>Aspen-birch RMS</v>
      </c>
      <c r="G57" s="2">
        <v>125</v>
      </c>
      <c r="H57" s="2">
        <v>261.8</v>
      </c>
      <c r="I57" s="2">
        <v>127</v>
      </c>
      <c r="J57" s="2">
        <v>12.4</v>
      </c>
      <c r="K57" s="2">
        <v>3.8</v>
      </c>
      <c r="L57" s="2">
        <v>8.1999999999999993</v>
      </c>
      <c r="M57" s="2">
        <v>33.5</v>
      </c>
      <c r="N57" s="2">
        <v>58.8</v>
      </c>
      <c r="O57" s="2">
        <v>184.9</v>
      </c>
      <c r="P57" s="2">
        <v>8.1999999999999993</v>
      </c>
      <c r="Q57" s="2">
        <v>33.5</v>
      </c>
      <c r="R57" s="2">
        <v>58.8</v>
      </c>
      <c r="S57" s="2">
        <v>184.8</v>
      </c>
      <c r="T57"/>
      <c r="U57"/>
    </row>
    <row r="58" spans="1:21" x14ac:dyDescent="0.2">
      <c r="A58" s="1" t="str">
        <f t="shared" si="0"/>
        <v>Douglas-fir PWE0</v>
      </c>
      <c r="B58" s="1" t="s">
        <v>263</v>
      </c>
      <c r="C58" s="2" t="s">
        <v>264</v>
      </c>
      <c r="D58" s="3" t="s">
        <v>265</v>
      </c>
      <c r="E58" s="3" t="str">
        <f t="shared" si="1"/>
        <v>Douglas-fir PWE</v>
      </c>
      <c r="G58" s="2">
        <v>0</v>
      </c>
      <c r="H58" s="2">
        <v>0</v>
      </c>
      <c r="I58" s="2">
        <v>0</v>
      </c>
      <c r="J58" s="2">
        <v>0</v>
      </c>
      <c r="K58" s="2">
        <v>4.5999999999999996</v>
      </c>
      <c r="L58" s="2">
        <v>26</v>
      </c>
      <c r="M58" s="2">
        <v>37.200000000000003</v>
      </c>
      <c r="N58" s="2">
        <v>94.8</v>
      </c>
      <c r="O58" s="2">
        <v>67.8</v>
      </c>
      <c r="P58" s="2">
        <v>0</v>
      </c>
      <c r="Q58" s="2">
        <v>0</v>
      </c>
      <c r="R58" s="2">
        <v>71.099999999999994</v>
      </c>
      <c r="S58" s="2">
        <v>4.5999999999999996</v>
      </c>
      <c r="T58"/>
      <c r="U58"/>
    </row>
    <row r="59" spans="1:21" x14ac:dyDescent="0.2">
      <c r="A59" s="1" t="str">
        <f t="shared" si="0"/>
        <v>Douglas-fir PWE5</v>
      </c>
      <c r="B59" s="1" t="s">
        <v>263</v>
      </c>
      <c r="C59" s="2" t="s">
        <v>264</v>
      </c>
      <c r="D59" s="4" t="s">
        <v>265</v>
      </c>
      <c r="E59" s="3" t="str">
        <f t="shared" si="1"/>
        <v>Douglas-fir PWE</v>
      </c>
      <c r="F59" s="4"/>
      <c r="G59" s="2">
        <v>5</v>
      </c>
      <c r="H59" s="2">
        <v>0</v>
      </c>
      <c r="I59" s="2">
        <v>2.7</v>
      </c>
      <c r="J59" s="2">
        <v>0.3</v>
      </c>
      <c r="K59" s="2">
        <v>4.4000000000000004</v>
      </c>
      <c r="L59" s="2">
        <v>22.5</v>
      </c>
      <c r="M59" s="2">
        <v>35.4</v>
      </c>
      <c r="N59" s="2">
        <v>94.8</v>
      </c>
      <c r="O59" s="2">
        <v>65.2</v>
      </c>
      <c r="P59" s="2">
        <v>0.3</v>
      </c>
      <c r="Q59" s="2">
        <v>5.2</v>
      </c>
      <c r="R59" s="2">
        <v>71.3</v>
      </c>
      <c r="S59" s="2">
        <v>12.7</v>
      </c>
      <c r="T59" t="s">
        <v>146</v>
      </c>
      <c r="U59"/>
    </row>
    <row r="60" spans="1:21" x14ac:dyDescent="0.2">
      <c r="A60" s="1" t="str">
        <f t="shared" si="0"/>
        <v>Douglas-fir PWE15</v>
      </c>
      <c r="B60" s="1" t="s">
        <v>263</v>
      </c>
      <c r="C60" s="2" t="s">
        <v>264</v>
      </c>
      <c r="D60" s="4" t="s">
        <v>265</v>
      </c>
      <c r="E60" s="3" t="str">
        <f t="shared" si="1"/>
        <v>Douglas-fir PWE</v>
      </c>
      <c r="F60" s="4"/>
      <c r="G60" s="2">
        <v>15</v>
      </c>
      <c r="H60" s="2">
        <v>3.8</v>
      </c>
      <c r="I60" s="2">
        <v>8.6999999999999993</v>
      </c>
      <c r="J60" s="2">
        <v>0.9</v>
      </c>
      <c r="K60" s="2">
        <v>4.0999999999999996</v>
      </c>
      <c r="L60" s="2">
        <v>17.2</v>
      </c>
      <c r="M60" s="2">
        <v>32.9</v>
      </c>
      <c r="N60" s="2">
        <v>94.8</v>
      </c>
      <c r="O60" s="2">
        <v>63.7</v>
      </c>
      <c r="P60" s="2">
        <v>0.9</v>
      </c>
      <c r="Q60" s="2">
        <v>13</v>
      </c>
      <c r="R60" s="2">
        <v>73.099999999999994</v>
      </c>
      <c r="S60" s="2">
        <v>27.5</v>
      </c>
      <c r="T60" t="s">
        <v>169</v>
      </c>
      <c r="U60"/>
    </row>
    <row r="61" spans="1:21" x14ac:dyDescent="0.2">
      <c r="A61" s="1" t="str">
        <f t="shared" si="0"/>
        <v>Douglas-fir PWE25</v>
      </c>
      <c r="B61" s="1" t="s">
        <v>263</v>
      </c>
      <c r="C61" s="2" t="s">
        <v>264</v>
      </c>
      <c r="D61" s="4" t="s">
        <v>265</v>
      </c>
      <c r="E61" s="3" t="str">
        <f t="shared" si="1"/>
        <v>Douglas-fir PWE</v>
      </c>
      <c r="F61" s="4"/>
      <c r="G61" s="2">
        <v>25</v>
      </c>
      <c r="H61" s="2">
        <v>47.7</v>
      </c>
      <c r="I61" s="2">
        <v>38.299999999999997</v>
      </c>
      <c r="J61" s="2">
        <v>3.8</v>
      </c>
      <c r="K61" s="2">
        <v>3.7</v>
      </c>
      <c r="L61" s="2">
        <v>15.9</v>
      </c>
      <c r="M61" s="2">
        <v>31.8</v>
      </c>
      <c r="N61" s="2">
        <v>94.8</v>
      </c>
      <c r="O61" s="2">
        <v>93.5</v>
      </c>
      <c r="P61" s="2">
        <v>3.9</v>
      </c>
      <c r="Q61" s="2">
        <v>18.600000000000001</v>
      </c>
      <c r="R61" s="2">
        <v>76.3</v>
      </c>
      <c r="S61" s="2">
        <v>68.3</v>
      </c>
      <c r="T61"/>
      <c r="U61"/>
    </row>
    <row r="62" spans="1:21" x14ac:dyDescent="0.2">
      <c r="A62" s="1" t="str">
        <f t="shared" si="0"/>
        <v>Douglas-fir PWE35</v>
      </c>
      <c r="B62" s="1" t="s">
        <v>263</v>
      </c>
      <c r="C62" s="2" t="s">
        <v>264</v>
      </c>
      <c r="D62" s="4" t="s">
        <v>265</v>
      </c>
      <c r="E62" s="3" t="str">
        <f t="shared" si="1"/>
        <v>Douglas-fir PWE</v>
      </c>
      <c r="F62" s="4"/>
      <c r="G62" s="2">
        <v>35</v>
      </c>
      <c r="H62" s="2">
        <v>119</v>
      </c>
      <c r="I62" s="2">
        <v>75.099999999999994</v>
      </c>
      <c r="J62" s="2">
        <v>7.5</v>
      </c>
      <c r="K62" s="2">
        <v>3.6</v>
      </c>
      <c r="L62" s="2">
        <v>16.5</v>
      </c>
      <c r="M62" s="2">
        <v>31.6</v>
      </c>
      <c r="N62" s="2">
        <v>94.8</v>
      </c>
      <c r="O62" s="2">
        <v>134.19999999999999</v>
      </c>
      <c r="P62" s="2">
        <v>7.7</v>
      </c>
      <c r="Q62" s="2">
        <v>22.9</v>
      </c>
      <c r="R62" s="2">
        <v>80.2</v>
      </c>
      <c r="S62" s="2">
        <v>116.7</v>
      </c>
      <c r="T62"/>
      <c r="U62"/>
    </row>
    <row r="63" spans="1:21" x14ac:dyDescent="0.2">
      <c r="A63" s="1" t="str">
        <f t="shared" si="0"/>
        <v>Douglas-fir PWE45</v>
      </c>
      <c r="B63" s="1" t="s">
        <v>263</v>
      </c>
      <c r="C63" s="2" t="s">
        <v>264</v>
      </c>
      <c r="D63" s="4" t="s">
        <v>265</v>
      </c>
      <c r="E63" s="3" t="str">
        <f t="shared" si="1"/>
        <v>Douglas-fir PWE</v>
      </c>
      <c r="F63" s="4"/>
      <c r="G63" s="2">
        <v>45</v>
      </c>
      <c r="H63" s="2">
        <v>184.7</v>
      </c>
      <c r="I63" s="2">
        <v>104</v>
      </c>
      <c r="J63" s="2">
        <v>10</v>
      </c>
      <c r="K63" s="2">
        <v>3.5</v>
      </c>
      <c r="L63" s="2">
        <v>17.100000000000001</v>
      </c>
      <c r="M63" s="2">
        <v>32</v>
      </c>
      <c r="N63" s="2">
        <v>94.8</v>
      </c>
      <c r="O63" s="2">
        <v>166.5</v>
      </c>
      <c r="P63" s="2">
        <v>10.7</v>
      </c>
      <c r="Q63" s="2">
        <v>26.2</v>
      </c>
      <c r="R63" s="2">
        <v>84.2</v>
      </c>
      <c r="S63" s="2">
        <v>154.30000000000001</v>
      </c>
      <c r="T63"/>
      <c r="U63"/>
    </row>
    <row r="64" spans="1:21" x14ac:dyDescent="0.2">
      <c r="A64" s="1" t="str">
        <f t="shared" si="0"/>
        <v>Douglas-fir PWE55</v>
      </c>
      <c r="B64" s="1" t="s">
        <v>263</v>
      </c>
      <c r="C64" s="2" t="s">
        <v>264</v>
      </c>
      <c r="D64" s="4" t="s">
        <v>265</v>
      </c>
      <c r="E64" s="3" t="str">
        <f t="shared" si="1"/>
        <v>Douglas-fir PWE</v>
      </c>
      <c r="F64" s="4"/>
      <c r="G64" s="2">
        <v>55</v>
      </c>
      <c r="H64" s="2">
        <v>241.8</v>
      </c>
      <c r="I64" s="2">
        <v>127.3</v>
      </c>
      <c r="J64" s="2">
        <v>10.9</v>
      </c>
      <c r="K64" s="2">
        <v>3.4</v>
      </c>
      <c r="L64" s="2">
        <v>17.8</v>
      </c>
      <c r="M64" s="2">
        <v>32.700000000000003</v>
      </c>
      <c r="N64" s="2">
        <v>94.8</v>
      </c>
      <c r="O64" s="2">
        <v>192.1</v>
      </c>
      <c r="P64" s="2">
        <v>13.1</v>
      </c>
      <c r="Q64" s="2">
        <v>28.9</v>
      </c>
      <c r="R64" s="2">
        <v>87.7</v>
      </c>
      <c r="S64" s="2">
        <v>183.6</v>
      </c>
      <c r="T64"/>
      <c r="U64"/>
    </row>
    <row r="65" spans="1:21" x14ac:dyDescent="0.2">
      <c r="A65" s="1" t="str">
        <f t="shared" si="0"/>
        <v>Douglas-fir PWE65</v>
      </c>
      <c r="B65" s="1" t="s">
        <v>263</v>
      </c>
      <c r="C65" s="2" t="s">
        <v>264</v>
      </c>
      <c r="D65" s="4" t="s">
        <v>265</v>
      </c>
      <c r="E65" s="3" t="str">
        <f t="shared" si="1"/>
        <v>Douglas-fir PWE</v>
      </c>
      <c r="F65" s="4"/>
      <c r="G65" s="2">
        <v>65</v>
      </c>
      <c r="H65" s="2">
        <v>290.89999999999998</v>
      </c>
      <c r="I65" s="2">
        <v>146.4</v>
      </c>
      <c r="J65" s="2">
        <v>11.5</v>
      </c>
      <c r="K65" s="2">
        <v>3.4</v>
      </c>
      <c r="L65" s="2">
        <v>18.5</v>
      </c>
      <c r="M65" s="2">
        <v>33.6</v>
      </c>
      <c r="N65" s="2">
        <v>94.8</v>
      </c>
      <c r="O65" s="2">
        <v>213.5</v>
      </c>
      <c r="P65" s="2">
        <v>15</v>
      </c>
      <c r="Q65" s="2">
        <v>31.1</v>
      </c>
      <c r="R65" s="2">
        <v>90.4</v>
      </c>
      <c r="S65" s="2">
        <v>207.5</v>
      </c>
      <c r="T65"/>
      <c r="U65"/>
    </row>
    <row r="66" spans="1:21" x14ac:dyDescent="0.2">
      <c r="A66" s="1" t="str">
        <f t="shared" ref="A66:A129" si="2">CONCATENATE(E66,G66)</f>
        <v>Douglas-fir PWE75</v>
      </c>
      <c r="B66" s="1" t="s">
        <v>263</v>
      </c>
      <c r="C66" s="2" t="s">
        <v>264</v>
      </c>
      <c r="D66" s="4" t="s">
        <v>265</v>
      </c>
      <c r="E66" s="3" t="str">
        <f t="shared" ref="E66:E129" si="3">CONCATENATE(D66, " ",C66)</f>
        <v>Douglas-fir PWE</v>
      </c>
      <c r="F66" s="4"/>
      <c r="G66" s="2">
        <v>75</v>
      </c>
      <c r="H66" s="2">
        <v>332.7</v>
      </c>
      <c r="I66" s="2">
        <v>162.19999999999999</v>
      </c>
      <c r="J66" s="2">
        <v>12</v>
      </c>
      <c r="K66" s="2">
        <v>3.4</v>
      </c>
      <c r="L66" s="2">
        <v>19.2</v>
      </c>
      <c r="M66" s="2">
        <v>34.6</v>
      </c>
      <c r="N66" s="2">
        <v>94.8</v>
      </c>
      <c r="O66" s="2">
        <v>231.4</v>
      </c>
      <c r="P66" s="2">
        <v>16.600000000000001</v>
      </c>
      <c r="Q66" s="2">
        <v>33</v>
      </c>
      <c r="R66" s="2">
        <v>92.3</v>
      </c>
      <c r="S66" s="2">
        <v>227.2</v>
      </c>
      <c r="T66"/>
      <c r="U66"/>
    </row>
    <row r="67" spans="1:21" x14ac:dyDescent="0.2">
      <c r="A67" s="1" t="str">
        <f t="shared" si="2"/>
        <v>Douglas-fir PWE85</v>
      </c>
      <c r="B67" s="1" t="s">
        <v>263</v>
      </c>
      <c r="C67" s="2" t="s">
        <v>264</v>
      </c>
      <c r="D67" s="4" t="s">
        <v>265</v>
      </c>
      <c r="E67" s="3" t="str">
        <f t="shared" si="3"/>
        <v>Douglas-fir PWE</v>
      </c>
      <c r="F67" s="4"/>
      <c r="G67" s="2">
        <v>85</v>
      </c>
      <c r="H67" s="2">
        <v>368.3</v>
      </c>
      <c r="I67" s="2">
        <v>175.3</v>
      </c>
      <c r="J67" s="2">
        <v>12.4</v>
      </c>
      <c r="K67" s="2">
        <v>3.4</v>
      </c>
      <c r="L67" s="2">
        <v>19.8</v>
      </c>
      <c r="M67" s="2">
        <v>35.6</v>
      </c>
      <c r="N67" s="2">
        <v>94.8</v>
      </c>
      <c r="O67" s="2">
        <v>246.5</v>
      </c>
      <c r="P67" s="2">
        <v>18</v>
      </c>
      <c r="Q67" s="2">
        <v>34.5</v>
      </c>
      <c r="R67" s="2">
        <v>93.4</v>
      </c>
      <c r="S67" s="2">
        <v>243.6</v>
      </c>
      <c r="T67"/>
      <c r="U67"/>
    </row>
    <row r="68" spans="1:21" x14ac:dyDescent="0.2">
      <c r="A68" s="1" t="str">
        <f t="shared" si="2"/>
        <v>Douglas-fir PWE95</v>
      </c>
      <c r="B68" s="1" t="s">
        <v>263</v>
      </c>
      <c r="C68" s="2" t="s">
        <v>264</v>
      </c>
      <c r="D68" s="4" t="s">
        <v>265</v>
      </c>
      <c r="E68" s="3" t="str">
        <f t="shared" si="3"/>
        <v>Douglas-fir PWE</v>
      </c>
      <c r="F68" s="4"/>
      <c r="G68" s="2">
        <v>95</v>
      </c>
      <c r="H68" s="2">
        <v>398.6</v>
      </c>
      <c r="I68" s="2">
        <v>186.2</v>
      </c>
      <c r="J68" s="2">
        <v>12.7</v>
      </c>
      <c r="K68" s="2">
        <v>3.4</v>
      </c>
      <c r="L68" s="2">
        <v>20.5</v>
      </c>
      <c r="M68" s="2">
        <v>36.6</v>
      </c>
      <c r="N68" s="2">
        <v>94.8</v>
      </c>
      <c r="O68" s="2">
        <v>259.3</v>
      </c>
      <c r="P68" s="2">
        <v>19.100000000000001</v>
      </c>
      <c r="Q68" s="2">
        <v>35.9</v>
      </c>
      <c r="R68" s="2">
        <v>94.1</v>
      </c>
      <c r="S68" s="2">
        <v>257.2</v>
      </c>
      <c r="T68"/>
      <c r="U68"/>
    </row>
    <row r="69" spans="1:21" x14ac:dyDescent="0.2">
      <c r="A69" s="1" t="str">
        <f t="shared" si="2"/>
        <v>Douglas-fir PWE105</v>
      </c>
      <c r="B69" s="1" t="s">
        <v>263</v>
      </c>
      <c r="C69" s="2" t="s">
        <v>264</v>
      </c>
      <c r="D69" s="4" t="s">
        <v>265</v>
      </c>
      <c r="E69" s="3" t="str">
        <f t="shared" si="3"/>
        <v>Douglas-fir PWE</v>
      </c>
      <c r="F69" s="4"/>
      <c r="G69" s="2">
        <v>105</v>
      </c>
      <c r="H69" s="2">
        <v>424.4</v>
      </c>
      <c r="I69" s="2">
        <v>195.4</v>
      </c>
      <c r="J69" s="2">
        <v>13</v>
      </c>
      <c r="K69" s="2">
        <v>3.3</v>
      </c>
      <c r="L69" s="2">
        <v>21</v>
      </c>
      <c r="M69" s="2">
        <v>37.5</v>
      </c>
      <c r="N69" s="2">
        <v>94.8</v>
      </c>
      <c r="O69" s="2">
        <v>270.2</v>
      </c>
      <c r="P69" s="2">
        <v>20</v>
      </c>
      <c r="Q69" s="2">
        <v>37</v>
      </c>
      <c r="R69" s="2">
        <v>94.5</v>
      </c>
      <c r="S69" s="2">
        <v>268.7</v>
      </c>
      <c r="T69"/>
      <c r="U69"/>
    </row>
    <row r="70" spans="1:21" x14ac:dyDescent="0.2">
      <c r="A70" s="1" t="str">
        <f t="shared" si="2"/>
        <v>Douglas-fir PWE115</v>
      </c>
      <c r="B70" s="1" t="s">
        <v>263</v>
      </c>
      <c r="C70" s="2" t="s">
        <v>264</v>
      </c>
      <c r="D70" s="4" t="s">
        <v>265</v>
      </c>
      <c r="E70" s="3" t="str">
        <f t="shared" si="3"/>
        <v>Douglas-fir PWE</v>
      </c>
      <c r="F70" s="4"/>
      <c r="G70" s="2">
        <v>115</v>
      </c>
      <c r="H70" s="2">
        <v>446.4</v>
      </c>
      <c r="I70" s="2">
        <v>203.1</v>
      </c>
      <c r="J70" s="2">
        <v>13.2</v>
      </c>
      <c r="K70" s="2">
        <v>3.3</v>
      </c>
      <c r="L70" s="2">
        <v>21.6</v>
      </c>
      <c r="M70" s="2">
        <v>38.4</v>
      </c>
      <c r="N70" s="2">
        <v>94.8</v>
      </c>
      <c r="O70" s="2">
        <v>279.5</v>
      </c>
      <c r="P70" s="2">
        <v>20.8</v>
      </c>
      <c r="Q70" s="2">
        <v>38</v>
      </c>
      <c r="R70" s="2">
        <v>94.6</v>
      </c>
      <c r="S70" s="2">
        <v>278.39999999999998</v>
      </c>
      <c r="T70"/>
      <c r="U70"/>
    </row>
    <row r="71" spans="1:21" x14ac:dyDescent="0.2">
      <c r="A71" s="1" t="str">
        <f t="shared" si="2"/>
        <v>Douglas-fir PWE125</v>
      </c>
      <c r="B71" s="1" t="s">
        <v>263</v>
      </c>
      <c r="C71" s="2" t="s">
        <v>264</v>
      </c>
      <c r="D71" s="4" t="s">
        <v>265</v>
      </c>
      <c r="E71" s="3" t="str">
        <f t="shared" si="3"/>
        <v>Douglas-fir PWE</v>
      </c>
      <c r="F71" s="4"/>
      <c r="G71" s="2">
        <v>125</v>
      </c>
      <c r="H71" s="2">
        <v>465.2</v>
      </c>
      <c r="I71" s="2">
        <v>209.6</v>
      </c>
      <c r="J71" s="2">
        <v>13.3</v>
      </c>
      <c r="K71" s="2">
        <v>3.3</v>
      </c>
      <c r="L71" s="2">
        <v>22</v>
      </c>
      <c r="M71" s="2">
        <v>39.200000000000003</v>
      </c>
      <c r="N71" s="2">
        <v>94.8</v>
      </c>
      <c r="O71" s="2">
        <v>287.5</v>
      </c>
      <c r="P71" s="2">
        <v>21.5</v>
      </c>
      <c r="Q71" s="2">
        <v>39</v>
      </c>
      <c r="R71" s="2">
        <v>94.7</v>
      </c>
      <c r="S71" s="2">
        <v>286.7</v>
      </c>
      <c r="T71"/>
      <c r="U71"/>
    </row>
    <row r="72" spans="1:21" x14ac:dyDescent="0.2">
      <c r="A72" s="1" t="str">
        <f t="shared" si="2"/>
        <v>Douglas-fir PWW0</v>
      </c>
      <c r="B72" s="1" t="s">
        <v>266</v>
      </c>
      <c r="C72" s="2" t="s">
        <v>254</v>
      </c>
      <c r="D72" s="3" t="s">
        <v>265</v>
      </c>
      <c r="E72" s="3" t="str">
        <f t="shared" si="3"/>
        <v>Douglas-fir PWW</v>
      </c>
      <c r="G72" s="2">
        <v>0</v>
      </c>
      <c r="H72" s="2">
        <v>0</v>
      </c>
      <c r="I72" s="2">
        <v>0</v>
      </c>
      <c r="J72" s="2">
        <v>0</v>
      </c>
      <c r="K72" s="2">
        <v>4.5999999999999996</v>
      </c>
      <c r="L72" s="2">
        <v>50.3</v>
      </c>
      <c r="M72" s="2">
        <v>27.5</v>
      </c>
      <c r="N72" s="2">
        <v>94.8</v>
      </c>
      <c r="O72" s="2">
        <v>82.4</v>
      </c>
      <c r="P72" s="2">
        <v>0</v>
      </c>
      <c r="Q72" s="2">
        <v>0</v>
      </c>
      <c r="R72" s="2">
        <v>71.099999999999994</v>
      </c>
      <c r="S72" s="2">
        <v>4.5999999999999996</v>
      </c>
      <c r="T72"/>
      <c r="U72"/>
    </row>
    <row r="73" spans="1:21" x14ac:dyDescent="0.2">
      <c r="A73" s="1" t="str">
        <f t="shared" si="2"/>
        <v>Douglas-fir PWW5</v>
      </c>
      <c r="B73" s="1" t="s">
        <v>266</v>
      </c>
      <c r="C73" s="2" t="s">
        <v>254</v>
      </c>
      <c r="D73" s="4" t="s">
        <v>265</v>
      </c>
      <c r="E73" s="3" t="str">
        <f t="shared" si="3"/>
        <v>Douglas-fir PWW</v>
      </c>
      <c r="F73" s="4"/>
      <c r="G73" s="2">
        <v>5</v>
      </c>
      <c r="H73" s="2">
        <v>0</v>
      </c>
      <c r="I73" s="2">
        <v>8.4</v>
      </c>
      <c r="J73" s="2">
        <v>0.8</v>
      </c>
      <c r="K73" s="2">
        <v>4.5</v>
      </c>
      <c r="L73" s="2">
        <v>43.9</v>
      </c>
      <c r="M73" s="2">
        <v>23.7</v>
      </c>
      <c r="N73" s="2">
        <v>94.8</v>
      </c>
      <c r="O73" s="2">
        <v>81.3</v>
      </c>
      <c r="P73" s="2">
        <v>0.8</v>
      </c>
      <c r="Q73" s="2">
        <v>3.6</v>
      </c>
      <c r="R73" s="2">
        <v>71.3</v>
      </c>
      <c r="S73" s="2">
        <v>18.100000000000001</v>
      </c>
      <c r="T73"/>
      <c r="U73"/>
    </row>
    <row r="74" spans="1:21" x14ac:dyDescent="0.2">
      <c r="A74" s="1" t="str">
        <f t="shared" si="2"/>
        <v>Douglas-fir PWW15</v>
      </c>
      <c r="B74" s="1" t="s">
        <v>266</v>
      </c>
      <c r="C74" s="2" t="s">
        <v>254</v>
      </c>
      <c r="D74" s="4" t="s">
        <v>265</v>
      </c>
      <c r="E74" s="3" t="str">
        <f t="shared" si="3"/>
        <v>Douglas-fir PWW</v>
      </c>
      <c r="F74" s="4"/>
      <c r="G74" s="2">
        <v>15</v>
      </c>
      <c r="H74" s="2">
        <v>37.4</v>
      </c>
      <c r="I74" s="2">
        <v>30.3</v>
      </c>
      <c r="J74" s="2">
        <v>3</v>
      </c>
      <c r="K74" s="2">
        <v>3.9</v>
      </c>
      <c r="L74" s="2">
        <v>34.6</v>
      </c>
      <c r="M74" s="2">
        <v>20.7</v>
      </c>
      <c r="N74" s="2">
        <v>94.8</v>
      </c>
      <c r="O74" s="2">
        <v>92.6</v>
      </c>
      <c r="P74" s="2">
        <v>3</v>
      </c>
      <c r="Q74" s="2">
        <v>10</v>
      </c>
      <c r="R74" s="2">
        <v>73.099999999999994</v>
      </c>
      <c r="S74" s="2">
        <v>50.3</v>
      </c>
      <c r="T74"/>
      <c r="U74"/>
    </row>
    <row r="75" spans="1:21" x14ac:dyDescent="0.2">
      <c r="A75" s="1" t="str">
        <f t="shared" si="2"/>
        <v>Douglas-fir PWW25</v>
      </c>
      <c r="B75" s="1" t="s">
        <v>266</v>
      </c>
      <c r="C75" s="2" t="s">
        <v>254</v>
      </c>
      <c r="D75" s="4" t="s">
        <v>265</v>
      </c>
      <c r="E75" s="3" t="str">
        <f t="shared" si="3"/>
        <v>Douglas-fir PWW</v>
      </c>
      <c r="F75" s="4"/>
      <c r="G75" s="2">
        <v>25</v>
      </c>
      <c r="H75" s="2">
        <v>208.9</v>
      </c>
      <c r="I75" s="2">
        <v>107.1</v>
      </c>
      <c r="J75" s="2">
        <v>10.7</v>
      </c>
      <c r="K75" s="2">
        <v>3.4</v>
      </c>
      <c r="L75" s="2">
        <v>33.9</v>
      </c>
      <c r="M75" s="2">
        <v>21.2</v>
      </c>
      <c r="N75" s="2">
        <v>94.8</v>
      </c>
      <c r="O75" s="2">
        <v>176.3</v>
      </c>
      <c r="P75" s="2">
        <v>10.7</v>
      </c>
      <c r="Q75" s="2">
        <v>15.4</v>
      </c>
      <c r="R75" s="2">
        <v>76.3</v>
      </c>
      <c r="S75" s="2">
        <v>147.30000000000001</v>
      </c>
      <c r="T75"/>
      <c r="U75"/>
    </row>
    <row r="76" spans="1:21" x14ac:dyDescent="0.2">
      <c r="A76" s="1" t="str">
        <f t="shared" si="2"/>
        <v>Douglas-fir PWW35</v>
      </c>
      <c r="B76" s="1" t="s">
        <v>266</v>
      </c>
      <c r="C76" s="2" t="s">
        <v>254</v>
      </c>
      <c r="D76" s="4" t="s">
        <v>265</v>
      </c>
      <c r="E76" s="3" t="str">
        <f t="shared" si="3"/>
        <v>Douglas-fir PWW</v>
      </c>
      <c r="F76" s="4"/>
      <c r="G76" s="2">
        <v>35</v>
      </c>
      <c r="H76" s="2">
        <v>391.8</v>
      </c>
      <c r="I76" s="2">
        <v>181.6</v>
      </c>
      <c r="J76" s="2">
        <v>17.399999999999999</v>
      </c>
      <c r="K76" s="2">
        <v>3.2</v>
      </c>
      <c r="L76" s="2">
        <v>35.200000000000003</v>
      </c>
      <c r="M76" s="2">
        <v>23.3</v>
      </c>
      <c r="N76" s="2">
        <v>94.8</v>
      </c>
      <c r="O76" s="2">
        <v>260.7</v>
      </c>
      <c r="P76" s="2">
        <v>18.2</v>
      </c>
      <c r="Q76" s="2">
        <v>20.2</v>
      </c>
      <c r="R76" s="2">
        <v>80.2</v>
      </c>
      <c r="S76" s="2">
        <v>240.6</v>
      </c>
      <c r="T76"/>
      <c r="U76"/>
    </row>
    <row r="77" spans="1:21" x14ac:dyDescent="0.2">
      <c r="A77" s="1" t="str">
        <f t="shared" si="2"/>
        <v>Douglas-fir PWW45</v>
      </c>
      <c r="B77" s="1" t="s">
        <v>266</v>
      </c>
      <c r="C77" s="2" t="s">
        <v>254</v>
      </c>
      <c r="D77" s="4" t="s">
        <v>265</v>
      </c>
      <c r="E77" s="3" t="str">
        <f t="shared" si="3"/>
        <v>Douglas-fir PWW</v>
      </c>
      <c r="F77" s="4"/>
      <c r="G77" s="2">
        <v>45</v>
      </c>
      <c r="H77" s="2">
        <v>554.70000000000005</v>
      </c>
      <c r="I77" s="2">
        <v>246.1</v>
      </c>
      <c r="J77" s="2">
        <v>21.2</v>
      </c>
      <c r="K77" s="2">
        <v>3.1</v>
      </c>
      <c r="L77" s="2">
        <v>37.1</v>
      </c>
      <c r="M77" s="2">
        <v>26</v>
      </c>
      <c r="N77" s="2">
        <v>94.8</v>
      </c>
      <c r="O77" s="2">
        <v>333.5</v>
      </c>
      <c r="P77" s="2">
        <v>24.6</v>
      </c>
      <c r="Q77" s="2">
        <v>24.4</v>
      </c>
      <c r="R77" s="2">
        <v>84.2</v>
      </c>
      <c r="S77" s="2">
        <v>319.39999999999998</v>
      </c>
      <c r="T77"/>
      <c r="U77"/>
    </row>
    <row r="78" spans="1:21" x14ac:dyDescent="0.2">
      <c r="A78" s="1" t="str">
        <f t="shared" si="2"/>
        <v>Douglas-fir PWW55</v>
      </c>
      <c r="B78" s="1" t="s">
        <v>266</v>
      </c>
      <c r="C78" s="2" t="s">
        <v>254</v>
      </c>
      <c r="D78" s="4" t="s">
        <v>265</v>
      </c>
      <c r="E78" s="3" t="str">
        <f t="shared" si="3"/>
        <v>Douglas-fir PWW</v>
      </c>
      <c r="F78" s="4"/>
      <c r="G78" s="2">
        <v>55</v>
      </c>
      <c r="H78" s="2">
        <v>698.4</v>
      </c>
      <c r="I78" s="2">
        <v>302.2</v>
      </c>
      <c r="J78" s="2">
        <v>24.1</v>
      </c>
      <c r="K78" s="2">
        <v>3</v>
      </c>
      <c r="L78" s="2">
        <v>39.4</v>
      </c>
      <c r="M78" s="2">
        <v>28.9</v>
      </c>
      <c r="N78" s="2">
        <v>94.8</v>
      </c>
      <c r="O78" s="2">
        <v>397.6</v>
      </c>
      <c r="P78" s="2">
        <v>30.2</v>
      </c>
      <c r="Q78" s="2">
        <v>28</v>
      </c>
      <c r="R78" s="2">
        <v>87.7</v>
      </c>
      <c r="S78" s="2">
        <v>387.5</v>
      </c>
      <c r="T78"/>
      <c r="U78"/>
    </row>
    <row r="79" spans="1:21" x14ac:dyDescent="0.2">
      <c r="A79" s="1" t="str">
        <f t="shared" si="2"/>
        <v>Douglas-fir PWW65</v>
      </c>
      <c r="B79" s="1" t="s">
        <v>266</v>
      </c>
      <c r="C79" s="2" t="s">
        <v>254</v>
      </c>
      <c r="D79" s="4" t="s">
        <v>265</v>
      </c>
      <c r="E79" s="3" t="str">
        <f t="shared" si="3"/>
        <v>Douglas-fir PWW</v>
      </c>
      <c r="F79" s="4"/>
      <c r="G79" s="2">
        <v>65</v>
      </c>
      <c r="H79" s="2">
        <v>826</v>
      </c>
      <c r="I79" s="2">
        <v>351.4</v>
      </c>
      <c r="J79" s="2">
        <v>26.4</v>
      </c>
      <c r="K79" s="2">
        <v>3</v>
      </c>
      <c r="L79" s="2">
        <v>41.8</v>
      </c>
      <c r="M79" s="2">
        <v>31.8</v>
      </c>
      <c r="N79" s="2">
        <v>94.8</v>
      </c>
      <c r="O79" s="2">
        <v>454.4</v>
      </c>
      <c r="P79" s="2">
        <v>35.1</v>
      </c>
      <c r="Q79" s="2">
        <v>31.3</v>
      </c>
      <c r="R79" s="2">
        <v>90.4</v>
      </c>
      <c r="S79" s="2">
        <v>447.2</v>
      </c>
      <c r="T79"/>
    </row>
    <row r="80" spans="1:21" x14ac:dyDescent="0.2">
      <c r="A80" s="1" t="str">
        <f t="shared" si="2"/>
        <v>Douglas-fir PWW75</v>
      </c>
      <c r="B80" s="1" t="s">
        <v>266</v>
      </c>
      <c r="C80" s="2" t="s">
        <v>254</v>
      </c>
      <c r="D80" s="4" t="s">
        <v>265</v>
      </c>
      <c r="E80" s="3" t="str">
        <f t="shared" si="3"/>
        <v>Douglas-fir PWW</v>
      </c>
      <c r="F80" s="4"/>
      <c r="G80" s="2">
        <v>75</v>
      </c>
      <c r="H80" s="2">
        <v>939.9</v>
      </c>
      <c r="I80" s="2">
        <v>394.9</v>
      </c>
      <c r="J80" s="2">
        <v>28.4</v>
      </c>
      <c r="K80" s="2">
        <v>2.9</v>
      </c>
      <c r="L80" s="2">
        <v>44.4</v>
      </c>
      <c r="M80" s="2">
        <v>34.5</v>
      </c>
      <c r="N80" s="2">
        <v>94.8</v>
      </c>
      <c r="O80" s="2">
        <v>505.1</v>
      </c>
      <c r="P80" s="2">
        <v>39.5</v>
      </c>
      <c r="Q80" s="2">
        <v>34.200000000000003</v>
      </c>
      <c r="R80" s="2">
        <v>92.3</v>
      </c>
      <c r="S80" s="2">
        <v>500</v>
      </c>
      <c r="T80"/>
    </row>
    <row r="81" spans="1:20" x14ac:dyDescent="0.2">
      <c r="A81" s="1" t="str">
        <f t="shared" si="2"/>
        <v>Douglas-fir PWW85</v>
      </c>
      <c r="B81" s="1" t="s">
        <v>266</v>
      </c>
      <c r="C81" s="2" t="s">
        <v>254</v>
      </c>
      <c r="D81" s="4" t="s">
        <v>265</v>
      </c>
      <c r="E81" s="3" t="str">
        <f t="shared" si="3"/>
        <v>Douglas-fir PWW</v>
      </c>
      <c r="F81" s="4"/>
      <c r="G81" s="2">
        <v>85</v>
      </c>
      <c r="H81" s="2">
        <v>1042.0999999999999</v>
      </c>
      <c r="I81" s="2">
        <v>433.7</v>
      </c>
      <c r="J81" s="2">
        <v>30.1</v>
      </c>
      <c r="K81" s="2">
        <v>2.9</v>
      </c>
      <c r="L81" s="2">
        <v>47</v>
      </c>
      <c r="M81" s="2">
        <v>37</v>
      </c>
      <c r="N81" s="2">
        <v>94.8</v>
      </c>
      <c r="O81" s="2">
        <v>550.70000000000005</v>
      </c>
      <c r="P81" s="2">
        <v>43.4</v>
      </c>
      <c r="Q81" s="2">
        <v>36.9</v>
      </c>
      <c r="R81" s="2">
        <v>93.4</v>
      </c>
      <c r="S81" s="2">
        <v>547</v>
      </c>
      <c r="T81"/>
    </row>
    <row r="82" spans="1:20" x14ac:dyDescent="0.2">
      <c r="A82" s="1" t="str">
        <f t="shared" si="2"/>
        <v>Douglas-fir PWW95</v>
      </c>
      <c r="B82" s="1" t="s">
        <v>266</v>
      </c>
      <c r="C82" s="2" t="s">
        <v>254</v>
      </c>
      <c r="D82" s="4" t="s">
        <v>265</v>
      </c>
      <c r="E82" s="3" t="str">
        <f t="shared" si="3"/>
        <v>Douglas-fir PWW</v>
      </c>
      <c r="F82" s="4"/>
      <c r="G82" s="2">
        <v>95</v>
      </c>
      <c r="H82" s="2">
        <v>1134.5</v>
      </c>
      <c r="I82" s="2">
        <v>468.6</v>
      </c>
      <c r="J82" s="2">
        <v>31.6</v>
      </c>
      <c r="K82" s="2">
        <v>2.9</v>
      </c>
      <c r="L82" s="2">
        <v>49.5</v>
      </c>
      <c r="M82" s="2">
        <v>39.299999999999997</v>
      </c>
      <c r="N82" s="2">
        <v>94.8</v>
      </c>
      <c r="O82" s="2">
        <v>591.9</v>
      </c>
      <c r="P82" s="2">
        <v>46.9</v>
      </c>
      <c r="Q82" s="2">
        <v>39.299999999999997</v>
      </c>
      <c r="R82" s="2">
        <v>94.1</v>
      </c>
      <c r="S82" s="2">
        <v>589.1</v>
      </c>
      <c r="T82"/>
    </row>
    <row r="83" spans="1:20" x14ac:dyDescent="0.2">
      <c r="A83" s="1" t="str">
        <f t="shared" si="2"/>
        <v>Douglas-fir PWW105</v>
      </c>
      <c r="B83" s="1" t="s">
        <v>266</v>
      </c>
      <c r="C83" s="2" t="s">
        <v>254</v>
      </c>
      <c r="D83" s="4" t="s">
        <v>265</v>
      </c>
      <c r="E83" s="3" t="str">
        <f t="shared" si="3"/>
        <v>Douglas-fir PWW</v>
      </c>
      <c r="F83" s="4"/>
      <c r="G83" s="2">
        <v>105</v>
      </c>
      <c r="H83" s="2">
        <v>1218.3</v>
      </c>
      <c r="I83" s="2">
        <v>500.1</v>
      </c>
      <c r="J83" s="2">
        <v>32.9</v>
      </c>
      <c r="K83" s="2">
        <v>2.9</v>
      </c>
      <c r="L83" s="2">
        <v>51.9</v>
      </c>
      <c r="M83" s="2">
        <v>41.5</v>
      </c>
      <c r="N83" s="2">
        <v>94.8</v>
      </c>
      <c r="O83" s="2">
        <v>629.20000000000005</v>
      </c>
      <c r="P83" s="2">
        <v>50</v>
      </c>
      <c r="Q83" s="2">
        <v>41.4</v>
      </c>
      <c r="R83" s="2">
        <v>94.5</v>
      </c>
      <c r="S83" s="2">
        <v>627.20000000000005</v>
      </c>
      <c r="T83"/>
    </row>
    <row r="84" spans="1:20" x14ac:dyDescent="0.2">
      <c r="A84" s="1" t="str">
        <f t="shared" si="2"/>
        <v>Douglas-fir PWW115</v>
      </c>
      <c r="B84" s="1" t="s">
        <v>266</v>
      </c>
      <c r="C84" s="2" t="s">
        <v>254</v>
      </c>
      <c r="D84" s="4" t="s">
        <v>265</v>
      </c>
      <c r="E84" s="3" t="str">
        <f t="shared" si="3"/>
        <v>Douglas-fir PWW</v>
      </c>
      <c r="F84" s="4"/>
      <c r="G84" s="2">
        <v>115</v>
      </c>
      <c r="H84" s="2">
        <v>1294.7</v>
      </c>
      <c r="I84" s="2">
        <v>528.70000000000005</v>
      </c>
      <c r="J84" s="2">
        <v>34</v>
      </c>
      <c r="K84" s="2">
        <v>2.9</v>
      </c>
      <c r="L84" s="2">
        <v>54.3</v>
      </c>
      <c r="M84" s="2">
        <v>43.4</v>
      </c>
      <c r="N84" s="2">
        <v>94.8</v>
      </c>
      <c r="O84" s="2">
        <v>663.3</v>
      </c>
      <c r="P84" s="2">
        <v>52.9</v>
      </c>
      <c r="Q84" s="2">
        <v>43.4</v>
      </c>
      <c r="R84" s="2">
        <v>94.6</v>
      </c>
      <c r="S84" s="2">
        <v>661.8</v>
      </c>
      <c r="T84"/>
    </row>
    <row r="85" spans="1:20" x14ac:dyDescent="0.2">
      <c r="A85" s="1" t="str">
        <f t="shared" si="2"/>
        <v>Douglas-fir PWW125</v>
      </c>
      <c r="B85" s="1" t="s">
        <v>266</v>
      </c>
      <c r="C85" s="2" t="s">
        <v>254</v>
      </c>
      <c r="D85" s="4" t="s">
        <v>265</v>
      </c>
      <c r="E85" s="3" t="str">
        <f t="shared" si="3"/>
        <v>Douglas-fir PWW</v>
      </c>
      <c r="F85" s="4"/>
      <c r="G85" s="2">
        <v>125</v>
      </c>
      <c r="H85" s="2">
        <v>1364.7</v>
      </c>
      <c r="I85" s="2">
        <v>554.79999999999995</v>
      </c>
      <c r="J85" s="2">
        <v>35</v>
      </c>
      <c r="K85" s="2">
        <v>2.8</v>
      </c>
      <c r="L85" s="2">
        <v>56.5</v>
      </c>
      <c r="M85" s="2">
        <v>45.3</v>
      </c>
      <c r="N85" s="2">
        <v>94.8</v>
      </c>
      <c r="O85" s="2">
        <v>694.4</v>
      </c>
      <c r="P85" s="2">
        <v>55.5</v>
      </c>
      <c r="Q85" s="2">
        <v>45.3</v>
      </c>
      <c r="R85" s="2">
        <v>94.7</v>
      </c>
      <c r="S85" s="2">
        <v>693.4</v>
      </c>
      <c r="T85"/>
    </row>
    <row r="86" spans="1:20" x14ac:dyDescent="0.2">
      <c r="A86" s="1" t="str">
        <f t="shared" si="2"/>
        <v>Douglas-fir RMN0</v>
      </c>
      <c r="B86" s="1" t="s">
        <v>267</v>
      </c>
      <c r="C86" s="2" t="s">
        <v>268</v>
      </c>
      <c r="D86" s="3" t="s">
        <v>265</v>
      </c>
      <c r="E86" s="3" t="str">
        <f t="shared" si="3"/>
        <v>Douglas-fir RMN</v>
      </c>
      <c r="G86" s="2">
        <v>0</v>
      </c>
      <c r="H86" s="2">
        <v>0</v>
      </c>
      <c r="I86" s="2">
        <v>0</v>
      </c>
      <c r="J86" s="2">
        <v>0</v>
      </c>
      <c r="K86" s="2">
        <v>4.7</v>
      </c>
      <c r="L86" s="2">
        <v>22.4</v>
      </c>
      <c r="M86" s="2">
        <v>37.200000000000003</v>
      </c>
      <c r="N86" s="2">
        <v>38.799999999999997</v>
      </c>
      <c r="O86" s="2">
        <v>64.400000000000006</v>
      </c>
      <c r="P86" s="2">
        <v>0</v>
      </c>
      <c r="Q86" s="2">
        <v>0</v>
      </c>
      <c r="R86" s="2">
        <v>29.1</v>
      </c>
      <c r="S86" s="2">
        <v>4.7</v>
      </c>
      <c r="T86"/>
    </row>
    <row r="87" spans="1:20" x14ac:dyDescent="0.2">
      <c r="A87" s="1" t="str">
        <f t="shared" si="2"/>
        <v>Douglas-fir RMN5</v>
      </c>
      <c r="B87" s="1" t="s">
        <v>267</v>
      </c>
      <c r="C87" s="2" t="s">
        <v>268</v>
      </c>
      <c r="D87" s="4" t="s">
        <v>265</v>
      </c>
      <c r="E87" s="3" t="str">
        <f t="shared" si="3"/>
        <v>Douglas-fir RMN</v>
      </c>
      <c r="F87" s="4"/>
      <c r="G87" s="2">
        <v>5</v>
      </c>
      <c r="H87" s="2">
        <v>0</v>
      </c>
      <c r="I87" s="2">
        <v>2.7</v>
      </c>
      <c r="J87" s="2">
        <v>0.3</v>
      </c>
      <c r="K87" s="2">
        <v>4.7</v>
      </c>
      <c r="L87" s="2">
        <v>20.2</v>
      </c>
      <c r="M87" s="2">
        <v>35.4</v>
      </c>
      <c r="N87" s="2">
        <v>38.799999999999997</v>
      </c>
      <c r="O87" s="2">
        <v>63.2</v>
      </c>
      <c r="P87" s="2">
        <v>0.2</v>
      </c>
      <c r="Q87" s="2">
        <v>5.2</v>
      </c>
      <c r="R87" s="2">
        <v>29.2</v>
      </c>
      <c r="S87" s="2">
        <v>13</v>
      </c>
      <c r="T87"/>
    </row>
    <row r="88" spans="1:20" x14ac:dyDescent="0.2">
      <c r="A88" s="1" t="str">
        <f t="shared" si="2"/>
        <v>Douglas-fir RMN15</v>
      </c>
      <c r="B88" s="1" t="s">
        <v>267</v>
      </c>
      <c r="C88" s="2" t="s">
        <v>268</v>
      </c>
      <c r="D88" s="4" t="s">
        <v>265</v>
      </c>
      <c r="E88" s="3" t="str">
        <f t="shared" si="3"/>
        <v>Douglas-fir RMN</v>
      </c>
      <c r="F88" s="4"/>
      <c r="G88" s="2">
        <v>15</v>
      </c>
      <c r="H88" s="2">
        <v>1.1000000000000001</v>
      </c>
      <c r="I88" s="2">
        <v>6.1</v>
      </c>
      <c r="J88" s="2">
        <v>0.6</v>
      </c>
      <c r="K88" s="2">
        <v>4.7</v>
      </c>
      <c r="L88" s="2">
        <v>16.3</v>
      </c>
      <c r="M88" s="2">
        <v>32.9</v>
      </c>
      <c r="N88" s="2">
        <v>38.799999999999997</v>
      </c>
      <c r="O88" s="2">
        <v>60.6</v>
      </c>
      <c r="P88" s="2">
        <v>0.4</v>
      </c>
      <c r="Q88" s="2">
        <v>13</v>
      </c>
      <c r="R88" s="2">
        <v>30</v>
      </c>
      <c r="S88" s="2">
        <v>24.8</v>
      </c>
      <c r="T88"/>
    </row>
    <row r="89" spans="1:20" x14ac:dyDescent="0.2">
      <c r="A89" s="1" t="str">
        <f t="shared" si="2"/>
        <v>Douglas-fir RMN25</v>
      </c>
      <c r="B89" s="1" t="s">
        <v>267</v>
      </c>
      <c r="C89" s="2" t="s">
        <v>268</v>
      </c>
      <c r="D89" s="4" t="s">
        <v>265</v>
      </c>
      <c r="E89" s="3" t="str">
        <f t="shared" si="3"/>
        <v>Douglas-fir RMN</v>
      </c>
      <c r="F89" s="4"/>
      <c r="G89" s="2">
        <v>25</v>
      </c>
      <c r="H89" s="2">
        <v>19.7</v>
      </c>
      <c r="I89" s="2">
        <v>21.5</v>
      </c>
      <c r="J89" s="2">
        <v>2.2000000000000002</v>
      </c>
      <c r="K89" s="2">
        <v>3.4</v>
      </c>
      <c r="L89" s="2">
        <v>14</v>
      </c>
      <c r="M89" s="2">
        <v>31.8</v>
      </c>
      <c r="N89" s="2">
        <v>38.799999999999997</v>
      </c>
      <c r="O89" s="2">
        <v>72.8</v>
      </c>
      <c r="P89" s="2">
        <v>1.3</v>
      </c>
      <c r="Q89" s="2">
        <v>18.600000000000001</v>
      </c>
      <c r="R89" s="2">
        <v>31.3</v>
      </c>
      <c r="S89" s="2">
        <v>47</v>
      </c>
      <c r="T89"/>
    </row>
    <row r="90" spans="1:20" x14ac:dyDescent="0.2">
      <c r="A90" s="1" t="str">
        <f t="shared" si="2"/>
        <v>Douglas-fir RMN35</v>
      </c>
      <c r="B90" s="1" t="s">
        <v>267</v>
      </c>
      <c r="C90" s="2" t="s">
        <v>268</v>
      </c>
      <c r="D90" s="4" t="s">
        <v>265</v>
      </c>
      <c r="E90" s="3" t="str">
        <f t="shared" si="3"/>
        <v>Douglas-fir RMN</v>
      </c>
      <c r="F90" s="4"/>
      <c r="G90" s="2">
        <v>35</v>
      </c>
      <c r="H90" s="2">
        <v>57.1</v>
      </c>
      <c r="I90" s="2">
        <v>44.3</v>
      </c>
      <c r="J90" s="2">
        <v>4.4000000000000004</v>
      </c>
      <c r="K90" s="2">
        <v>2.7</v>
      </c>
      <c r="L90" s="2">
        <v>12.8</v>
      </c>
      <c r="M90" s="2">
        <v>31.6</v>
      </c>
      <c r="N90" s="2">
        <v>38.799999999999997</v>
      </c>
      <c r="O90" s="2">
        <v>95.8</v>
      </c>
      <c r="P90" s="2">
        <v>2.8</v>
      </c>
      <c r="Q90" s="2">
        <v>22.9</v>
      </c>
      <c r="R90" s="2">
        <v>32.9</v>
      </c>
      <c r="S90" s="2">
        <v>77</v>
      </c>
      <c r="T90"/>
    </row>
    <row r="91" spans="1:20" x14ac:dyDescent="0.2">
      <c r="A91" s="1" t="str">
        <f t="shared" si="2"/>
        <v>Douglas-fir RMN45</v>
      </c>
      <c r="B91" s="1" t="s">
        <v>267</v>
      </c>
      <c r="C91" s="2" t="s">
        <v>268</v>
      </c>
      <c r="D91" s="4" t="s">
        <v>265</v>
      </c>
      <c r="E91" s="3" t="str">
        <f t="shared" si="3"/>
        <v>Douglas-fir RMN</v>
      </c>
      <c r="F91" s="4"/>
      <c r="G91" s="2">
        <v>45</v>
      </c>
      <c r="H91" s="2">
        <v>100.9</v>
      </c>
      <c r="I91" s="2">
        <v>66.5</v>
      </c>
      <c r="J91" s="2">
        <v>6.7</v>
      </c>
      <c r="K91" s="2">
        <v>2.2999999999999998</v>
      </c>
      <c r="L91" s="2">
        <v>12.1</v>
      </c>
      <c r="M91" s="2">
        <v>32</v>
      </c>
      <c r="N91" s="2">
        <v>38.799999999999997</v>
      </c>
      <c r="O91" s="2">
        <v>119.5</v>
      </c>
      <c r="P91" s="2">
        <v>4.0999999999999996</v>
      </c>
      <c r="Q91" s="2">
        <v>26.2</v>
      </c>
      <c r="R91" s="2">
        <v>34.5</v>
      </c>
      <c r="S91" s="2">
        <v>105.8</v>
      </c>
      <c r="T91"/>
    </row>
    <row r="92" spans="1:20" x14ac:dyDescent="0.2">
      <c r="A92" s="1" t="str">
        <f t="shared" si="2"/>
        <v>Douglas-fir RMN55</v>
      </c>
      <c r="B92" s="1" t="s">
        <v>267</v>
      </c>
      <c r="C92" s="2" t="s">
        <v>268</v>
      </c>
      <c r="D92" s="4" t="s">
        <v>265</v>
      </c>
      <c r="E92" s="3" t="str">
        <f t="shared" si="3"/>
        <v>Douglas-fir RMN</v>
      </c>
      <c r="F92" s="4"/>
      <c r="G92" s="2">
        <v>55</v>
      </c>
      <c r="H92" s="2">
        <v>145.9</v>
      </c>
      <c r="I92" s="2">
        <v>87.2</v>
      </c>
      <c r="J92" s="2">
        <v>8.6999999999999993</v>
      </c>
      <c r="K92" s="2">
        <v>2.1</v>
      </c>
      <c r="L92" s="2">
        <v>11.8</v>
      </c>
      <c r="M92" s="2">
        <v>32.700000000000003</v>
      </c>
      <c r="N92" s="2">
        <v>38.799999999999997</v>
      </c>
      <c r="O92" s="2">
        <v>142.5</v>
      </c>
      <c r="P92" s="2">
        <v>5.4</v>
      </c>
      <c r="Q92" s="2">
        <v>28.9</v>
      </c>
      <c r="R92" s="2">
        <v>35.9</v>
      </c>
      <c r="S92" s="2">
        <v>132.30000000000001</v>
      </c>
      <c r="T92"/>
    </row>
    <row r="93" spans="1:20" x14ac:dyDescent="0.2">
      <c r="A93" s="1" t="str">
        <f t="shared" si="2"/>
        <v>Douglas-fir RMN65</v>
      </c>
      <c r="B93" s="1" t="s">
        <v>267</v>
      </c>
      <c r="C93" s="2" t="s">
        <v>268</v>
      </c>
      <c r="D93" s="4" t="s">
        <v>265</v>
      </c>
      <c r="E93" s="3" t="str">
        <f t="shared" si="3"/>
        <v>Douglas-fir RMN</v>
      </c>
      <c r="F93" s="4"/>
      <c r="G93" s="2">
        <v>65</v>
      </c>
      <c r="H93" s="2">
        <v>189.3</v>
      </c>
      <c r="I93" s="2">
        <v>105.9</v>
      </c>
      <c r="J93" s="2">
        <v>10.1</v>
      </c>
      <c r="K93" s="2">
        <v>1.9</v>
      </c>
      <c r="L93" s="2">
        <v>11.6</v>
      </c>
      <c r="M93" s="2">
        <v>33.6</v>
      </c>
      <c r="N93" s="2">
        <v>38.799999999999997</v>
      </c>
      <c r="O93" s="2">
        <v>163.1</v>
      </c>
      <c r="P93" s="2">
        <v>6.6</v>
      </c>
      <c r="Q93" s="2">
        <v>31.1</v>
      </c>
      <c r="R93" s="2">
        <v>37.1</v>
      </c>
      <c r="S93" s="2">
        <v>155.6</v>
      </c>
      <c r="T93"/>
    </row>
    <row r="94" spans="1:20" x14ac:dyDescent="0.2">
      <c r="A94" s="1" t="str">
        <f t="shared" si="2"/>
        <v>Douglas-fir RMN75</v>
      </c>
      <c r="B94" s="1" t="s">
        <v>267</v>
      </c>
      <c r="C94" s="2" t="s">
        <v>268</v>
      </c>
      <c r="D94" s="4" t="s">
        <v>265</v>
      </c>
      <c r="E94" s="3" t="str">
        <f t="shared" si="3"/>
        <v>Douglas-fir RMN</v>
      </c>
      <c r="F94" s="4"/>
      <c r="G94" s="2">
        <v>75</v>
      </c>
      <c r="H94" s="2">
        <v>229.7</v>
      </c>
      <c r="I94" s="2">
        <v>122.5</v>
      </c>
      <c r="J94" s="2">
        <v>10.7</v>
      </c>
      <c r="K94" s="2">
        <v>1.8</v>
      </c>
      <c r="L94" s="2">
        <v>11.6</v>
      </c>
      <c r="M94" s="2">
        <v>34.6</v>
      </c>
      <c r="N94" s="2">
        <v>38.799999999999997</v>
      </c>
      <c r="O94" s="2">
        <v>181.3</v>
      </c>
      <c r="P94" s="2">
        <v>7.6</v>
      </c>
      <c r="Q94" s="2">
        <v>33</v>
      </c>
      <c r="R94" s="2">
        <v>37.799999999999997</v>
      </c>
      <c r="S94" s="2">
        <v>175.6</v>
      </c>
      <c r="T94"/>
    </row>
    <row r="95" spans="1:20" x14ac:dyDescent="0.2">
      <c r="A95" s="1" t="str">
        <f t="shared" si="2"/>
        <v>Douglas-fir RMN85</v>
      </c>
      <c r="B95" s="1" t="s">
        <v>267</v>
      </c>
      <c r="C95" s="2" t="s">
        <v>268</v>
      </c>
      <c r="D95" s="4" t="s">
        <v>265</v>
      </c>
      <c r="E95" s="3" t="str">
        <f t="shared" si="3"/>
        <v>Douglas-fir RMN</v>
      </c>
      <c r="F95" s="4"/>
      <c r="G95" s="2">
        <v>85</v>
      </c>
      <c r="H95" s="2">
        <v>266.3</v>
      </c>
      <c r="I95" s="2">
        <v>137</v>
      </c>
      <c r="J95" s="2">
        <v>11.2</v>
      </c>
      <c r="K95" s="2">
        <v>1.8</v>
      </c>
      <c r="L95" s="2">
        <v>11.7</v>
      </c>
      <c r="M95" s="2">
        <v>35.6</v>
      </c>
      <c r="N95" s="2">
        <v>38.799999999999997</v>
      </c>
      <c r="O95" s="2">
        <v>197.3</v>
      </c>
      <c r="P95" s="2">
        <v>8.5</v>
      </c>
      <c r="Q95" s="2">
        <v>34.5</v>
      </c>
      <c r="R95" s="2">
        <v>38.299999999999997</v>
      </c>
      <c r="S95" s="2">
        <v>193</v>
      </c>
      <c r="T95"/>
    </row>
    <row r="96" spans="1:20" x14ac:dyDescent="0.2">
      <c r="A96" s="1" t="str">
        <f t="shared" si="2"/>
        <v>Douglas-fir RMN95</v>
      </c>
      <c r="B96" s="1" t="s">
        <v>267</v>
      </c>
      <c r="C96" s="2" t="s">
        <v>268</v>
      </c>
      <c r="D96" s="4" t="s">
        <v>265</v>
      </c>
      <c r="E96" s="3" t="str">
        <f t="shared" si="3"/>
        <v>Douglas-fir RMN</v>
      </c>
      <c r="F96" s="4"/>
      <c r="G96" s="2">
        <v>95</v>
      </c>
      <c r="H96" s="2">
        <v>298.60000000000002</v>
      </c>
      <c r="I96" s="2">
        <v>149.4</v>
      </c>
      <c r="J96" s="2">
        <v>11.6</v>
      </c>
      <c r="K96" s="2">
        <v>1.7</v>
      </c>
      <c r="L96" s="2">
        <v>11.8</v>
      </c>
      <c r="M96" s="2">
        <v>36.6</v>
      </c>
      <c r="N96" s="2">
        <v>38.799999999999997</v>
      </c>
      <c r="O96" s="2">
        <v>211.1</v>
      </c>
      <c r="P96" s="2">
        <v>9.3000000000000007</v>
      </c>
      <c r="Q96" s="2">
        <v>35.9</v>
      </c>
      <c r="R96" s="2">
        <v>38.6</v>
      </c>
      <c r="S96" s="2">
        <v>207.9</v>
      </c>
      <c r="T96"/>
    </row>
    <row r="97" spans="1:20" x14ac:dyDescent="0.2">
      <c r="A97" s="1" t="str">
        <f t="shared" si="2"/>
        <v>Douglas-fir RMN105</v>
      </c>
      <c r="B97" s="1" t="s">
        <v>267</v>
      </c>
      <c r="C97" s="2" t="s">
        <v>268</v>
      </c>
      <c r="D97" s="4" t="s">
        <v>265</v>
      </c>
      <c r="E97" s="3" t="str">
        <f t="shared" si="3"/>
        <v>Douglas-fir RMN</v>
      </c>
      <c r="F97" s="4"/>
      <c r="G97" s="2">
        <v>105</v>
      </c>
      <c r="H97" s="2">
        <v>326.60000000000002</v>
      </c>
      <c r="I97" s="2">
        <v>159.9</v>
      </c>
      <c r="J97" s="2">
        <v>12</v>
      </c>
      <c r="K97" s="2">
        <v>1.7</v>
      </c>
      <c r="L97" s="2">
        <v>12</v>
      </c>
      <c r="M97" s="2">
        <v>37.5</v>
      </c>
      <c r="N97" s="2">
        <v>38.799999999999997</v>
      </c>
      <c r="O97" s="2">
        <v>223</v>
      </c>
      <c r="P97" s="2">
        <v>9.9</v>
      </c>
      <c r="Q97" s="2">
        <v>37</v>
      </c>
      <c r="R97" s="2">
        <v>38.700000000000003</v>
      </c>
      <c r="S97" s="2">
        <v>220.5</v>
      </c>
      <c r="T97"/>
    </row>
    <row r="98" spans="1:20" x14ac:dyDescent="0.2">
      <c r="A98" s="1" t="str">
        <f t="shared" si="2"/>
        <v>Douglas-fir RMN115</v>
      </c>
      <c r="B98" s="1" t="s">
        <v>267</v>
      </c>
      <c r="C98" s="2" t="s">
        <v>268</v>
      </c>
      <c r="D98" s="4" t="s">
        <v>265</v>
      </c>
      <c r="E98" s="3" t="str">
        <f t="shared" si="3"/>
        <v>Douglas-fir RMN</v>
      </c>
      <c r="F98" s="4"/>
      <c r="G98" s="2">
        <v>115</v>
      </c>
      <c r="H98" s="2">
        <v>350.1</v>
      </c>
      <c r="I98" s="2">
        <v>168.6</v>
      </c>
      <c r="J98" s="2">
        <v>12.2</v>
      </c>
      <c r="K98" s="2">
        <v>1.6</v>
      </c>
      <c r="L98" s="2">
        <v>12.1</v>
      </c>
      <c r="M98" s="2">
        <v>38.4</v>
      </c>
      <c r="N98" s="2">
        <v>38.799999999999997</v>
      </c>
      <c r="O98" s="2">
        <v>232.9</v>
      </c>
      <c r="P98" s="2">
        <v>10.5</v>
      </c>
      <c r="Q98" s="2">
        <v>38</v>
      </c>
      <c r="R98" s="2">
        <v>38.799999999999997</v>
      </c>
      <c r="S98" s="2">
        <v>231</v>
      </c>
      <c r="T98"/>
    </row>
    <row r="99" spans="1:20" x14ac:dyDescent="0.2">
      <c r="A99" s="1" t="str">
        <f t="shared" si="2"/>
        <v>Douglas-fir RMN125</v>
      </c>
      <c r="B99" s="1" t="s">
        <v>267</v>
      </c>
      <c r="C99" s="2" t="s">
        <v>268</v>
      </c>
      <c r="D99" s="4" t="s">
        <v>265</v>
      </c>
      <c r="E99" s="3" t="str">
        <f t="shared" si="3"/>
        <v>Douglas-fir RMN</v>
      </c>
      <c r="F99" s="4"/>
      <c r="G99" s="2">
        <v>125</v>
      </c>
      <c r="H99" s="2">
        <v>369.5</v>
      </c>
      <c r="I99" s="2">
        <v>175.7</v>
      </c>
      <c r="J99" s="2">
        <v>12.4</v>
      </c>
      <c r="K99" s="2">
        <v>1.6</v>
      </c>
      <c r="L99" s="2">
        <v>12.2</v>
      </c>
      <c r="M99" s="2">
        <v>39.200000000000003</v>
      </c>
      <c r="N99" s="2">
        <v>38.799999999999997</v>
      </c>
      <c r="O99" s="2">
        <v>241.1</v>
      </c>
      <c r="P99" s="2">
        <v>10.9</v>
      </c>
      <c r="Q99" s="2">
        <v>39</v>
      </c>
      <c r="R99" s="2">
        <v>38.799999999999997</v>
      </c>
      <c r="S99" s="2">
        <v>239.6</v>
      </c>
      <c r="T99"/>
    </row>
    <row r="100" spans="1:20" x14ac:dyDescent="0.2">
      <c r="A100" s="1" t="str">
        <f t="shared" si="2"/>
        <v>Douglas-fir RMS0</v>
      </c>
      <c r="B100" s="1" t="s">
        <v>269</v>
      </c>
      <c r="C100" s="2" t="s">
        <v>262</v>
      </c>
      <c r="D100" s="3" t="s">
        <v>265</v>
      </c>
      <c r="E100" s="3" t="str">
        <f t="shared" si="3"/>
        <v>Douglas-fir RMS</v>
      </c>
      <c r="G100" s="2">
        <v>0</v>
      </c>
      <c r="H100" s="2">
        <v>0</v>
      </c>
      <c r="I100" s="2">
        <v>0</v>
      </c>
      <c r="J100" s="2">
        <v>0</v>
      </c>
      <c r="K100" s="2">
        <v>4.8</v>
      </c>
      <c r="L100" s="2">
        <v>17</v>
      </c>
      <c r="M100" s="2">
        <v>37.200000000000003</v>
      </c>
      <c r="N100" s="2">
        <v>30.9</v>
      </c>
      <c r="O100" s="2">
        <v>59</v>
      </c>
      <c r="P100" s="2">
        <v>0</v>
      </c>
      <c r="Q100" s="2">
        <v>0</v>
      </c>
      <c r="R100" s="2">
        <v>23.2</v>
      </c>
      <c r="S100" s="2">
        <v>4.8</v>
      </c>
      <c r="T100"/>
    </row>
    <row r="101" spans="1:20" x14ac:dyDescent="0.2">
      <c r="A101" s="1" t="str">
        <f t="shared" si="2"/>
        <v>Douglas-fir RMS5</v>
      </c>
      <c r="B101" s="1" t="s">
        <v>269</v>
      </c>
      <c r="C101" s="2" t="s">
        <v>262</v>
      </c>
      <c r="D101" s="4" t="s">
        <v>265</v>
      </c>
      <c r="E101" s="3" t="str">
        <f t="shared" si="3"/>
        <v>Douglas-fir RMS</v>
      </c>
      <c r="F101" s="4"/>
      <c r="G101" s="2">
        <v>5</v>
      </c>
      <c r="H101" s="2">
        <v>0</v>
      </c>
      <c r="I101" s="2">
        <v>2.6</v>
      </c>
      <c r="J101" s="2">
        <v>0.3</v>
      </c>
      <c r="K101" s="2">
        <v>4.8</v>
      </c>
      <c r="L101" s="2">
        <v>15.3</v>
      </c>
      <c r="M101" s="2">
        <v>35.4</v>
      </c>
      <c r="N101" s="2">
        <v>30.9</v>
      </c>
      <c r="O101" s="2">
        <v>58.4</v>
      </c>
      <c r="P101" s="2">
        <v>0.2</v>
      </c>
      <c r="Q101" s="2">
        <v>5.2</v>
      </c>
      <c r="R101" s="2">
        <v>23.3</v>
      </c>
      <c r="S101" s="2">
        <v>13.1</v>
      </c>
      <c r="T101"/>
    </row>
    <row r="102" spans="1:20" x14ac:dyDescent="0.2">
      <c r="A102" s="1" t="str">
        <f t="shared" si="2"/>
        <v>Douglas-fir RMS15</v>
      </c>
      <c r="B102" s="1" t="s">
        <v>269</v>
      </c>
      <c r="C102" s="2" t="s">
        <v>262</v>
      </c>
      <c r="D102" s="4" t="s">
        <v>265</v>
      </c>
      <c r="E102" s="3" t="str">
        <f t="shared" si="3"/>
        <v>Douglas-fir RMS</v>
      </c>
      <c r="F102" s="4"/>
      <c r="G102" s="2">
        <v>15</v>
      </c>
      <c r="H102" s="2">
        <v>1.6</v>
      </c>
      <c r="I102" s="2">
        <v>7.2</v>
      </c>
      <c r="J102" s="2">
        <v>0.7</v>
      </c>
      <c r="K102" s="2">
        <v>4.8</v>
      </c>
      <c r="L102" s="2">
        <v>12.6</v>
      </c>
      <c r="M102" s="2">
        <v>32.9</v>
      </c>
      <c r="N102" s="2">
        <v>30.9</v>
      </c>
      <c r="O102" s="2">
        <v>58.3</v>
      </c>
      <c r="P102" s="2">
        <v>0.6</v>
      </c>
      <c r="Q102" s="2">
        <v>13</v>
      </c>
      <c r="R102" s="2">
        <v>23.8</v>
      </c>
      <c r="S102" s="2">
        <v>26.3</v>
      </c>
      <c r="T102"/>
    </row>
    <row r="103" spans="1:20" x14ac:dyDescent="0.2">
      <c r="A103" s="1" t="str">
        <f t="shared" si="2"/>
        <v>Douglas-fir RMS25</v>
      </c>
      <c r="B103" s="1" t="s">
        <v>269</v>
      </c>
      <c r="C103" s="2" t="s">
        <v>262</v>
      </c>
      <c r="D103" s="4" t="s">
        <v>265</v>
      </c>
      <c r="E103" s="3" t="str">
        <f t="shared" si="3"/>
        <v>Douglas-fir RMS</v>
      </c>
      <c r="F103" s="4"/>
      <c r="G103" s="2">
        <v>25</v>
      </c>
      <c r="H103" s="2">
        <v>15.3</v>
      </c>
      <c r="I103" s="2">
        <v>19.8</v>
      </c>
      <c r="J103" s="2">
        <v>2</v>
      </c>
      <c r="K103" s="2">
        <v>4.4000000000000004</v>
      </c>
      <c r="L103" s="2">
        <v>11.1</v>
      </c>
      <c r="M103" s="2">
        <v>31.8</v>
      </c>
      <c r="N103" s="2">
        <v>30.9</v>
      </c>
      <c r="O103" s="2">
        <v>68.900000000000006</v>
      </c>
      <c r="P103" s="2">
        <v>1.5</v>
      </c>
      <c r="Q103" s="2">
        <v>18.600000000000001</v>
      </c>
      <c r="R103" s="2">
        <v>24.9</v>
      </c>
      <c r="S103" s="2">
        <v>46.2</v>
      </c>
      <c r="T103"/>
    </row>
    <row r="104" spans="1:20" x14ac:dyDescent="0.2">
      <c r="A104" s="1" t="str">
        <f t="shared" si="2"/>
        <v>Douglas-fir RMS35</v>
      </c>
      <c r="B104" s="1" t="s">
        <v>269</v>
      </c>
      <c r="C104" s="2" t="s">
        <v>262</v>
      </c>
      <c r="D104" s="4" t="s">
        <v>265</v>
      </c>
      <c r="E104" s="3" t="str">
        <f t="shared" si="3"/>
        <v>Douglas-fir RMS</v>
      </c>
      <c r="F104" s="4"/>
      <c r="G104" s="2">
        <v>35</v>
      </c>
      <c r="H104" s="2">
        <v>39.1</v>
      </c>
      <c r="I104" s="2">
        <v>37.200000000000003</v>
      </c>
      <c r="J104" s="2">
        <v>3.7</v>
      </c>
      <c r="K104" s="2">
        <v>2</v>
      </c>
      <c r="L104" s="2">
        <v>10.4</v>
      </c>
      <c r="M104" s="2">
        <v>31.6</v>
      </c>
      <c r="N104" s="2">
        <v>30.9</v>
      </c>
      <c r="O104" s="2">
        <v>84.9</v>
      </c>
      <c r="P104" s="2">
        <v>2.8</v>
      </c>
      <c r="Q104" s="2">
        <v>22.9</v>
      </c>
      <c r="R104" s="2">
        <v>26.2</v>
      </c>
      <c r="S104" s="2">
        <v>68.599999999999994</v>
      </c>
      <c r="T104"/>
    </row>
    <row r="105" spans="1:20" x14ac:dyDescent="0.2">
      <c r="A105" s="1" t="str">
        <f t="shared" si="2"/>
        <v>Douglas-fir RMS45</v>
      </c>
      <c r="B105" s="1" t="s">
        <v>269</v>
      </c>
      <c r="C105" s="2" t="s">
        <v>262</v>
      </c>
      <c r="D105" s="4" t="s">
        <v>265</v>
      </c>
      <c r="E105" s="3" t="str">
        <f t="shared" si="3"/>
        <v>Douglas-fir RMS</v>
      </c>
      <c r="F105" s="4"/>
      <c r="G105" s="2">
        <v>45</v>
      </c>
      <c r="H105" s="2">
        <v>66.2</v>
      </c>
      <c r="I105" s="2">
        <v>54.6</v>
      </c>
      <c r="J105" s="2">
        <v>5.5</v>
      </c>
      <c r="K105" s="2">
        <v>1.2</v>
      </c>
      <c r="L105" s="2">
        <v>10.199999999999999</v>
      </c>
      <c r="M105" s="2">
        <v>32</v>
      </c>
      <c r="N105" s="2">
        <v>30.9</v>
      </c>
      <c r="O105" s="2">
        <v>103.5</v>
      </c>
      <c r="P105" s="2">
        <v>4.2</v>
      </c>
      <c r="Q105" s="2">
        <v>26.2</v>
      </c>
      <c r="R105" s="2">
        <v>27.5</v>
      </c>
      <c r="S105" s="2">
        <v>91.7</v>
      </c>
      <c r="T105"/>
    </row>
    <row r="106" spans="1:20" x14ac:dyDescent="0.2">
      <c r="A106" s="1" t="str">
        <f t="shared" si="2"/>
        <v>Douglas-fir RMS55</v>
      </c>
      <c r="B106" s="1" t="s">
        <v>269</v>
      </c>
      <c r="C106" s="2" t="s">
        <v>262</v>
      </c>
      <c r="D106" s="4" t="s">
        <v>265</v>
      </c>
      <c r="E106" s="3" t="str">
        <f t="shared" si="3"/>
        <v>Douglas-fir RMS</v>
      </c>
      <c r="F106" s="4"/>
      <c r="G106" s="2">
        <v>55</v>
      </c>
      <c r="H106" s="2">
        <v>93.9</v>
      </c>
      <c r="I106" s="2">
        <v>71.599999999999994</v>
      </c>
      <c r="J106" s="2">
        <v>7.2</v>
      </c>
      <c r="K106" s="2">
        <v>0.9</v>
      </c>
      <c r="L106" s="2">
        <v>10.3</v>
      </c>
      <c r="M106" s="2">
        <v>32.700000000000003</v>
      </c>
      <c r="N106" s="2">
        <v>30.9</v>
      </c>
      <c r="O106" s="2">
        <v>122.7</v>
      </c>
      <c r="P106" s="2">
        <v>5.5</v>
      </c>
      <c r="Q106" s="2">
        <v>28.9</v>
      </c>
      <c r="R106" s="2">
        <v>28.6</v>
      </c>
      <c r="S106" s="2">
        <v>114.1</v>
      </c>
      <c r="T106"/>
    </row>
    <row r="107" spans="1:20" x14ac:dyDescent="0.2">
      <c r="A107" s="1" t="str">
        <f t="shared" si="2"/>
        <v>Douglas-fir RMS65</v>
      </c>
      <c r="B107" s="1" t="s">
        <v>269</v>
      </c>
      <c r="C107" s="2" t="s">
        <v>262</v>
      </c>
      <c r="D107" s="4" t="s">
        <v>265</v>
      </c>
      <c r="E107" s="3" t="str">
        <f t="shared" si="3"/>
        <v>Douglas-fir RMS</v>
      </c>
      <c r="F107" s="4"/>
      <c r="G107" s="2">
        <v>65</v>
      </c>
      <c r="H107" s="2">
        <v>120.8</v>
      </c>
      <c r="I107" s="2">
        <v>85.9</v>
      </c>
      <c r="J107" s="2">
        <v>8.6</v>
      </c>
      <c r="K107" s="2">
        <v>0.7</v>
      </c>
      <c r="L107" s="2">
        <v>10.4</v>
      </c>
      <c r="M107" s="2">
        <v>33.6</v>
      </c>
      <c r="N107" s="2">
        <v>30.9</v>
      </c>
      <c r="O107" s="2">
        <v>139.19999999999999</v>
      </c>
      <c r="P107" s="2">
        <v>6.6</v>
      </c>
      <c r="Q107" s="2">
        <v>31.1</v>
      </c>
      <c r="R107" s="2">
        <v>29.5</v>
      </c>
      <c r="S107" s="2">
        <v>132.9</v>
      </c>
      <c r="T107"/>
    </row>
    <row r="108" spans="1:20" x14ac:dyDescent="0.2">
      <c r="A108" s="1" t="str">
        <f t="shared" si="2"/>
        <v>Douglas-fir RMS75</v>
      </c>
      <c r="B108" s="1" t="s">
        <v>269</v>
      </c>
      <c r="C108" s="2" t="s">
        <v>262</v>
      </c>
      <c r="D108" s="4" t="s">
        <v>265</v>
      </c>
      <c r="E108" s="3" t="str">
        <f t="shared" si="3"/>
        <v>Douglas-fir RMS</v>
      </c>
      <c r="F108" s="4"/>
      <c r="G108" s="2">
        <v>75</v>
      </c>
      <c r="H108" s="2">
        <v>146.1</v>
      </c>
      <c r="I108" s="2">
        <v>98.8</v>
      </c>
      <c r="J108" s="2">
        <v>9.9</v>
      </c>
      <c r="K108" s="2">
        <v>0.6</v>
      </c>
      <c r="L108" s="2">
        <v>10.6</v>
      </c>
      <c r="M108" s="2">
        <v>34.6</v>
      </c>
      <c r="N108" s="2">
        <v>30.9</v>
      </c>
      <c r="O108" s="2">
        <v>154.5</v>
      </c>
      <c r="P108" s="2">
        <v>7.6</v>
      </c>
      <c r="Q108" s="2">
        <v>33</v>
      </c>
      <c r="R108" s="2">
        <v>30.1</v>
      </c>
      <c r="S108" s="2">
        <v>149.80000000000001</v>
      </c>
    </row>
    <row r="109" spans="1:20" x14ac:dyDescent="0.2">
      <c r="A109" s="1" t="str">
        <f t="shared" si="2"/>
        <v>Douglas-fir RMS85</v>
      </c>
      <c r="B109" s="1" t="s">
        <v>269</v>
      </c>
      <c r="C109" s="2" t="s">
        <v>262</v>
      </c>
      <c r="D109" s="4" t="s">
        <v>265</v>
      </c>
      <c r="E109" s="3" t="str">
        <f t="shared" si="3"/>
        <v>Douglas-fir RMS</v>
      </c>
      <c r="F109" s="4"/>
      <c r="G109" s="2">
        <v>85</v>
      </c>
      <c r="H109" s="2">
        <v>169.5</v>
      </c>
      <c r="I109" s="2">
        <v>110.3</v>
      </c>
      <c r="J109" s="2">
        <v>11</v>
      </c>
      <c r="K109" s="2">
        <v>0.6</v>
      </c>
      <c r="L109" s="2">
        <v>10.9</v>
      </c>
      <c r="M109" s="2">
        <v>35.6</v>
      </c>
      <c r="N109" s="2">
        <v>30.9</v>
      </c>
      <c r="O109" s="2">
        <v>168.4</v>
      </c>
      <c r="P109" s="2">
        <v>8.5</v>
      </c>
      <c r="Q109" s="2">
        <v>34.5</v>
      </c>
      <c r="R109" s="2">
        <v>30.5</v>
      </c>
      <c r="S109" s="2">
        <v>164.9</v>
      </c>
    </row>
    <row r="110" spans="1:20" x14ac:dyDescent="0.2">
      <c r="A110" s="1" t="str">
        <f t="shared" si="2"/>
        <v>Douglas-fir RMS95</v>
      </c>
      <c r="B110" s="1" t="s">
        <v>269</v>
      </c>
      <c r="C110" s="2" t="s">
        <v>262</v>
      </c>
      <c r="D110" s="4" t="s">
        <v>265</v>
      </c>
      <c r="E110" s="3" t="str">
        <f t="shared" si="3"/>
        <v>Douglas-fir RMS</v>
      </c>
      <c r="F110" s="4"/>
      <c r="G110" s="2">
        <v>95</v>
      </c>
      <c r="H110" s="2">
        <v>190.7</v>
      </c>
      <c r="I110" s="2">
        <v>120.6</v>
      </c>
      <c r="J110" s="2">
        <v>12.1</v>
      </c>
      <c r="K110" s="2">
        <v>0.6</v>
      </c>
      <c r="L110" s="2">
        <v>11.1</v>
      </c>
      <c r="M110" s="2">
        <v>36.6</v>
      </c>
      <c r="N110" s="2">
        <v>30.9</v>
      </c>
      <c r="O110" s="2">
        <v>180.9</v>
      </c>
      <c r="P110" s="2">
        <v>9.1999999999999993</v>
      </c>
      <c r="Q110" s="2">
        <v>35.9</v>
      </c>
      <c r="R110" s="2">
        <v>30.7</v>
      </c>
      <c r="S110" s="2">
        <v>178.3</v>
      </c>
    </row>
    <row r="111" spans="1:20" x14ac:dyDescent="0.2">
      <c r="A111" s="1" t="str">
        <f t="shared" si="2"/>
        <v>Douglas-fir RMS105</v>
      </c>
      <c r="B111" s="1" t="s">
        <v>269</v>
      </c>
      <c r="C111" s="2" t="s">
        <v>262</v>
      </c>
      <c r="D111" s="4" t="s">
        <v>265</v>
      </c>
      <c r="E111" s="3" t="str">
        <f t="shared" si="3"/>
        <v>Douglas-fir RMS</v>
      </c>
      <c r="F111" s="4"/>
      <c r="G111" s="2">
        <v>105</v>
      </c>
      <c r="H111" s="2">
        <v>209.8</v>
      </c>
      <c r="I111" s="2">
        <v>129.5</v>
      </c>
      <c r="J111" s="2">
        <v>12.9</v>
      </c>
      <c r="K111" s="2">
        <v>0.6</v>
      </c>
      <c r="L111" s="2">
        <v>11.4</v>
      </c>
      <c r="M111" s="2">
        <v>37.5</v>
      </c>
      <c r="N111" s="2">
        <v>30.9</v>
      </c>
      <c r="O111" s="2">
        <v>192</v>
      </c>
      <c r="P111" s="2">
        <v>9.9</v>
      </c>
      <c r="Q111" s="2">
        <v>37</v>
      </c>
      <c r="R111" s="2">
        <v>30.8</v>
      </c>
      <c r="S111" s="2">
        <v>190</v>
      </c>
    </row>
    <row r="112" spans="1:20" x14ac:dyDescent="0.2">
      <c r="A112" s="1" t="str">
        <f t="shared" si="2"/>
        <v>Douglas-fir RMS115</v>
      </c>
      <c r="B112" s="1" t="s">
        <v>269</v>
      </c>
      <c r="C112" s="2" t="s">
        <v>262</v>
      </c>
      <c r="D112" s="4" t="s">
        <v>265</v>
      </c>
      <c r="E112" s="3" t="str">
        <f t="shared" si="3"/>
        <v>Douglas-fir RMS</v>
      </c>
      <c r="F112" s="4"/>
      <c r="G112" s="2">
        <v>115</v>
      </c>
      <c r="H112" s="2">
        <v>227</v>
      </c>
      <c r="I112" s="2">
        <v>137.5</v>
      </c>
      <c r="J112" s="2">
        <v>13.3</v>
      </c>
      <c r="K112" s="2">
        <v>0.7</v>
      </c>
      <c r="L112" s="2">
        <v>11.7</v>
      </c>
      <c r="M112" s="2">
        <v>38.4</v>
      </c>
      <c r="N112" s="2">
        <v>30.9</v>
      </c>
      <c r="O112" s="2">
        <v>201.6</v>
      </c>
      <c r="P112" s="2">
        <v>10.5</v>
      </c>
      <c r="Q112" s="2">
        <v>38</v>
      </c>
      <c r="R112" s="2">
        <v>30.9</v>
      </c>
      <c r="S112" s="2">
        <v>200.1</v>
      </c>
    </row>
    <row r="113" spans="1:19" x14ac:dyDescent="0.2">
      <c r="A113" s="1" t="str">
        <f t="shared" si="2"/>
        <v>Douglas-fir RMS125</v>
      </c>
      <c r="B113" s="1" t="s">
        <v>269</v>
      </c>
      <c r="C113" s="2" t="s">
        <v>262</v>
      </c>
      <c r="D113" s="4" t="s">
        <v>265</v>
      </c>
      <c r="E113" s="3" t="str">
        <f t="shared" si="3"/>
        <v>Douglas-fir RMS</v>
      </c>
      <c r="F113" s="4"/>
      <c r="G113" s="2">
        <v>125</v>
      </c>
      <c r="H113" s="2">
        <v>242.3</v>
      </c>
      <c r="I113" s="2">
        <v>144.4</v>
      </c>
      <c r="J113" s="2">
        <v>13.8</v>
      </c>
      <c r="K113" s="2">
        <v>0.7</v>
      </c>
      <c r="L113" s="2">
        <v>12</v>
      </c>
      <c r="M113" s="2">
        <v>39.200000000000003</v>
      </c>
      <c r="N113" s="2">
        <v>30.9</v>
      </c>
      <c r="O113" s="2">
        <v>210.1</v>
      </c>
      <c r="P113" s="2">
        <v>11.1</v>
      </c>
      <c r="Q113" s="2">
        <v>39</v>
      </c>
      <c r="R113" s="2">
        <v>30.9</v>
      </c>
      <c r="S113" s="2">
        <v>208.9</v>
      </c>
    </row>
    <row r="114" spans="1:19" ht="25.5" x14ac:dyDescent="0.2">
      <c r="A114" s="1" t="str">
        <f t="shared" si="2"/>
        <v>Douglas-fir; high productivity and high management intensity PWW0</v>
      </c>
      <c r="B114" s="1" t="s">
        <v>270</v>
      </c>
      <c r="C114" s="2" t="s">
        <v>254</v>
      </c>
      <c r="D114" s="3" t="s">
        <v>271</v>
      </c>
      <c r="E114" s="3" t="str">
        <f t="shared" si="3"/>
        <v>Douglas-fir; high productivity and high management intensity PWW</v>
      </c>
      <c r="G114" s="2">
        <v>0</v>
      </c>
      <c r="H114" s="2">
        <v>0</v>
      </c>
      <c r="I114" s="2">
        <v>0</v>
      </c>
      <c r="J114" s="2">
        <v>0</v>
      </c>
      <c r="K114" s="2">
        <v>4.5999999999999996</v>
      </c>
      <c r="L114" s="2">
        <v>49.3</v>
      </c>
      <c r="M114" s="2">
        <v>27.5</v>
      </c>
      <c r="N114" s="2">
        <v>94.8</v>
      </c>
      <c r="O114" s="2">
        <v>81.400000000000006</v>
      </c>
      <c r="P114" s="2">
        <v>0</v>
      </c>
      <c r="Q114" s="2">
        <v>0</v>
      </c>
      <c r="R114" s="2">
        <v>71.099999999999994</v>
      </c>
      <c r="S114" s="2">
        <v>4.5999999999999996</v>
      </c>
    </row>
    <row r="115" spans="1:19" ht="25.5" x14ac:dyDescent="0.2">
      <c r="A115" s="1" t="str">
        <f t="shared" si="2"/>
        <v>Douglas-fir; high productivity and high management intensity PWW5</v>
      </c>
      <c r="B115" s="1" t="s">
        <v>270</v>
      </c>
      <c r="C115" s="2" t="s">
        <v>254</v>
      </c>
      <c r="D115" s="3" t="s">
        <v>271</v>
      </c>
      <c r="E115" s="3" t="str">
        <f t="shared" si="3"/>
        <v>Douglas-fir; high productivity and high management intensity PWW</v>
      </c>
      <c r="G115" s="2">
        <v>5</v>
      </c>
      <c r="H115" s="2">
        <v>0</v>
      </c>
      <c r="I115" s="2">
        <v>9.5</v>
      </c>
      <c r="J115" s="2">
        <v>0.9</v>
      </c>
      <c r="K115" s="2">
        <v>4.4000000000000004</v>
      </c>
      <c r="L115" s="2">
        <v>43.1</v>
      </c>
      <c r="M115" s="2">
        <v>23.7</v>
      </c>
      <c r="N115" s="2">
        <v>94.8</v>
      </c>
      <c r="O115" s="2">
        <v>81.7</v>
      </c>
      <c r="P115" s="2">
        <v>0.9</v>
      </c>
      <c r="Q115" s="2">
        <v>3.6</v>
      </c>
      <c r="R115" s="2">
        <v>71.3</v>
      </c>
      <c r="S115" s="2">
        <v>19.3</v>
      </c>
    </row>
    <row r="116" spans="1:19" ht="25.5" x14ac:dyDescent="0.2">
      <c r="A116" s="1" t="str">
        <f t="shared" si="2"/>
        <v>Douglas-fir; high productivity and high management intensity PWW15</v>
      </c>
      <c r="B116" s="1" t="s">
        <v>270</v>
      </c>
      <c r="C116" s="2" t="s">
        <v>254</v>
      </c>
      <c r="D116" s="3" t="s">
        <v>271</v>
      </c>
      <c r="E116" s="3" t="str">
        <f t="shared" si="3"/>
        <v>Douglas-fir; high productivity and high management intensity PWW</v>
      </c>
      <c r="G116" s="2">
        <v>15</v>
      </c>
      <c r="H116" s="2">
        <v>19.8</v>
      </c>
      <c r="I116" s="2">
        <v>23.4</v>
      </c>
      <c r="J116" s="2">
        <v>2.2999999999999998</v>
      </c>
      <c r="K116" s="2">
        <v>4</v>
      </c>
      <c r="L116" s="2">
        <v>33.299999999999997</v>
      </c>
      <c r="M116" s="2">
        <v>20.7</v>
      </c>
      <c r="N116" s="2">
        <v>94.8</v>
      </c>
      <c r="O116" s="2">
        <v>83.8</v>
      </c>
      <c r="P116" s="2">
        <v>2.2999999999999998</v>
      </c>
      <c r="Q116" s="2">
        <v>10</v>
      </c>
      <c r="R116" s="2">
        <v>73.099999999999994</v>
      </c>
      <c r="S116" s="2">
        <v>42</v>
      </c>
    </row>
    <row r="117" spans="1:19" ht="25.5" x14ac:dyDescent="0.2">
      <c r="A117" s="1" t="str">
        <f t="shared" si="2"/>
        <v>Douglas-fir; high productivity and high management intensity PWW25</v>
      </c>
      <c r="B117" s="1" t="s">
        <v>270</v>
      </c>
      <c r="C117" s="2" t="s">
        <v>254</v>
      </c>
      <c r="D117" s="3" t="s">
        <v>271</v>
      </c>
      <c r="E117" s="3" t="str">
        <f t="shared" si="3"/>
        <v>Douglas-fir; high productivity and high management intensity PWW</v>
      </c>
      <c r="G117" s="2">
        <v>25</v>
      </c>
      <c r="H117" s="2">
        <v>169.7</v>
      </c>
      <c r="I117" s="2">
        <v>84.6</v>
      </c>
      <c r="J117" s="2">
        <v>8.5</v>
      </c>
      <c r="K117" s="2">
        <v>3.5</v>
      </c>
      <c r="L117" s="2">
        <v>31.2</v>
      </c>
      <c r="M117" s="2">
        <v>21.2</v>
      </c>
      <c r="N117" s="2">
        <v>94.8</v>
      </c>
      <c r="O117" s="2">
        <v>148.9</v>
      </c>
      <c r="P117" s="2">
        <v>8.5</v>
      </c>
      <c r="Q117" s="2">
        <v>15.4</v>
      </c>
      <c r="R117" s="2">
        <v>76.3</v>
      </c>
      <c r="S117" s="2">
        <v>120.5</v>
      </c>
    </row>
    <row r="118" spans="1:19" ht="25.5" x14ac:dyDescent="0.2">
      <c r="A118" s="1" t="str">
        <f t="shared" si="2"/>
        <v>Douglas-fir; high productivity and high management intensity PWW35</v>
      </c>
      <c r="B118" s="1" t="s">
        <v>270</v>
      </c>
      <c r="C118" s="2" t="s">
        <v>254</v>
      </c>
      <c r="D118" s="3" t="s">
        <v>271</v>
      </c>
      <c r="E118" s="3" t="str">
        <f t="shared" si="3"/>
        <v>Douglas-fir; high productivity and high management intensity PWW</v>
      </c>
      <c r="G118" s="2">
        <v>35</v>
      </c>
      <c r="H118" s="2">
        <v>445.7</v>
      </c>
      <c r="I118" s="2">
        <v>187.4</v>
      </c>
      <c r="J118" s="2">
        <v>10</v>
      </c>
      <c r="K118" s="2">
        <v>3.2</v>
      </c>
      <c r="L118" s="2">
        <v>35.4</v>
      </c>
      <c r="M118" s="2">
        <v>23.3</v>
      </c>
      <c r="N118" s="2">
        <v>94.8</v>
      </c>
      <c r="O118" s="2">
        <v>259.3</v>
      </c>
      <c r="P118" s="2">
        <v>18.7</v>
      </c>
      <c r="Q118" s="2">
        <v>20.2</v>
      </c>
      <c r="R118" s="2">
        <v>80.2</v>
      </c>
      <c r="S118" s="2">
        <v>239.6</v>
      </c>
    </row>
    <row r="119" spans="1:19" ht="25.5" x14ac:dyDescent="0.2">
      <c r="A119" s="1" t="str">
        <f t="shared" si="2"/>
        <v>Douglas-fir; high productivity and high management intensity PWW45</v>
      </c>
      <c r="B119" s="1" t="s">
        <v>270</v>
      </c>
      <c r="C119" s="2" t="s">
        <v>254</v>
      </c>
      <c r="D119" s="3" t="s">
        <v>271</v>
      </c>
      <c r="E119" s="3" t="str">
        <f t="shared" si="3"/>
        <v>Douglas-fir; high productivity and high management intensity PWW</v>
      </c>
      <c r="G119" s="2">
        <v>45</v>
      </c>
      <c r="H119" s="2">
        <v>718.8</v>
      </c>
      <c r="I119" s="2">
        <v>286.2</v>
      </c>
      <c r="J119" s="2">
        <v>10.6</v>
      </c>
      <c r="K119" s="2">
        <v>3</v>
      </c>
      <c r="L119" s="2">
        <v>40.799999999999997</v>
      </c>
      <c r="M119" s="2">
        <v>26</v>
      </c>
      <c r="N119" s="2">
        <v>94.8</v>
      </c>
      <c r="O119" s="2">
        <v>366.7</v>
      </c>
      <c r="P119" s="2">
        <v>28.6</v>
      </c>
      <c r="Q119" s="2">
        <v>24.4</v>
      </c>
      <c r="R119" s="2">
        <v>84.2</v>
      </c>
      <c r="S119" s="2">
        <v>352.8</v>
      </c>
    </row>
    <row r="120" spans="1:19" ht="25.5" x14ac:dyDescent="0.2">
      <c r="A120" s="1" t="str">
        <f t="shared" si="2"/>
        <v>Douglas-fir; high productivity and high management intensity PWW55</v>
      </c>
      <c r="B120" s="1" t="s">
        <v>270</v>
      </c>
      <c r="C120" s="2" t="s">
        <v>254</v>
      </c>
      <c r="D120" s="3" t="s">
        <v>271</v>
      </c>
      <c r="E120" s="3" t="str">
        <f t="shared" si="3"/>
        <v>Douglas-fir; high productivity and high management intensity PWW</v>
      </c>
      <c r="G120" s="2">
        <v>55</v>
      </c>
      <c r="H120" s="2">
        <v>924.1</v>
      </c>
      <c r="I120" s="2">
        <v>359.4</v>
      </c>
      <c r="J120" s="2">
        <v>10.9</v>
      </c>
      <c r="K120" s="2">
        <v>3</v>
      </c>
      <c r="L120" s="2">
        <v>44.9</v>
      </c>
      <c r="M120" s="2">
        <v>28.9</v>
      </c>
      <c r="N120" s="2">
        <v>94.8</v>
      </c>
      <c r="O120" s="2">
        <v>447</v>
      </c>
      <c r="P120" s="2">
        <v>35.9</v>
      </c>
      <c r="Q120" s="2">
        <v>28</v>
      </c>
      <c r="R120" s="2">
        <v>87.7</v>
      </c>
      <c r="S120" s="2">
        <v>437.2</v>
      </c>
    </row>
    <row r="121" spans="1:19" ht="25.5" x14ac:dyDescent="0.2">
      <c r="A121" s="1" t="str">
        <f t="shared" si="2"/>
        <v>Douglas-fir; high productivity and high management intensity PWW65</v>
      </c>
      <c r="B121" s="1" t="s">
        <v>270</v>
      </c>
      <c r="C121" s="2" t="s">
        <v>254</v>
      </c>
      <c r="D121" s="3" t="s">
        <v>271</v>
      </c>
      <c r="E121" s="3" t="str">
        <f t="shared" si="3"/>
        <v>Douglas-fir; high productivity and high management intensity PWW</v>
      </c>
      <c r="G121" s="2">
        <v>65</v>
      </c>
      <c r="H121" s="2">
        <v>1086.5</v>
      </c>
      <c r="I121" s="2">
        <v>416.7</v>
      </c>
      <c r="J121" s="2">
        <v>11.1</v>
      </c>
      <c r="K121" s="2">
        <v>2.9</v>
      </c>
      <c r="L121" s="2">
        <v>48.2</v>
      </c>
      <c r="M121" s="2">
        <v>31.8</v>
      </c>
      <c r="N121" s="2">
        <v>94.8</v>
      </c>
      <c r="O121" s="2">
        <v>510.7</v>
      </c>
      <c r="P121" s="2">
        <v>41.7</v>
      </c>
      <c r="Q121" s="2">
        <v>31.3</v>
      </c>
      <c r="R121" s="2">
        <v>90.4</v>
      </c>
      <c r="S121" s="2">
        <v>503.6</v>
      </c>
    </row>
    <row r="122" spans="1:19" ht="25.5" x14ac:dyDescent="0.2">
      <c r="A122" s="1" t="str">
        <f t="shared" si="2"/>
        <v>Douglas-fir; high productivity and high management intensity PWW75</v>
      </c>
      <c r="B122" s="1" t="s">
        <v>270</v>
      </c>
      <c r="C122" s="2" t="s">
        <v>254</v>
      </c>
      <c r="D122" s="3" t="s">
        <v>271</v>
      </c>
      <c r="E122" s="3" t="str">
        <f t="shared" si="3"/>
        <v>Douglas-fir; high productivity and high management intensity PWW</v>
      </c>
      <c r="G122" s="2">
        <v>75</v>
      </c>
      <c r="H122" s="2">
        <v>1225.8</v>
      </c>
      <c r="I122" s="2">
        <v>465.6</v>
      </c>
      <c r="J122" s="2">
        <v>11.2</v>
      </c>
      <c r="K122" s="2">
        <v>2.9</v>
      </c>
      <c r="L122" s="2">
        <v>51.4</v>
      </c>
      <c r="M122" s="2">
        <v>34.5</v>
      </c>
      <c r="N122" s="2">
        <v>94.8</v>
      </c>
      <c r="O122" s="2">
        <v>565.5</v>
      </c>
      <c r="P122" s="2">
        <v>46.6</v>
      </c>
      <c r="Q122" s="2">
        <v>34.200000000000003</v>
      </c>
      <c r="R122" s="2">
        <v>92.3</v>
      </c>
      <c r="S122" s="2">
        <v>560.5</v>
      </c>
    </row>
    <row r="123" spans="1:19" ht="25.5" x14ac:dyDescent="0.2">
      <c r="A123" s="1" t="str">
        <f t="shared" si="2"/>
        <v>Douglas-fir; high productivity and high management intensity PWW85</v>
      </c>
      <c r="B123" s="1" t="s">
        <v>270</v>
      </c>
      <c r="C123" s="2" t="s">
        <v>254</v>
      </c>
      <c r="D123" s="3" t="s">
        <v>271</v>
      </c>
      <c r="E123" s="3" t="str">
        <f t="shared" si="3"/>
        <v>Douglas-fir; high productivity and high management intensity PWW</v>
      </c>
      <c r="G123" s="2">
        <v>85</v>
      </c>
      <c r="H123" s="2">
        <v>1346.8</v>
      </c>
      <c r="I123" s="2">
        <v>507.8</v>
      </c>
      <c r="J123" s="2">
        <v>11.3</v>
      </c>
      <c r="K123" s="2">
        <v>2.9</v>
      </c>
      <c r="L123" s="2">
        <v>54.3</v>
      </c>
      <c r="M123" s="2">
        <v>37</v>
      </c>
      <c r="N123" s="2">
        <v>94.8</v>
      </c>
      <c r="O123" s="2">
        <v>613.4</v>
      </c>
      <c r="P123" s="2">
        <v>50.8</v>
      </c>
      <c r="Q123" s="2">
        <v>36.9</v>
      </c>
      <c r="R123" s="2">
        <v>93.4</v>
      </c>
      <c r="S123" s="2">
        <v>609.70000000000005</v>
      </c>
    </row>
    <row r="124" spans="1:19" ht="25.5" x14ac:dyDescent="0.2">
      <c r="A124" s="1" t="str">
        <f t="shared" si="2"/>
        <v>Douglas-fir; high productivity and high management intensity PWW95</v>
      </c>
      <c r="B124" s="1" t="s">
        <v>270</v>
      </c>
      <c r="C124" s="2" t="s">
        <v>254</v>
      </c>
      <c r="D124" s="3" t="s">
        <v>271</v>
      </c>
      <c r="E124" s="3" t="str">
        <f t="shared" si="3"/>
        <v>Douglas-fir; high productivity and high management intensity PWW</v>
      </c>
      <c r="G124" s="2">
        <v>95</v>
      </c>
      <c r="H124" s="2">
        <v>1452.4</v>
      </c>
      <c r="I124" s="2">
        <v>544.6</v>
      </c>
      <c r="J124" s="2">
        <v>11.4</v>
      </c>
      <c r="K124" s="2">
        <v>2.8</v>
      </c>
      <c r="L124" s="2">
        <v>57</v>
      </c>
      <c r="M124" s="2">
        <v>39.299999999999997</v>
      </c>
      <c r="N124" s="2">
        <v>94.8</v>
      </c>
      <c r="O124" s="2">
        <v>655.20000000000005</v>
      </c>
      <c r="P124" s="2">
        <v>54.5</v>
      </c>
      <c r="Q124" s="2">
        <v>39.299999999999997</v>
      </c>
      <c r="R124" s="2">
        <v>94.1</v>
      </c>
      <c r="S124" s="2">
        <v>652.5</v>
      </c>
    </row>
    <row r="125" spans="1:19" ht="25.5" x14ac:dyDescent="0.2">
      <c r="A125" s="1" t="str">
        <f t="shared" si="2"/>
        <v>Douglas-fir; high productivity and high management intensity PWW105</v>
      </c>
      <c r="B125" s="1" t="s">
        <v>270</v>
      </c>
      <c r="C125" s="2" t="s">
        <v>254</v>
      </c>
      <c r="D125" s="3" t="s">
        <v>271</v>
      </c>
      <c r="E125" s="3" t="str">
        <f t="shared" si="3"/>
        <v>Douglas-fir; high productivity and high management intensity PWW</v>
      </c>
      <c r="G125" s="2">
        <v>105</v>
      </c>
      <c r="H125" s="2">
        <v>1544.4</v>
      </c>
      <c r="I125" s="2">
        <v>576.5</v>
      </c>
      <c r="J125" s="2">
        <v>11.5</v>
      </c>
      <c r="K125" s="2">
        <v>2.9</v>
      </c>
      <c r="L125" s="2">
        <v>59.6</v>
      </c>
      <c r="M125" s="2">
        <v>41.5</v>
      </c>
      <c r="N125" s="2">
        <v>94.8</v>
      </c>
      <c r="O125" s="2">
        <v>691.9</v>
      </c>
      <c r="P125" s="2">
        <v>57.6</v>
      </c>
      <c r="Q125" s="2">
        <v>41.4</v>
      </c>
      <c r="R125" s="2">
        <v>94.5</v>
      </c>
      <c r="S125" s="2">
        <v>690</v>
      </c>
    </row>
    <row r="126" spans="1:19" ht="25.5" x14ac:dyDescent="0.2">
      <c r="A126" s="1" t="str">
        <f t="shared" si="2"/>
        <v>Douglas-fir; high productivity and high management intensity PWW115</v>
      </c>
      <c r="B126" s="1" t="s">
        <v>270</v>
      </c>
      <c r="C126" s="2" t="s">
        <v>254</v>
      </c>
      <c r="D126" s="3" t="s">
        <v>271</v>
      </c>
      <c r="E126" s="3" t="str">
        <f t="shared" si="3"/>
        <v>Douglas-fir; high productivity and high management intensity PWW</v>
      </c>
      <c r="G126" s="2">
        <v>115</v>
      </c>
      <c r="H126" s="2">
        <v>1544.4</v>
      </c>
      <c r="I126" s="2">
        <v>576.5</v>
      </c>
      <c r="J126" s="2">
        <v>11.5</v>
      </c>
      <c r="K126" s="2">
        <v>2.9</v>
      </c>
      <c r="L126" s="2">
        <v>59</v>
      </c>
      <c r="M126" s="2">
        <v>43.4</v>
      </c>
      <c r="N126" s="2">
        <v>94.8</v>
      </c>
      <c r="O126" s="2">
        <v>693.4</v>
      </c>
      <c r="P126" s="2">
        <v>57.6</v>
      </c>
      <c r="Q126" s="2">
        <v>43.4</v>
      </c>
      <c r="R126" s="2">
        <v>94.6</v>
      </c>
      <c r="S126" s="2">
        <v>692</v>
      </c>
    </row>
    <row r="127" spans="1:19" ht="25.5" x14ac:dyDescent="0.2">
      <c r="A127" s="1" t="str">
        <f t="shared" si="2"/>
        <v>Douglas-fir; high productivity and high management intensity PWW125</v>
      </c>
      <c r="B127" s="1" t="s">
        <v>270</v>
      </c>
      <c r="C127" s="2" t="s">
        <v>254</v>
      </c>
      <c r="D127" s="3" t="s">
        <v>271</v>
      </c>
      <c r="E127" s="3" t="str">
        <f t="shared" si="3"/>
        <v>Douglas-fir; high productivity and high management intensity PWW</v>
      </c>
      <c r="G127" s="2">
        <v>125</v>
      </c>
      <c r="H127" s="2">
        <v>1544.4</v>
      </c>
      <c r="I127" s="2">
        <v>576.5</v>
      </c>
      <c r="J127" s="2">
        <v>11.5</v>
      </c>
      <c r="K127" s="2">
        <v>2.9</v>
      </c>
      <c r="L127" s="2">
        <v>58.7</v>
      </c>
      <c r="M127" s="2">
        <v>45.3</v>
      </c>
      <c r="N127" s="2">
        <v>94.8</v>
      </c>
      <c r="O127" s="2">
        <v>694.8</v>
      </c>
      <c r="P127" s="2">
        <v>57.6</v>
      </c>
      <c r="Q127" s="2">
        <v>45.3</v>
      </c>
      <c r="R127" s="2">
        <v>94.7</v>
      </c>
      <c r="S127" s="2">
        <v>693.8</v>
      </c>
    </row>
    <row r="128" spans="1:19" x14ac:dyDescent="0.2">
      <c r="A128" s="1" t="str">
        <f t="shared" si="2"/>
        <v>Elm-ash-cottonwood NLS0</v>
      </c>
      <c r="B128" s="1" t="s">
        <v>272</v>
      </c>
      <c r="C128" s="2" t="s">
        <v>260</v>
      </c>
      <c r="D128" s="3" t="s">
        <v>273</v>
      </c>
      <c r="E128" s="3" t="str">
        <f t="shared" si="3"/>
        <v>Elm-ash-cottonwood NLS</v>
      </c>
      <c r="G128" s="2">
        <v>0</v>
      </c>
      <c r="H128" s="2">
        <v>0</v>
      </c>
      <c r="I128" s="2">
        <v>0</v>
      </c>
      <c r="J128" s="2">
        <v>0</v>
      </c>
      <c r="K128" s="2">
        <v>2</v>
      </c>
      <c r="L128" s="2">
        <v>9.4</v>
      </c>
      <c r="M128" s="2">
        <v>27.7</v>
      </c>
      <c r="N128" s="2">
        <v>179.9</v>
      </c>
      <c r="O128" s="2">
        <v>39.200000000000003</v>
      </c>
      <c r="P128" s="2">
        <v>0</v>
      </c>
      <c r="Q128" s="2">
        <v>0</v>
      </c>
      <c r="R128" s="2">
        <v>134.9</v>
      </c>
      <c r="S128" s="2">
        <v>2</v>
      </c>
    </row>
    <row r="129" spans="1:19" x14ac:dyDescent="0.2">
      <c r="A129" s="1" t="str">
        <f t="shared" si="2"/>
        <v>Elm-ash-cottonwood NLS5</v>
      </c>
      <c r="B129" s="1" t="s">
        <v>272</v>
      </c>
      <c r="C129" s="2" t="s">
        <v>260</v>
      </c>
      <c r="D129" s="3" t="s">
        <v>273</v>
      </c>
      <c r="E129" s="3" t="str">
        <f t="shared" si="3"/>
        <v>Elm-ash-cottonwood NLS</v>
      </c>
      <c r="G129" s="2">
        <v>5</v>
      </c>
      <c r="H129" s="2">
        <v>0</v>
      </c>
      <c r="I129" s="2">
        <v>3.9</v>
      </c>
      <c r="J129" s="2">
        <v>0.4</v>
      </c>
      <c r="K129" s="2">
        <v>1.9</v>
      </c>
      <c r="L129" s="2">
        <v>6.5</v>
      </c>
      <c r="M129" s="2">
        <v>20.3</v>
      </c>
      <c r="N129" s="2">
        <v>179.9</v>
      </c>
      <c r="O129" s="2">
        <v>33</v>
      </c>
      <c r="P129" s="2">
        <v>0.2</v>
      </c>
      <c r="Q129" s="2">
        <v>4.2</v>
      </c>
      <c r="R129" s="2">
        <v>135.4</v>
      </c>
      <c r="S129" s="2">
        <v>10.7</v>
      </c>
    </row>
    <row r="130" spans="1:19" x14ac:dyDescent="0.2">
      <c r="A130" s="1" t="str">
        <f t="shared" ref="A130:A193" si="4">CONCATENATE(E130,G130)</f>
        <v>Elm-ash-cottonwood NLS15</v>
      </c>
      <c r="B130" s="1" t="s">
        <v>272</v>
      </c>
      <c r="C130" s="2" t="s">
        <v>260</v>
      </c>
      <c r="D130" s="3" t="s">
        <v>273</v>
      </c>
      <c r="E130" s="3" t="str">
        <f t="shared" ref="E130:E193" si="5">CONCATENATE(D130, " ",C130)</f>
        <v>Elm-ash-cottonwood NLS</v>
      </c>
      <c r="G130" s="2">
        <v>15</v>
      </c>
      <c r="H130" s="2">
        <v>2.4</v>
      </c>
      <c r="I130" s="2">
        <v>10.3</v>
      </c>
      <c r="J130" s="2">
        <v>1</v>
      </c>
      <c r="K130" s="2">
        <v>1.9</v>
      </c>
      <c r="L130" s="2">
        <v>3.4</v>
      </c>
      <c r="M130" s="2">
        <v>16.3</v>
      </c>
      <c r="N130" s="2">
        <v>179.9</v>
      </c>
      <c r="O130" s="2">
        <v>32.9</v>
      </c>
      <c r="P130" s="2">
        <v>0.6</v>
      </c>
      <c r="Q130" s="2">
        <v>10.8</v>
      </c>
      <c r="R130" s="2">
        <v>138.80000000000001</v>
      </c>
      <c r="S130" s="2">
        <v>24.7</v>
      </c>
    </row>
    <row r="131" spans="1:19" x14ac:dyDescent="0.2">
      <c r="A131" s="1" t="str">
        <f t="shared" si="4"/>
        <v>Elm-ash-cottonwood NLS25</v>
      </c>
      <c r="B131" s="1" t="s">
        <v>272</v>
      </c>
      <c r="C131" s="2" t="s">
        <v>260</v>
      </c>
      <c r="D131" s="3" t="s">
        <v>273</v>
      </c>
      <c r="E131" s="3" t="str">
        <f t="shared" si="5"/>
        <v>Elm-ash-cottonwood NLS</v>
      </c>
      <c r="G131" s="2">
        <v>25</v>
      </c>
      <c r="H131" s="2">
        <v>13.2</v>
      </c>
      <c r="I131" s="2">
        <v>20.100000000000001</v>
      </c>
      <c r="J131" s="2">
        <v>2</v>
      </c>
      <c r="K131" s="2">
        <v>1.9</v>
      </c>
      <c r="L131" s="2">
        <v>2.4</v>
      </c>
      <c r="M131" s="2">
        <v>17.600000000000001</v>
      </c>
      <c r="N131" s="2">
        <v>179.9</v>
      </c>
      <c r="O131" s="2">
        <v>44.1</v>
      </c>
      <c r="P131" s="2">
        <v>1.2</v>
      </c>
      <c r="Q131" s="2">
        <v>15.8</v>
      </c>
      <c r="R131" s="2">
        <v>144.9</v>
      </c>
      <c r="S131" s="2">
        <v>41.1</v>
      </c>
    </row>
    <row r="132" spans="1:19" x14ac:dyDescent="0.2">
      <c r="A132" s="1" t="str">
        <f t="shared" si="4"/>
        <v>Elm-ash-cottonwood NLS35</v>
      </c>
      <c r="B132" s="1" t="s">
        <v>272</v>
      </c>
      <c r="C132" s="2" t="s">
        <v>260</v>
      </c>
      <c r="D132" s="3" t="s">
        <v>273</v>
      </c>
      <c r="E132" s="3" t="str">
        <f t="shared" si="5"/>
        <v>Elm-ash-cottonwood NLS</v>
      </c>
      <c r="G132" s="2">
        <v>35</v>
      </c>
      <c r="H132" s="2">
        <v>25.2</v>
      </c>
      <c r="I132" s="2">
        <v>29.8</v>
      </c>
      <c r="J132" s="2">
        <v>3</v>
      </c>
      <c r="K132" s="2">
        <v>1.9</v>
      </c>
      <c r="L132" s="2">
        <v>2.4</v>
      </c>
      <c r="M132" s="2">
        <v>20.3</v>
      </c>
      <c r="N132" s="2">
        <v>179.9</v>
      </c>
      <c r="O132" s="2">
        <v>57.3</v>
      </c>
      <c r="P132" s="2">
        <v>1.8</v>
      </c>
      <c r="Q132" s="2">
        <v>19.7</v>
      </c>
      <c r="R132" s="2">
        <v>152.4</v>
      </c>
      <c r="S132" s="2">
        <v>56.2</v>
      </c>
    </row>
    <row r="133" spans="1:19" x14ac:dyDescent="0.2">
      <c r="A133" s="1" t="str">
        <f t="shared" si="4"/>
        <v>Elm-ash-cottonwood NLS45</v>
      </c>
      <c r="B133" s="1" t="s">
        <v>272</v>
      </c>
      <c r="C133" s="2" t="s">
        <v>260</v>
      </c>
      <c r="D133" s="3" t="s">
        <v>273</v>
      </c>
      <c r="E133" s="3" t="str">
        <f t="shared" si="5"/>
        <v>Elm-ash-cottonwood NLS</v>
      </c>
      <c r="G133" s="2">
        <v>45</v>
      </c>
      <c r="H133" s="2">
        <v>37.4</v>
      </c>
      <c r="I133" s="2">
        <v>38.700000000000003</v>
      </c>
      <c r="J133" s="2">
        <v>3.9</v>
      </c>
      <c r="K133" s="2">
        <v>1.9</v>
      </c>
      <c r="L133" s="2">
        <v>2.6</v>
      </c>
      <c r="M133" s="2">
        <v>23</v>
      </c>
      <c r="N133" s="2">
        <v>179.9</v>
      </c>
      <c r="O133" s="2">
        <v>70.099999999999994</v>
      </c>
      <c r="P133" s="2">
        <v>2.4</v>
      </c>
      <c r="Q133" s="2">
        <v>22.7</v>
      </c>
      <c r="R133" s="2">
        <v>159.9</v>
      </c>
      <c r="S133" s="2">
        <v>69.7</v>
      </c>
    </row>
    <row r="134" spans="1:19" x14ac:dyDescent="0.2">
      <c r="A134" s="1" t="str">
        <f t="shared" si="4"/>
        <v>Elm-ash-cottonwood NLS55</v>
      </c>
      <c r="B134" s="1" t="s">
        <v>272</v>
      </c>
      <c r="C134" s="2" t="s">
        <v>260</v>
      </c>
      <c r="D134" s="3" t="s">
        <v>273</v>
      </c>
      <c r="E134" s="3" t="str">
        <f t="shared" si="5"/>
        <v>Elm-ash-cottonwood NLS</v>
      </c>
      <c r="G134" s="2">
        <v>55</v>
      </c>
      <c r="H134" s="2">
        <v>49.8</v>
      </c>
      <c r="I134" s="2">
        <v>47.1</v>
      </c>
      <c r="J134" s="2">
        <v>4.7</v>
      </c>
      <c r="K134" s="2">
        <v>1.9</v>
      </c>
      <c r="L134" s="2">
        <v>3</v>
      </c>
      <c r="M134" s="2">
        <v>25.3</v>
      </c>
      <c r="N134" s="2">
        <v>179.9</v>
      </c>
      <c r="O134" s="2">
        <v>82.1</v>
      </c>
      <c r="P134" s="2">
        <v>2.9</v>
      </c>
      <c r="Q134" s="2">
        <v>25.3</v>
      </c>
      <c r="R134" s="2">
        <v>166.5</v>
      </c>
      <c r="S134" s="2">
        <v>81.900000000000006</v>
      </c>
    </row>
    <row r="135" spans="1:19" x14ac:dyDescent="0.2">
      <c r="A135" s="1" t="str">
        <f t="shared" si="4"/>
        <v>Elm-ash-cottonwood NLS65</v>
      </c>
      <c r="B135" s="1" t="s">
        <v>272</v>
      </c>
      <c r="C135" s="2" t="s">
        <v>260</v>
      </c>
      <c r="D135" s="3" t="s">
        <v>273</v>
      </c>
      <c r="E135" s="3" t="str">
        <f t="shared" si="5"/>
        <v>Elm-ash-cottonwood NLS</v>
      </c>
      <c r="G135" s="2">
        <v>65</v>
      </c>
      <c r="H135" s="2">
        <v>62.3</v>
      </c>
      <c r="I135" s="2">
        <v>55.6</v>
      </c>
      <c r="J135" s="2">
        <v>5.3</v>
      </c>
      <c r="K135" s="2">
        <v>1.9</v>
      </c>
      <c r="L135" s="2">
        <v>3.5</v>
      </c>
      <c r="M135" s="2">
        <v>27.4</v>
      </c>
      <c r="N135" s="2">
        <v>179.9</v>
      </c>
      <c r="O135" s="2">
        <v>93.8</v>
      </c>
      <c r="P135" s="2">
        <v>3.4</v>
      </c>
      <c r="Q135" s="2">
        <v>27.4</v>
      </c>
      <c r="R135" s="2">
        <v>171.6</v>
      </c>
      <c r="S135" s="2">
        <v>93.7</v>
      </c>
    </row>
    <row r="136" spans="1:19" x14ac:dyDescent="0.2">
      <c r="A136" s="1" t="str">
        <f t="shared" si="4"/>
        <v>Elm-ash-cottonwood NLS75</v>
      </c>
      <c r="B136" s="1" t="s">
        <v>272</v>
      </c>
      <c r="C136" s="2" t="s">
        <v>260</v>
      </c>
      <c r="D136" s="3" t="s">
        <v>273</v>
      </c>
      <c r="E136" s="3" t="str">
        <f t="shared" si="5"/>
        <v>Elm-ash-cottonwood NLS</v>
      </c>
      <c r="G136" s="2">
        <v>75</v>
      </c>
      <c r="H136" s="2">
        <v>74.900000000000006</v>
      </c>
      <c r="I136" s="2">
        <v>62.8</v>
      </c>
      <c r="J136" s="2">
        <v>5.6</v>
      </c>
      <c r="K136" s="2">
        <v>1.9</v>
      </c>
      <c r="L136" s="2">
        <v>3.9</v>
      </c>
      <c r="M136" s="2">
        <v>29.2</v>
      </c>
      <c r="N136" s="2">
        <v>179.9</v>
      </c>
      <c r="O136" s="2">
        <v>103.4</v>
      </c>
      <c r="P136" s="2">
        <v>3.9</v>
      </c>
      <c r="Q136" s="2">
        <v>29.1</v>
      </c>
      <c r="R136" s="2">
        <v>175.2</v>
      </c>
      <c r="S136" s="2">
        <v>103.4</v>
      </c>
    </row>
    <row r="137" spans="1:19" x14ac:dyDescent="0.2">
      <c r="A137" s="1" t="str">
        <f t="shared" si="4"/>
        <v>Elm-ash-cottonwood NLS85</v>
      </c>
      <c r="B137" s="1" t="s">
        <v>272</v>
      </c>
      <c r="C137" s="2" t="s">
        <v>260</v>
      </c>
      <c r="D137" s="3" t="s">
        <v>273</v>
      </c>
      <c r="E137" s="3" t="str">
        <f t="shared" si="5"/>
        <v>Elm-ash-cottonwood NLS</v>
      </c>
      <c r="G137" s="2">
        <v>85</v>
      </c>
      <c r="H137" s="2">
        <v>87.5</v>
      </c>
      <c r="I137" s="2">
        <v>69.900000000000006</v>
      </c>
      <c r="J137" s="2">
        <v>5.8</v>
      </c>
      <c r="K137" s="2">
        <v>1.9</v>
      </c>
      <c r="L137" s="2">
        <v>4.3</v>
      </c>
      <c r="M137" s="2">
        <v>30.7</v>
      </c>
      <c r="N137" s="2">
        <v>179.9</v>
      </c>
      <c r="O137" s="2">
        <v>112.6</v>
      </c>
      <c r="P137" s="2">
        <v>4.3</v>
      </c>
      <c r="Q137" s="2">
        <v>30.7</v>
      </c>
      <c r="R137" s="2">
        <v>177.4</v>
      </c>
      <c r="S137" s="2">
        <v>112.6</v>
      </c>
    </row>
    <row r="138" spans="1:19" x14ac:dyDescent="0.2">
      <c r="A138" s="1" t="str">
        <f t="shared" si="4"/>
        <v>Elm-ash-cottonwood NLS95</v>
      </c>
      <c r="B138" s="1" t="s">
        <v>272</v>
      </c>
      <c r="C138" s="2" t="s">
        <v>260</v>
      </c>
      <c r="D138" s="3" t="s">
        <v>273</v>
      </c>
      <c r="E138" s="3" t="str">
        <f t="shared" si="5"/>
        <v>Elm-ash-cottonwood NLS</v>
      </c>
      <c r="G138" s="2">
        <v>95</v>
      </c>
      <c r="H138" s="2">
        <v>100.1</v>
      </c>
      <c r="I138" s="2">
        <v>76.8</v>
      </c>
      <c r="J138" s="2">
        <v>6</v>
      </c>
      <c r="K138" s="2">
        <v>1.9</v>
      </c>
      <c r="L138" s="2">
        <v>4.7</v>
      </c>
      <c r="M138" s="2">
        <v>32</v>
      </c>
      <c r="N138" s="2">
        <v>179.9</v>
      </c>
      <c r="O138" s="2">
        <v>121.4</v>
      </c>
      <c r="P138" s="2">
        <v>4.7</v>
      </c>
      <c r="Q138" s="2">
        <v>32</v>
      </c>
      <c r="R138" s="2">
        <v>178.7</v>
      </c>
      <c r="S138" s="2">
        <v>121.4</v>
      </c>
    </row>
    <row r="139" spans="1:19" x14ac:dyDescent="0.2">
      <c r="A139" s="1" t="str">
        <f t="shared" si="4"/>
        <v>Elm-ash-cottonwood NLS105</v>
      </c>
      <c r="B139" s="1" t="s">
        <v>272</v>
      </c>
      <c r="C139" s="2" t="s">
        <v>260</v>
      </c>
      <c r="D139" s="3" t="s">
        <v>273</v>
      </c>
      <c r="E139" s="3" t="str">
        <f t="shared" si="5"/>
        <v>Elm-ash-cottonwood NLS</v>
      </c>
      <c r="G139" s="2">
        <v>105</v>
      </c>
      <c r="H139" s="2">
        <v>112.9</v>
      </c>
      <c r="I139" s="2">
        <v>83.6</v>
      </c>
      <c r="J139" s="2">
        <v>6.2</v>
      </c>
      <c r="K139" s="2">
        <v>1.9</v>
      </c>
      <c r="L139" s="2">
        <v>5.0999999999999996</v>
      </c>
      <c r="M139" s="2">
        <v>33.1</v>
      </c>
      <c r="N139" s="2">
        <v>179.9</v>
      </c>
      <c r="O139" s="2">
        <v>130</v>
      </c>
      <c r="P139" s="2">
        <v>5.0999999999999996</v>
      </c>
      <c r="Q139" s="2">
        <v>33.1</v>
      </c>
      <c r="R139" s="2">
        <v>179.4</v>
      </c>
      <c r="S139" s="2">
        <v>130</v>
      </c>
    </row>
    <row r="140" spans="1:19" x14ac:dyDescent="0.2">
      <c r="A140" s="1" t="str">
        <f t="shared" si="4"/>
        <v>Elm-ash-cottonwood NLS115</v>
      </c>
      <c r="B140" s="1" t="s">
        <v>272</v>
      </c>
      <c r="C140" s="2" t="s">
        <v>260</v>
      </c>
      <c r="D140" s="3" t="s">
        <v>273</v>
      </c>
      <c r="E140" s="3" t="str">
        <f t="shared" si="5"/>
        <v>Elm-ash-cottonwood NLS</v>
      </c>
      <c r="G140" s="2">
        <v>115</v>
      </c>
      <c r="H140" s="2">
        <v>125.8</v>
      </c>
      <c r="I140" s="2">
        <v>90.4</v>
      </c>
      <c r="J140" s="2">
        <v>6.4</v>
      </c>
      <c r="K140" s="2">
        <v>1.9</v>
      </c>
      <c r="L140" s="2">
        <v>5.6</v>
      </c>
      <c r="M140" s="2">
        <v>34.200000000000003</v>
      </c>
      <c r="N140" s="2">
        <v>179.9</v>
      </c>
      <c r="O140" s="2">
        <v>138.5</v>
      </c>
      <c r="P140" s="2">
        <v>5.6</v>
      </c>
      <c r="Q140" s="2">
        <v>34.200000000000003</v>
      </c>
      <c r="R140" s="2">
        <v>179.7</v>
      </c>
      <c r="S140" s="2">
        <v>138.5</v>
      </c>
    </row>
    <row r="141" spans="1:19" x14ac:dyDescent="0.2">
      <c r="A141" s="1" t="str">
        <f t="shared" si="4"/>
        <v>Elm-ash-cottonwood NLS125</v>
      </c>
      <c r="B141" s="1" t="s">
        <v>272</v>
      </c>
      <c r="C141" s="2" t="s">
        <v>260</v>
      </c>
      <c r="D141" s="3" t="s">
        <v>273</v>
      </c>
      <c r="E141" s="3" t="str">
        <f t="shared" si="5"/>
        <v>Elm-ash-cottonwood NLS</v>
      </c>
      <c r="G141" s="2">
        <v>125</v>
      </c>
      <c r="H141" s="2">
        <v>139.19999999999999</v>
      </c>
      <c r="I141" s="2">
        <v>97.4</v>
      </c>
      <c r="J141" s="2">
        <v>6.5</v>
      </c>
      <c r="K141" s="2">
        <v>1.9</v>
      </c>
      <c r="L141" s="2">
        <v>6</v>
      </c>
      <c r="M141" s="2">
        <v>35.1</v>
      </c>
      <c r="N141" s="2">
        <v>179.9</v>
      </c>
      <c r="O141" s="2">
        <v>147</v>
      </c>
      <c r="P141" s="2">
        <v>6</v>
      </c>
      <c r="Q141" s="2">
        <v>35.1</v>
      </c>
      <c r="R141" s="2">
        <v>179.8</v>
      </c>
      <c r="S141" s="2">
        <v>147</v>
      </c>
    </row>
    <row r="142" spans="1:19" x14ac:dyDescent="0.2">
      <c r="A142" s="1" t="str">
        <f t="shared" si="4"/>
        <v>Elm-ash-cottonwood NPS0</v>
      </c>
      <c r="B142" s="1" t="s">
        <v>274</v>
      </c>
      <c r="C142" s="2" t="s">
        <v>275</v>
      </c>
      <c r="D142" s="3" t="s">
        <v>273</v>
      </c>
      <c r="E142" s="3" t="str">
        <f t="shared" si="5"/>
        <v>Elm-ash-cottonwood NPS</v>
      </c>
      <c r="G142" s="2">
        <v>0</v>
      </c>
      <c r="H142" s="2">
        <v>0</v>
      </c>
      <c r="I142" s="2">
        <v>0</v>
      </c>
      <c r="J142" s="2">
        <v>0</v>
      </c>
      <c r="K142" s="2">
        <v>2.1</v>
      </c>
      <c r="L142" s="2">
        <v>11.3</v>
      </c>
      <c r="M142" s="2">
        <v>27.7</v>
      </c>
      <c r="N142" s="2">
        <v>84.8</v>
      </c>
      <c r="O142" s="2">
        <v>41</v>
      </c>
      <c r="P142" s="2">
        <v>0</v>
      </c>
      <c r="Q142" s="2">
        <v>0</v>
      </c>
      <c r="R142" s="2">
        <v>63.6</v>
      </c>
      <c r="S142" s="2">
        <v>2.1</v>
      </c>
    </row>
    <row r="143" spans="1:19" x14ac:dyDescent="0.2">
      <c r="A143" s="1" t="str">
        <f t="shared" si="4"/>
        <v>Elm-ash-cottonwood NPS5</v>
      </c>
      <c r="B143" s="1" t="s">
        <v>274</v>
      </c>
      <c r="C143" s="2" t="s">
        <v>275</v>
      </c>
      <c r="D143" s="3" t="s">
        <v>273</v>
      </c>
      <c r="E143" s="3" t="str">
        <f t="shared" si="5"/>
        <v>Elm-ash-cottonwood NPS</v>
      </c>
      <c r="G143" s="2">
        <v>5</v>
      </c>
      <c r="H143" s="2">
        <v>0</v>
      </c>
      <c r="I143" s="2">
        <v>3.9</v>
      </c>
      <c r="J143" s="2">
        <v>0.4</v>
      </c>
      <c r="K143" s="2">
        <v>2.1</v>
      </c>
      <c r="L143" s="2">
        <v>7.7</v>
      </c>
      <c r="M143" s="2">
        <v>20.3</v>
      </c>
      <c r="N143" s="2">
        <v>84.8</v>
      </c>
      <c r="O143" s="2">
        <v>34.4</v>
      </c>
      <c r="P143" s="2">
        <v>0.3</v>
      </c>
      <c r="Q143" s="2">
        <v>4.2</v>
      </c>
      <c r="R143" s="2">
        <v>63.8</v>
      </c>
      <c r="S143" s="2">
        <v>10.8</v>
      </c>
    </row>
    <row r="144" spans="1:19" x14ac:dyDescent="0.2">
      <c r="A144" s="1" t="str">
        <f t="shared" si="4"/>
        <v>Elm-ash-cottonwood NPS15</v>
      </c>
      <c r="B144" s="1" t="s">
        <v>274</v>
      </c>
      <c r="C144" s="2" t="s">
        <v>275</v>
      </c>
      <c r="D144" s="3" t="s">
        <v>273</v>
      </c>
      <c r="E144" s="3" t="str">
        <f t="shared" si="5"/>
        <v>Elm-ash-cottonwood NPS</v>
      </c>
      <c r="G144" s="2">
        <v>15</v>
      </c>
      <c r="H144" s="2">
        <v>0</v>
      </c>
      <c r="I144" s="2">
        <v>8.6999999999999993</v>
      </c>
      <c r="J144" s="2">
        <v>0.9</v>
      </c>
      <c r="K144" s="2">
        <v>2.7</v>
      </c>
      <c r="L144" s="2">
        <v>3.9</v>
      </c>
      <c r="M144" s="2">
        <v>16.3</v>
      </c>
      <c r="N144" s="2">
        <v>84.8</v>
      </c>
      <c r="O144" s="2">
        <v>32.4</v>
      </c>
      <c r="P144" s="2">
        <v>0.6</v>
      </c>
      <c r="Q144" s="2">
        <v>10.8</v>
      </c>
      <c r="R144" s="2">
        <v>65.400000000000006</v>
      </c>
      <c r="S144" s="2">
        <v>23.7</v>
      </c>
    </row>
    <row r="145" spans="1:19" x14ac:dyDescent="0.2">
      <c r="A145" s="1" t="str">
        <f t="shared" si="4"/>
        <v>Elm-ash-cottonwood NPS25</v>
      </c>
      <c r="B145" s="1" t="s">
        <v>274</v>
      </c>
      <c r="C145" s="2" t="s">
        <v>275</v>
      </c>
      <c r="D145" s="3" t="s">
        <v>273</v>
      </c>
      <c r="E145" s="3" t="str">
        <f t="shared" si="5"/>
        <v>Elm-ash-cottonwood NPS</v>
      </c>
      <c r="G145" s="2">
        <v>25</v>
      </c>
      <c r="H145" s="2">
        <v>5.8</v>
      </c>
      <c r="I145" s="2">
        <v>15.5</v>
      </c>
      <c r="J145" s="2">
        <v>1.6</v>
      </c>
      <c r="K145" s="2">
        <v>2.4</v>
      </c>
      <c r="L145" s="2">
        <v>2.5</v>
      </c>
      <c r="M145" s="2">
        <v>17.600000000000001</v>
      </c>
      <c r="N145" s="2">
        <v>84.8</v>
      </c>
      <c r="O145" s="2">
        <v>39.700000000000003</v>
      </c>
      <c r="P145" s="2">
        <v>1.1000000000000001</v>
      </c>
      <c r="Q145" s="2">
        <v>15.8</v>
      </c>
      <c r="R145" s="2">
        <v>68.3</v>
      </c>
      <c r="S145" s="2">
        <v>36.4</v>
      </c>
    </row>
    <row r="146" spans="1:19" x14ac:dyDescent="0.2">
      <c r="A146" s="1" t="str">
        <f t="shared" si="4"/>
        <v>Elm-ash-cottonwood NPS35</v>
      </c>
      <c r="B146" s="1" t="s">
        <v>274</v>
      </c>
      <c r="C146" s="2" t="s">
        <v>275</v>
      </c>
      <c r="D146" s="3" t="s">
        <v>273</v>
      </c>
      <c r="E146" s="3" t="str">
        <f t="shared" si="5"/>
        <v>Elm-ash-cottonwood NPS</v>
      </c>
      <c r="G146" s="2">
        <v>35</v>
      </c>
      <c r="H146" s="2">
        <v>21.8</v>
      </c>
      <c r="I146" s="2">
        <v>27.7</v>
      </c>
      <c r="J146" s="2">
        <v>2.8</v>
      </c>
      <c r="K146" s="2">
        <v>2.2000000000000002</v>
      </c>
      <c r="L146" s="2">
        <v>2.5</v>
      </c>
      <c r="M146" s="2">
        <v>20.3</v>
      </c>
      <c r="N146" s="2">
        <v>84.8</v>
      </c>
      <c r="O146" s="2">
        <v>55.5</v>
      </c>
      <c r="P146" s="2">
        <v>1.9</v>
      </c>
      <c r="Q146" s="2">
        <v>19.7</v>
      </c>
      <c r="R146" s="2">
        <v>71.8</v>
      </c>
      <c r="S146" s="2">
        <v>54.3</v>
      </c>
    </row>
    <row r="147" spans="1:19" x14ac:dyDescent="0.2">
      <c r="A147" s="1" t="str">
        <f t="shared" si="4"/>
        <v>Elm-ash-cottonwood NPS45</v>
      </c>
      <c r="B147" s="1" t="s">
        <v>274</v>
      </c>
      <c r="C147" s="2" t="s">
        <v>275</v>
      </c>
      <c r="D147" s="3" t="s">
        <v>273</v>
      </c>
      <c r="E147" s="3" t="str">
        <f t="shared" si="5"/>
        <v>Elm-ash-cottonwood NPS</v>
      </c>
      <c r="G147" s="2">
        <v>45</v>
      </c>
      <c r="H147" s="2">
        <v>45.1</v>
      </c>
      <c r="I147" s="2">
        <v>43.2</v>
      </c>
      <c r="J147" s="2">
        <v>4.3</v>
      </c>
      <c r="K147" s="2">
        <v>2</v>
      </c>
      <c r="L147" s="2">
        <v>3.3</v>
      </c>
      <c r="M147" s="2">
        <v>23</v>
      </c>
      <c r="N147" s="2">
        <v>84.8</v>
      </c>
      <c r="O147" s="2">
        <v>75.7</v>
      </c>
      <c r="P147" s="2">
        <v>3</v>
      </c>
      <c r="Q147" s="2">
        <v>22.7</v>
      </c>
      <c r="R147" s="2">
        <v>75.400000000000006</v>
      </c>
      <c r="S147" s="2">
        <v>75.3</v>
      </c>
    </row>
    <row r="148" spans="1:19" x14ac:dyDescent="0.2">
      <c r="A148" s="1" t="str">
        <f t="shared" si="4"/>
        <v>Elm-ash-cottonwood NPS55</v>
      </c>
      <c r="B148" s="1" t="s">
        <v>274</v>
      </c>
      <c r="C148" s="2" t="s">
        <v>275</v>
      </c>
      <c r="D148" s="3" t="s">
        <v>273</v>
      </c>
      <c r="E148" s="3" t="str">
        <f t="shared" si="5"/>
        <v>Elm-ash-cottonwood NPS</v>
      </c>
      <c r="G148" s="2">
        <v>55</v>
      </c>
      <c r="H148" s="2">
        <v>73</v>
      </c>
      <c r="I148" s="2">
        <v>60.2</v>
      </c>
      <c r="J148" s="2">
        <v>5.6</v>
      </c>
      <c r="K148" s="2">
        <v>1.9</v>
      </c>
      <c r="L148" s="2">
        <v>4.3</v>
      </c>
      <c r="M148" s="2">
        <v>25.3</v>
      </c>
      <c r="N148" s="2">
        <v>84.8</v>
      </c>
      <c r="O148" s="2">
        <v>97.2</v>
      </c>
      <c r="P148" s="2">
        <v>4.2</v>
      </c>
      <c r="Q148" s="2">
        <v>25.3</v>
      </c>
      <c r="R148" s="2">
        <v>78.5</v>
      </c>
      <c r="S148" s="2">
        <v>97.1</v>
      </c>
    </row>
    <row r="149" spans="1:19" x14ac:dyDescent="0.2">
      <c r="A149" s="1" t="str">
        <f t="shared" si="4"/>
        <v>Elm-ash-cottonwood NPS65</v>
      </c>
      <c r="B149" s="1" t="s">
        <v>274</v>
      </c>
      <c r="C149" s="2" t="s">
        <v>275</v>
      </c>
      <c r="D149" s="3" t="s">
        <v>273</v>
      </c>
      <c r="E149" s="3" t="str">
        <f t="shared" si="5"/>
        <v>Elm-ash-cottonwood NPS</v>
      </c>
      <c r="G149" s="2">
        <v>65</v>
      </c>
      <c r="H149" s="2">
        <v>104.1</v>
      </c>
      <c r="I149" s="2">
        <v>78.900000000000006</v>
      </c>
      <c r="J149" s="2">
        <v>6.1</v>
      </c>
      <c r="K149" s="2">
        <v>1.8</v>
      </c>
      <c r="L149" s="2">
        <v>5.5</v>
      </c>
      <c r="M149" s="2">
        <v>27.4</v>
      </c>
      <c r="N149" s="2">
        <v>84.8</v>
      </c>
      <c r="O149" s="2">
        <v>119.7</v>
      </c>
      <c r="P149" s="2">
        <v>5.5</v>
      </c>
      <c r="Q149" s="2">
        <v>27.4</v>
      </c>
      <c r="R149" s="2">
        <v>80.900000000000006</v>
      </c>
      <c r="S149" s="2">
        <v>119.7</v>
      </c>
    </row>
    <row r="150" spans="1:19" x14ac:dyDescent="0.2">
      <c r="A150" s="1" t="str">
        <f t="shared" si="4"/>
        <v>Elm-ash-cottonwood NPS75</v>
      </c>
      <c r="B150" s="1" t="s">
        <v>274</v>
      </c>
      <c r="C150" s="2" t="s">
        <v>275</v>
      </c>
      <c r="D150" s="3" t="s">
        <v>273</v>
      </c>
      <c r="E150" s="3" t="str">
        <f t="shared" si="5"/>
        <v>Elm-ash-cottonwood NPS</v>
      </c>
      <c r="G150" s="2">
        <v>75</v>
      </c>
      <c r="H150" s="2">
        <v>137.4</v>
      </c>
      <c r="I150" s="2">
        <v>96.5</v>
      </c>
      <c r="J150" s="2">
        <v>6.5</v>
      </c>
      <c r="K150" s="2">
        <v>1.8</v>
      </c>
      <c r="L150" s="2">
        <v>6.7</v>
      </c>
      <c r="M150" s="2">
        <v>29.2</v>
      </c>
      <c r="N150" s="2">
        <v>84.8</v>
      </c>
      <c r="O150" s="2">
        <v>140.6</v>
      </c>
      <c r="P150" s="2">
        <v>6.7</v>
      </c>
      <c r="Q150" s="2">
        <v>29.1</v>
      </c>
      <c r="R150" s="2">
        <v>82.6</v>
      </c>
      <c r="S150" s="2">
        <v>140.6</v>
      </c>
    </row>
    <row r="151" spans="1:19" x14ac:dyDescent="0.2">
      <c r="A151" s="1" t="str">
        <f t="shared" si="4"/>
        <v>Elm-ash-cottonwood NPS85</v>
      </c>
      <c r="B151" s="1" t="s">
        <v>274</v>
      </c>
      <c r="C151" s="2" t="s">
        <v>275</v>
      </c>
      <c r="D151" s="3" t="s">
        <v>273</v>
      </c>
      <c r="E151" s="3" t="str">
        <f t="shared" si="5"/>
        <v>Elm-ash-cottonwood NPS</v>
      </c>
      <c r="G151" s="2">
        <v>85</v>
      </c>
      <c r="H151" s="2">
        <v>171.9</v>
      </c>
      <c r="I151" s="2">
        <v>114</v>
      </c>
      <c r="J151" s="2">
        <v>6.9</v>
      </c>
      <c r="K151" s="2">
        <v>1.7</v>
      </c>
      <c r="L151" s="2">
        <v>7.9</v>
      </c>
      <c r="M151" s="2">
        <v>30.7</v>
      </c>
      <c r="N151" s="2">
        <v>84.8</v>
      </c>
      <c r="O151" s="2">
        <v>161.19999999999999</v>
      </c>
      <c r="P151" s="2">
        <v>7.9</v>
      </c>
      <c r="Q151" s="2">
        <v>30.7</v>
      </c>
      <c r="R151" s="2">
        <v>83.6</v>
      </c>
      <c r="S151" s="2">
        <v>161.19999999999999</v>
      </c>
    </row>
    <row r="152" spans="1:19" x14ac:dyDescent="0.2">
      <c r="A152" s="1" t="str">
        <f t="shared" si="4"/>
        <v>Elm-ash-cottonwood NPS95</v>
      </c>
      <c r="B152" s="1" t="s">
        <v>274</v>
      </c>
      <c r="C152" s="2" t="s">
        <v>275</v>
      </c>
      <c r="D152" s="3" t="s">
        <v>273</v>
      </c>
      <c r="E152" s="3" t="str">
        <f t="shared" si="5"/>
        <v>Elm-ash-cottonwood NPS</v>
      </c>
      <c r="G152" s="2">
        <v>95</v>
      </c>
      <c r="H152" s="2">
        <v>206.8</v>
      </c>
      <c r="I152" s="2">
        <v>131.30000000000001</v>
      </c>
      <c r="J152" s="2">
        <v>7.2</v>
      </c>
      <c r="K152" s="2">
        <v>1.7</v>
      </c>
      <c r="L152" s="2">
        <v>9.1</v>
      </c>
      <c r="M152" s="2">
        <v>32</v>
      </c>
      <c r="N152" s="2">
        <v>84.8</v>
      </c>
      <c r="O152" s="2">
        <v>181.3</v>
      </c>
      <c r="P152" s="2">
        <v>9.1</v>
      </c>
      <c r="Q152" s="2">
        <v>32</v>
      </c>
      <c r="R152" s="2">
        <v>84.2</v>
      </c>
      <c r="S152" s="2">
        <v>181.3</v>
      </c>
    </row>
    <row r="153" spans="1:19" x14ac:dyDescent="0.2">
      <c r="A153" s="1" t="str">
        <f t="shared" si="4"/>
        <v>Elm-ash-cottonwood NPS105</v>
      </c>
      <c r="B153" s="1" t="s">
        <v>274</v>
      </c>
      <c r="C153" s="2" t="s">
        <v>275</v>
      </c>
      <c r="D153" s="3" t="s">
        <v>273</v>
      </c>
      <c r="E153" s="3" t="str">
        <f t="shared" si="5"/>
        <v>Elm-ash-cottonwood NPS</v>
      </c>
      <c r="G153" s="2">
        <v>105</v>
      </c>
      <c r="H153" s="2">
        <v>241.7</v>
      </c>
      <c r="I153" s="2">
        <v>148.19999999999999</v>
      </c>
      <c r="J153" s="2">
        <v>7.5</v>
      </c>
      <c r="K153" s="2">
        <v>1.6</v>
      </c>
      <c r="L153" s="2">
        <v>10.3</v>
      </c>
      <c r="M153" s="2">
        <v>33.1</v>
      </c>
      <c r="N153" s="2">
        <v>84.8</v>
      </c>
      <c r="O153" s="2">
        <v>200.7</v>
      </c>
      <c r="P153" s="2">
        <v>10.3</v>
      </c>
      <c r="Q153" s="2">
        <v>33.1</v>
      </c>
      <c r="R153" s="2">
        <v>84.5</v>
      </c>
      <c r="S153" s="2">
        <v>200.7</v>
      </c>
    </row>
    <row r="154" spans="1:19" x14ac:dyDescent="0.2">
      <c r="A154" s="1" t="str">
        <f t="shared" si="4"/>
        <v>Elm-ash-cottonwood NPS115</v>
      </c>
      <c r="B154" s="1" t="s">
        <v>274</v>
      </c>
      <c r="C154" s="2" t="s">
        <v>275</v>
      </c>
      <c r="D154" s="3" t="s">
        <v>273</v>
      </c>
      <c r="E154" s="3" t="str">
        <f t="shared" si="5"/>
        <v>Elm-ash-cottonwood NPS</v>
      </c>
      <c r="G154" s="2">
        <v>115</v>
      </c>
      <c r="H154" s="2">
        <v>275.8</v>
      </c>
      <c r="I154" s="2">
        <v>164.3</v>
      </c>
      <c r="J154" s="2">
        <v>7.8</v>
      </c>
      <c r="K154" s="2">
        <v>1.6</v>
      </c>
      <c r="L154" s="2">
        <v>11.4</v>
      </c>
      <c r="M154" s="2">
        <v>34.200000000000003</v>
      </c>
      <c r="N154" s="2">
        <v>84.8</v>
      </c>
      <c r="O154" s="2">
        <v>219.2</v>
      </c>
      <c r="P154" s="2">
        <v>11.4</v>
      </c>
      <c r="Q154" s="2">
        <v>34.200000000000003</v>
      </c>
      <c r="R154" s="2">
        <v>84.7</v>
      </c>
      <c r="S154" s="2">
        <v>219.2</v>
      </c>
    </row>
    <row r="155" spans="1:19" x14ac:dyDescent="0.2">
      <c r="A155" s="1" t="str">
        <f t="shared" si="4"/>
        <v>Elm-ash-cottonwood NPS125</v>
      </c>
      <c r="B155" s="1" t="s">
        <v>274</v>
      </c>
      <c r="C155" s="2" t="s">
        <v>275</v>
      </c>
      <c r="D155" s="3" t="s">
        <v>273</v>
      </c>
      <c r="E155" s="3" t="str">
        <f t="shared" si="5"/>
        <v>Elm-ash-cottonwood NPS</v>
      </c>
      <c r="G155" s="2">
        <v>125</v>
      </c>
      <c r="H155" s="2">
        <v>308.60000000000002</v>
      </c>
      <c r="I155" s="2">
        <v>179.6</v>
      </c>
      <c r="J155" s="2">
        <v>8</v>
      </c>
      <c r="K155" s="2">
        <v>1.6</v>
      </c>
      <c r="L155" s="2">
        <v>12.4</v>
      </c>
      <c r="M155" s="2">
        <v>35.1</v>
      </c>
      <c r="N155" s="2">
        <v>84.8</v>
      </c>
      <c r="O155" s="2">
        <v>236.6</v>
      </c>
      <c r="P155" s="2">
        <v>12.4</v>
      </c>
      <c r="Q155" s="2">
        <v>35.1</v>
      </c>
      <c r="R155" s="2">
        <v>84.7</v>
      </c>
      <c r="S155" s="2">
        <v>236.6</v>
      </c>
    </row>
    <row r="156" spans="1:19" x14ac:dyDescent="0.2">
      <c r="A156" s="1" t="str">
        <f t="shared" si="4"/>
        <v>Elm-ash-cottonwood SC0</v>
      </c>
      <c r="B156" s="1" t="s">
        <v>276</v>
      </c>
      <c r="C156" s="2" t="s">
        <v>277</v>
      </c>
      <c r="D156" s="3" t="s">
        <v>273</v>
      </c>
      <c r="E156" s="3" t="str">
        <f t="shared" si="5"/>
        <v>Elm-ash-cottonwood SC</v>
      </c>
      <c r="G156" s="2">
        <v>0</v>
      </c>
      <c r="H156" s="2">
        <v>0</v>
      </c>
      <c r="I156" s="2">
        <v>0</v>
      </c>
      <c r="J156" s="2">
        <v>0</v>
      </c>
      <c r="K156" s="2">
        <v>4.2</v>
      </c>
      <c r="L156" s="2">
        <v>11.2</v>
      </c>
      <c r="M156" s="2">
        <v>6</v>
      </c>
      <c r="N156" s="2">
        <v>49.9</v>
      </c>
      <c r="O156" s="2">
        <v>21.4</v>
      </c>
      <c r="P156" s="2">
        <v>0</v>
      </c>
      <c r="Q156" s="2">
        <v>0</v>
      </c>
      <c r="R156" s="2">
        <v>37.4</v>
      </c>
      <c r="S156" s="2">
        <v>4.2</v>
      </c>
    </row>
    <row r="157" spans="1:19" x14ac:dyDescent="0.2">
      <c r="A157" s="1" t="str">
        <f t="shared" si="4"/>
        <v>Elm-ash-cottonwood SC5</v>
      </c>
      <c r="B157" s="1" t="s">
        <v>276</v>
      </c>
      <c r="C157" s="2" t="s">
        <v>277</v>
      </c>
      <c r="D157" s="3" t="s">
        <v>273</v>
      </c>
      <c r="E157" s="3" t="str">
        <f t="shared" si="5"/>
        <v>Elm-ash-cottonwood SC</v>
      </c>
      <c r="G157" s="2">
        <v>5</v>
      </c>
      <c r="H157" s="2">
        <v>0</v>
      </c>
      <c r="I157" s="2">
        <v>8.6</v>
      </c>
      <c r="J157" s="2">
        <v>0.9</v>
      </c>
      <c r="K157" s="2">
        <v>4.9000000000000004</v>
      </c>
      <c r="L157" s="2">
        <v>7</v>
      </c>
      <c r="M157" s="2">
        <v>2.4</v>
      </c>
      <c r="N157" s="2">
        <v>49.9</v>
      </c>
      <c r="O157" s="2">
        <v>23.7</v>
      </c>
      <c r="P157" s="2">
        <v>0.6</v>
      </c>
      <c r="Q157" s="2">
        <v>1.1000000000000001</v>
      </c>
      <c r="R157" s="2">
        <v>37.5</v>
      </c>
      <c r="S157" s="2">
        <v>16</v>
      </c>
    </row>
    <row r="158" spans="1:19" x14ac:dyDescent="0.2">
      <c r="A158" s="1" t="str">
        <f t="shared" si="4"/>
        <v>Elm-ash-cottonwood SC10</v>
      </c>
      <c r="B158" s="1" t="s">
        <v>276</v>
      </c>
      <c r="C158" s="2" t="s">
        <v>277</v>
      </c>
      <c r="D158" s="3" t="s">
        <v>273</v>
      </c>
      <c r="E158" s="3" t="str">
        <f t="shared" si="5"/>
        <v>Elm-ash-cottonwood SC</v>
      </c>
      <c r="G158" s="2">
        <v>10</v>
      </c>
      <c r="H158" s="2">
        <v>11.7</v>
      </c>
      <c r="I158" s="2">
        <v>18.3</v>
      </c>
      <c r="J158" s="2">
        <v>1.8</v>
      </c>
      <c r="K158" s="2">
        <v>4.0999999999999996</v>
      </c>
      <c r="L158" s="2">
        <v>4.9000000000000004</v>
      </c>
      <c r="M158" s="2">
        <v>2.4</v>
      </c>
      <c r="N158" s="2">
        <v>49.9</v>
      </c>
      <c r="O158" s="2">
        <v>31.5</v>
      </c>
      <c r="P158" s="2">
        <v>1.2</v>
      </c>
      <c r="Q158" s="2">
        <v>2.1</v>
      </c>
      <c r="R158" s="2">
        <v>37.9</v>
      </c>
      <c r="S158" s="2">
        <v>27.6</v>
      </c>
    </row>
    <row r="159" spans="1:19" x14ac:dyDescent="0.2">
      <c r="A159" s="1" t="str">
        <f t="shared" si="4"/>
        <v>Elm-ash-cottonwood SC15</v>
      </c>
      <c r="B159" s="1" t="s">
        <v>276</v>
      </c>
      <c r="C159" s="2" t="s">
        <v>277</v>
      </c>
      <c r="D159" s="3" t="s">
        <v>273</v>
      </c>
      <c r="E159" s="3" t="str">
        <f t="shared" si="5"/>
        <v>Elm-ash-cottonwood SC</v>
      </c>
      <c r="G159" s="2">
        <v>15</v>
      </c>
      <c r="H159" s="2">
        <v>21.2</v>
      </c>
      <c r="I159" s="2">
        <v>27</v>
      </c>
      <c r="J159" s="2">
        <v>2.7</v>
      </c>
      <c r="K159" s="2">
        <v>3.7</v>
      </c>
      <c r="L159" s="2">
        <v>3.9</v>
      </c>
      <c r="M159" s="2">
        <v>3</v>
      </c>
      <c r="N159" s="2">
        <v>49.9</v>
      </c>
      <c r="O159" s="2">
        <v>40.299999999999997</v>
      </c>
      <c r="P159" s="2">
        <v>1.8</v>
      </c>
      <c r="Q159" s="2">
        <v>3</v>
      </c>
      <c r="R159" s="2">
        <v>38.5</v>
      </c>
      <c r="S159" s="2">
        <v>38.200000000000003</v>
      </c>
    </row>
    <row r="160" spans="1:19" x14ac:dyDescent="0.2">
      <c r="A160" s="1" t="str">
        <f t="shared" si="4"/>
        <v>Elm-ash-cottonwood SC20</v>
      </c>
      <c r="B160" s="1" t="s">
        <v>276</v>
      </c>
      <c r="C160" s="2" t="s">
        <v>277</v>
      </c>
      <c r="D160" s="3" t="s">
        <v>273</v>
      </c>
      <c r="E160" s="3" t="str">
        <f t="shared" si="5"/>
        <v>Elm-ash-cottonwood SC</v>
      </c>
      <c r="G160" s="2">
        <v>20</v>
      </c>
      <c r="H160" s="2">
        <v>33.799999999999997</v>
      </c>
      <c r="I160" s="2">
        <v>36.299999999999997</v>
      </c>
      <c r="J160" s="2">
        <v>3.3</v>
      </c>
      <c r="K160" s="2">
        <v>3.5</v>
      </c>
      <c r="L160" s="2">
        <v>3.6</v>
      </c>
      <c r="M160" s="2">
        <v>3.8</v>
      </c>
      <c r="N160" s="2">
        <v>49.9</v>
      </c>
      <c r="O160" s="2">
        <v>50.3</v>
      </c>
      <c r="P160" s="2">
        <v>2.4</v>
      </c>
      <c r="Q160" s="2">
        <v>3.7</v>
      </c>
      <c r="R160" s="2">
        <v>39.200000000000003</v>
      </c>
      <c r="S160" s="2">
        <v>49.1</v>
      </c>
    </row>
    <row r="161" spans="1:19" x14ac:dyDescent="0.2">
      <c r="A161" s="1" t="str">
        <f t="shared" si="4"/>
        <v>Elm-ash-cottonwood SC25</v>
      </c>
      <c r="B161" s="1" t="s">
        <v>276</v>
      </c>
      <c r="C161" s="2" t="s">
        <v>277</v>
      </c>
      <c r="D161" s="3" t="s">
        <v>273</v>
      </c>
      <c r="E161" s="3" t="str">
        <f t="shared" si="5"/>
        <v>Elm-ash-cottonwood SC</v>
      </c>
      <c r="G161" s="2">
        <v>25</v>
      </c>
      <c r="H161" s="2">
        <v>46.6</v>
      </c>
      <c r="I161" s="2">
        <v>45.1</v>
      </c>
      <c r="J161" s="2">
        <v>3.6</v>
      </c>
      <c r="K161" s="2">
        <v>3.3</v>
      </c>
      <c r="L161" s="2">
        <v>3.7</v>
      </c>
      <c r="M161" s="2">
        <v>4.4000000000000004</v>
      </c>
      <c r="N161" s="2">
        <v>49.9</v>
      </c>
      <c r="O161" s="2">
        <v>60</v>
      </c>
      <c r="P161" s="2">
        <v>3</v>
      </c>
      <c r="Q161" s="2">
        <v>4.4000000000000004</v>
      </c>
      <c r="R161" s="2">
        <v>40.200000000000003</v>
      </c>
      <c r="S161" s="2">
        <v>59.4</v>
      </c>
    </row>
    <row r="162" spans="1:19" x14ac:dyDescent="0.2">
      <c r="A162" s="1" t="str">
        <f t="shared" si="4"/>
        <v>Elm-ash-cottonwood SC30</v>
      </c>
      <c r="B162" s="1" t="s">
        <v>276</v>
      </c>
      <c r="C162" s="2" t="s">
        <v>277</v>
      </c>
      <c r="D162" s="3" t="s">
        <v>273</v>
      </c>
      <c r="E162" s="3" t="str">
        <f t="shared" si="5"/>
        <v>Elm-ash-cottonwood SC</v>
      </c>
      <c r="G162" s="2">
        <v>30</v>
      </c>
      <c r="H162" s="2">
        <v>60.2</v>
      </c>
      <c r="I162" s="2">
        <v>53.8</v>
      </c>
      <c r="J162" s="2">
        <v>3.8</v>
      </c>
      <c r="K162" s="2">
        <v>3.2</v>
      </c>
      <c r="L162" s="2">
        <v>4</v>
      </c>
      <c r="M162" s="2">
        <v>5</v>
      </c>
      <c r="N162" s="2">
        <v>49.9</v>
      </c>
      <c r="O162" s="2">
        <v>69.7</v>
      </c>
      <c r="P162" s="2">
        <v>3.6</v>
      </c>
      <c r="Q162" s="2">
        <v>5</v>
      </c>
      <c r="R162" s="2">
        <v>41.2</v>
      </c>
      <c r="S162" s="2">
        <v>69.400000000000006</v>
      </c>
    </row>
    <row r="163" spans="1:19" x14ac:dyDescent="0.2">
      <c r="A163" s="1" t="str">
        <f t="shared" si="4"/>
        <v>Elm-ash-cottonwood SC35</v>
      </c>
      <c r="B163" s="1" t="s">
        <v>276</v>
      </c>
      <c r="C163" s="2" t="s">
        <v>277</v>
      </c>
      <c r="D163" s="3" t="s">
        <v>273</v>
      </c>
      <c r="E163" s="3" t="str">
        <f t="shared" si="5"/>
        <v>Elm-ash-cottonwood SC</v>
      </c>
      <c r="G163" s="2">
        <v>35</v>
      </c>
      <c r="H163" s="2">
        <v>76.3</v>
      </c>
      <c r="I163" s="2">
        <v>63.3</v>
      </c>
      <c r="J163" s="2">
        <v>4.0999999999999996</v>
      </c>
      <c r="K163" s="2">
        <v>3.1</v>
      </c>
      <c r="L163" s="2">
        <v>4.4000000000000004</v>
      </c>
      <c r="M163" s="2">
        <v>5.5</v>
      </c>
      <c r="N163" s="2">
        <v>49.9</v>
      </c>
      <c r="O163" s="2">
        <v>80.400000000000006</v>
      </c>
      <c r="P163" s="2">
        <v>4.2</v>
      </c>
      <c r="Q163" s="2">
        <v>5.5</v>
      </c>
      <c r="R163" s="2">
        <v>42.2</v>
      </c>
      <c r="S163" s="2">
        <v>80.2</v>
      </c>
    </row>
    <row r="164" spans="1:19" x14ac:dyDescent="0.2">
      <c r="A164" s="1" t="str">
        <f t="shared" si="4"/>
        <v>Elm-ash-cottonwood SC40</v>
      </c>
      <c r="B164" s="1" t="s">
        <v>276</v>
      </c>
      <c r="C164" s="2" t="s">
        <v>277</v>
      </c>
      <c r="D164" s="3" t="s">
        <v>273</v>
      </c>
      <c r="E164" s="3" t="str">
        <f t="shared" si="5"/>
        <v>Elm-ash-cottonwood SC</v>
      </c>
      <c r="G164" s="2">
        <v>40</v>
      </c>
      <c r="H164" s="2">
        <v>94.3</v>
      </c>
      <c r="I164" s="2">
        <v>73.3</v>
      </c>
      <c r="J164" s="2">
        <v>4.4000000000000004</v>
      </c>
      <c r="K164" s="2">
        <v>2.9</v>
      </c>
      <c r="L164" s="2">
        <v>5</v>
      </c>
      <c r="M164" s="2">
        <v>6</v>
      </c>
      <c r="N164" s="2">
        <v>49.9</v>
      </c>
      <c r="O164" s="2">
        <v>91.6</v>
      </c>
      <c r="P164" s="2">
        <v>4.9000000000000004</v>
      </c>
      <c r="Q164" s="2">
        <v>6</v>
      </c>
      <c r="R164" s="2">
        <v>43.3</v>
      </c>
      <c r="S164" s="2">
        <v>91.5</v>
      </c>
    </row>
    <row r="165" spans="1:19" x14ac:dyDescent="0.2">
      <c r="A165" s="1" t="str">
        <f t="shared" si="4"/>
        <v>Elm-ash-cottonwood SC45</v>
      </c>
      <c r="B165" s="1" t="s">
        <v>276</v>
      </c>
      <c r="C165" s="2" t="s">
        <v>277</v>
      </c>
      <c r="D165" s="3" t="s">
        <v>273</v>
      </c>
      <c r="E165" s="3" t="str">
        <f t="shared" si="5"/>
        <v>Elm-ash-cottonwood SC</v>
      </c>
      <c r="G165" s="2">
        <v>45</v>
      </c>
      <c r="H165" s="2">
        <v>114.1</v>
      </c>
      <c r="I165" s="2">
        <v>83.8</v>
      </c>
      <c r="J165" s="2">
        <v>4.5999999999999996</v>
      </c>
      <c r="K165" s="2">
        <v>2.9</v>
      </c>
      <c r="L165" s="2">
        <v>5.6</v>
      </c>
      <c r="M165" s="2">
        <v>6.4</v>
      </c>
      <c r="N165" s="2">
        <v>49.9</v>
      </c>
      <c r="O165" s="2">
        <v>103.4</v>
      </c>
      <c r="P165" s="2">
        <v>5.6</v>
      </c>
      <c r="Q165" s="2">
        <v>6.4</v>
      </c>
      <c r="R165" s="2">
        <v>44.3</v>
      </c>
      <c r="S165" s="2">
        <v>103.3</v>
      </c>
    </row>
    <row r="166" spans="1:19" x14ac:dyDescent="0.2">
      <c r="A166" s="1" t="str">
        <f t="shared" si="4"/>
        <v>Elm-ash-cottonwood SC50</v>
      </c>
      <c r="B166" s="1" t="s">
        <v>276</v>
      </c>
      <c r="C166" s="2" t="s">
        <v>277</v>
      </c>
      <c r="D166" s="3" t="s">
        <v>273</v>
      </c>
      <c r="E166" s="3" t="str">
        <f t="shared" si="5"/>
        <v>Elm-ash-cottonwood SC</v>
      </c>
      <c r="G166" s="2">
        <v>50</v>
      </c>
      <c r="H166" s="2">
        <v>133</v>
      </c>
      <c r="I166" s="2">
        <v>95.1</v>
      </c>
      <c r="J166" s="2">
        <v>4.8</v>
      </c>
      <c r="K166" s="2">
        <v>2.8</v>
      </c>
      <c r="L166" s="2">
        <v>6.4</v>
      </c>
      <c r="M166" s="2">
        <v>6.8</v>
      </c>
      <c r="N166" s="2">
        <v>49.9</v>
      </c>
      <c r="O166" s="2">
        <v>115.9</v>
      </c>
      <c r="P166" s="2">
        <v>6.3</v>
      </c>
      <c r="Q166" s="2">
        <v>6.8</v>
      </c>
      <c r="R166" s="2">
        <v>45.3</v>
      </c>
      <c r="S166" s="2">
        <v>115.9</v>
      </c>
    </row>
    <row r="167" spans="1:19" x14ac:dyDescent="0.2">
      <c r="A167" s="1" t="str">
        <f t="shared" si="4"/>
        <v>Elm-ash-cottonwood SC55</v>
      </c>
      <c r="B167" s="1" t="s">
        <v>276</v>
      </c>
      <c r="C167" s="2" t="s">
        <v>277</v>
      </c>
      <c r="D167" s="3" t="s">
        <v>273</v>
      </c>
      <c r="E167" s="3" t="str">
        <f t="shared" si="5"/>
        <v>Elm-ash-cottonwood SC</v>
      </c>
      <c r="G167" s="2">
        <v>55</v>
      </c>
      <c r="H167" s="2">
        <v>151.4</v>
      </c>
      <c r="I167" s="2">
        <v>104.2</v>
      </c>
      <c r="J167" s="2">
        <v>5</v>
      </c>
      <c r="K167" s="2">
        <v>2.7</v>
      </c>
      <c r="L167" s="2">
        <v>7</v>
      </c>
      <c r="M167" s="2">
        <v>7.2</v>
      </c>
      <c r="N167" s="2">
        <v>49.9</v>
      </c>
      <c r="O167" s="2">
        <v>126</v>
      </c>
      <c r="P167" s="2">
        <v>6.9</v>
      </c>
      <c r="Q167" s="2">
        <v>7.2</v>
      </c>
      <c r="R167" s="2">
        <v>46.2</v>
      </c>
      <c r="S167" s="2">
        <v>126</v>
      </c>
    </row>
    <row r="168" spans="1:19" x14ac:dyDescent="0.2">
      <c r="A168" s="1" t="str">
        <f t="shared" si="4"/>
        <v>Elm-ash-cottonwood SC60</v>
      </c>
      <c r="B168" s="1" t="s">
        <v>276</v>
      </c>
      <c r="C168" s="2" t="s">
        <v>277</v>
      </c>
      <c r="D168" s="3" t="s">
        <v>273</v>
      </c>
      <c r="E168" s="3" t="str">
        <f t="shared" si="5"/>
        <v>Elm-ash-cottonwood SC</v>
      </c>
      <c r="G168" s="2">
        <v>60</v>
      </c>
      <c r="H168" s="2">
        <v>168.9</v>
      </c>
      <c r="I168" s="2">
        <v>112.7</v>
      </c>
      <c r="J168" s="2">
        <v>5.0999999999999996</v>
      </c>
      <c r="K168" s="2">
        <v>2.7</v>
      </c>
      <c r="L168" s="2">
        <v>7.5</v>
      </c>
      <c r="M168" s="2">
        <v>7.5</v>
      </c>
      <c r="N168" s="2">
        <v>49.9</v>
      </c>
      <c r="O168" s="2">
        <v>135.5</v>
      </c>
      <c r="P168" s="2">
        <v>7.5</v>
      </c>
      <c r="Q168" s="2">
        <v>7.5</v>
      </c>
      <c r="R168" s="2">
        <v>46.9</v>
      </c>
      <c r="S168" s="2">
        <v>135.5</v>
      </c>
    </row>
    <row r="169" spans="1:19" x14ac:dyDescent="0.2">
      <c r="A169" s="1" t="str">
        <f t="shared" si="4"/>
        <v>Elm-ash-cottonwood SC65</v>
      </c>
      <c r="B169" s="1" t="s">
        <v>276</v>
      </c>
      <c r="C169" s="2" t="s">
        <v>277</v>
      </c>
      <c r="D169" s="3" t="s">
        <v>273</v>
      </c>
      <c r="E169" s="3" t="str">
        <f t="shared" si="5"/>
        <v>Elm-ash-cottonwood SC</v>
      </c>
      <c r="G169" s="2">
        <v>65</v>
      </c>
      <c r="H169" s="2">
        <v>185.6</v>
      </c>
      <c r="I169" s="2">
        <v>120.7</v>
      </c>
      <c r="J169" s="2">
        <v>5.3</v>
      </c>
      <c r="K169" s="2">
        <v>2.6</v>
      </c>
      <c r="L169" s="2">
        <v>8</v>
      </c>
      <c r="M169" s="2">
        <v>7.8</v>
      </c>
      <c r="N169" s="2">
        <v>49.9</v>
      </c>
      <c r="O169" s="2">
        <v>144.5</v>
      </c>
      <c r="P169" s="2">
        <v>8</v>
      </c>
      <c r="Q169" s="2">
        <v>7.8</v>
      </c>
      <c r="R169" s="2">
        <v>47.6</v>
      </c>
      <c r="S169" s="2">
        <v>144.5</v>
      </c>
    </row>
    <row r="170" spans="1:19" x14ac:dyDescent="0.2">
      <c r="A170" s="1" t="str">
        <f t="shared" si="4"/>
        <v>Elm-ash-cottonwood SC70</v>
      </c>
      <c r="B170" s="1" t="s">
        <v>276</v>
      </c>
      <c r="C170" s="2" t="s">
        <v>277</v>
      </c>
      <c r="D170" s="3" t="s">
        <v>273</v>
      </c>
      <c r="E170" s="3" t="str">
        <f t="shared" si="5"/>
        <v>Elm-ash-cottonwood SC</v>
      </c>
      <c r="G170" s="2">
        <v>70</v>
      </c>
      <c r="H170" s="2">
        <v>201.5</v>
      </c>
      <c r="I170" s="2">
        <v>128.4</v>
      </c>
      <c r="J170" s="2">
        <v>5.4</v>
      </c>
      <c r="K170" s="2">
        <v>2.6</v>
      </c>
      <c r="L170" s="2">
        <v>8.5</v>
      </c>
      <c r="M170" s="2">
        <v>8.1</v>
      </c>
      <c r="N170" s="2">
        <v>49.9</v>
      </c>
      <c r="O170" s="2">
        <v>153</v>
      </c>
      <c r="P170" s="2">
        <v>8.5</v>
      </c>
      <c r="Q170" s="2">
        <v>8.1</v>
      </c>
      <c r="R170" s="2">
        <v>48.1</v>
      </c>
      <c r="S170" s="2">
        <v>153</v>
      </c>
    </row>
    <row r="171" spans="1:19" x14ac:dyDescent="0.2">
      <c r="A171" s="1" t="str">
        <f t="shared" si="4"/>
        <v>Elm-ash-cottonwood SC75</v>
      </c>
      <c r="B171" s="1" t="s">
        <v>276</v>
      </c>
      <c r="C171" s="2" t="s">
        <v>277</v>
      </c>
      <c r="D171" s="3" t="s">
        <v>273</v>
      </c>
      <c r="E171" s="3" t="str">
        <f t="shared" si="5"/>
        <v>Elm-ash-cottonwood SC</v>
      </c>
      <c r="G171" s="2">
        <v>75</v>
      </c>
      <c r="H171" s="2">
        <v>215.7</v>
      </c>
      <c r="I171" s="2">
        <v>135.1</v>
      </c>
      <c r="J171" s="2">
        <v>5.5</v>
      </c>
      <c r="K171" s="2">
        <v>2.6</v>
      </c>
      <c r="L171" s="2">
        <v>9</v>
      </c>
      <c r="M171" s="2">
        <v>8.4</v>
      </c>
      <c r="N171" s="2">
        <v>49.9</v>
      </c>
      <c r="O171" s="2">
        <v>160.6</v>
      </c>
      <c r="P171" s="2">
        <v>9</v>
      </c>
      <c r="Q171" s="2">
        <v>8.4</v>
      </c>
      <c r="R171" s="2">
        <v>48.6</v>
      </c>
      <c r="S171" s="2">
        <v>160.6</v>
      </c>
    </row>
    <row r="172" spans="1:19" x14ac:dyDescent="0.2">
      <c r="A172" s="1" t="str">
        <f t="shared" si="4"/>
        <v>Elm-ash-cottonwood SC80</v>
      </c>
      <c r="B172" s="1" t="s">
        <v>276</v>
      </c>
      <c r="C172" s="2" t="s">
        <v>277</v>
      </c>
      <c r="D172" s="3" t="s">
        <v>273</v>
      </c>
      <c r="E172" s="3" t="str">
        <f t="shared" si="5"/>
        <v>Elm-ash-cottonwood SC</v>
      </c>
      <c r="G172" s="2">
        <v>80</v>
      </c>
      <c r="H172" s="2">
        <v>229.4</v>
      </c>
      <c r="I172" s="2">
        <v>141.6</v>
      </c>
      <c r="J172" s="2">
        <v>5.6</v>
      </c>
      <c r="K172" s="2">
        <v>2.5</v>
      </c>
      <c r="L172" s="2">
        <v>9.4</v>
      </c>
      <c r="M172" s="2">
        <v>8.6</v>
      </c>
      <c r="N172" s="2">
        <v>49.9</v>
      </c>
      <c r="O172" s="2">
        <v>167.8</v>
      </c>
      <c r="P172" s="2">
        <v>9.4</v>
      </c>
      <c r="Q172" s="2">
        <v>8.6</v>
      </c>
      <c r="R172" s="2">
        <v>48.9</v>
      </c>
      <c r="S172" s="2">
        <v>167.8</v>
      </c>
    </row>
    <row r="173" spans="1:19" x14ac:dyDescent="0.2">
      <c r="A173" s="1" t="str">
        <f t="shared" si="4"/>
        <v>Elm-ash-cottonwood SC85</v>
      </c>
      <c r="B173" s="1" t="s">
        <v>276</v>
      </c>
      <c r="C173" s="2" t="s">
        <v>277</v>
      </c>
      <c r="D173" s="3" t="s">
        <v>273</v>
      </c>
      <c r="E173" s="3" t="str">
        <f t="shared" si="5"/>
        <v>Elm-ash-cottonwood SC</v>
      </c>
      <c r="G173" s="2">
        <v>85</v>
      </c>
      <c r="H173" s="2">
        <v>242.5</v>
      </c>
      <c r="I173" s="2">
        <v>147.80000000000001</v>
      </c>
      <c r="J173" s="2">
        <v>5.7</v>
      </c>
      <c r="K173" s="2">
        <v>2.5</v>
      </c>
      <c r="L173" s="2">
        <v>9.8000000000000007</v>
      </c>
      <c r="M173" s="2">
        <v>8.9</v>
      </c>
      <c r="N173" s="2">
        <v>49.9</v>
      </c>
      <c r="O173" s="2">
        <v>174.7</v>
      </c>
      <c r="P173" s="2">
        <v>9.8000000000000007</v>
      </c>
      <c r="Q173" s="2">
        <v>8.9</v>
      </c>
      <c r="R173" s="2">
        <v>49.2</v>
      </c>
      <c r="S173" s="2">
        <v>174.7</v>
      </c>
    </row>
    <row r="174" spans="1:19" x14ac:dyDescent="0.2">
      <c r="A174" s="1" t="str">
        <f t="shared" si="4"/>
        <v>Elm-ash-cottonwood SC90</v>
      </c>
      <c r="B174" s="1" t="s">
        <v>276</v>
      </c>
      <c r="C174" s="2" t="s">
        <v>277</v>
      </c>
      <c r="D174" s="3" t="s">
        <v>273</v>
      </c>
      <c r="E174" s="3" t="str">
        <f t="shared" si="5"/>
        <v>Elm-ash-cottonwood SC</v>
      </c>
      <c r="G174" s="2">
        <v>90</v>
      </c>
      <c r="H174" s="2">
        <v>254.1</v>
      </c>
      <c r="I174" s="2">
        <v>153.4</v>
      </c>
      <c r="J174" s="2">
        <v>5.8</v>
      </c>
      <c r="K174" s="2">
        <v>2.5</v>
      </c>
      <c r="L174" s="2">
        <v>10.199999999999999</v>
      </c>
      <c r="M174" s="2">
        <v>9.1</v>
      </c>
      <c r="N174" s="2">
        <v>49.9</v>
      </c>
      <c r="O174" s="2">
        <v>180.9</v>
      </c>
      <c r="P174" s="2">
        <v>10.199999999999999</v>
      </c>
      <c r="Q174" s="2">
        <v>9.1</v>
      </c>
      <c r="R174" s="2">
        <v>49.4</v>
      </c>
      <c r="S174" s="2">
        <v>180.9</v>
      </c>
    </row>
    <row r="175" spans="1:19" x14ac:dyDescent="0.2">
      <c r="A175" s="1" t="str">
        <f t="shared" si="4"/>
        <v>Fir-spruce-mountain hemlock PSW0</v>
      </c>
      <c r="B175" s="1" t="s">
        <v>278</v>
      </c>
      <c r="C175" s="2" t="s">
        <v>279</v>
      </c>
      <c r="D175" s="3" t="s">
        <v>280</v>
      </c>
      <c r="E175" s="3" t="str">
        <f t="shared" si="5"/>
        <v>Fir-spruce-mountain hemlock PSW</v>
      </c>
      <c r="G175" s="2">
        <v>0</v>
      </c>
      <c r="H175" s="2">
        <v>0</v>
      </c>
      <c r="I175" s="2">
        <v>0</v>
      </c>
      <c r="J175" s="2">
        <v>0</v>
      </c>
      <c r="K175" s="2">
        <v>4.8</v>
      </c>
      <c r="L175" s="2">
        <v>16</v>
      </c>
      <c r="M175" s="2">
        <v>37.200000000000003</v>
      </c>
      <c r="N175" s="2">
        <v>51.9</v>
      </c>
      <c r="O175" s="2">
        <v>58</v>
      </c>
      <c r="P175" s="2">
        <v>0</v>
      </c>
      <c r="Q175" s="2">
        <v>0</v>
      </c>
      <c r="R175" s="2">
        <v>38.9</v>
      </c>
      <c r="S175" s="2">
        <v>4.8</v>
      </c>
    </row>
    <row r="176" spans="1:19" x14ac:dyDescent="0.2">
      <c r="A176" s="1" t="str">
        <f t="shared" si="4"/>
        <v>Fir-spruce-mountain hemlock PSW5</v>
      </c>
      <c r="B176" s="1" t="s">
        <v>278</v>
      </c>
      <c r="C176" s="2" t="s">
        <v>279</v>
      </c>
      <c r="D176" s="3" t="s">
        <v>280</v>
      </c>
      <c r="E176" s="3" t="str">
        <f t="shared" si="5"/>
        <v>Fir-spruce-mountain hemlock PSW</v>
      </c>
      <c r="G176" s="2">
        <v>5</v>
      </c>
      <c r="H176" s="2">
        <v>0</v>
      </c>
      <c r="I176" s="2">
        <v>3.2</v>
      </c>
      <c r="J176" s="2">
        <v>0.3</v>
      </c>
      <c r="K176" s="2">
        <v>4.8</v>
      </c>
      <c r="L176" s="2">
        <v>14</v>
      </c>
      <c r="M176" s="2">
        <v>35.4</v>
      </c>
      <c r="N176" s="2">
        <v>51.9</v>
      </c>
      <c r="O176" s="2">
        <v>57.7</v>
      </c>
      <c r="P176" s="2">
        <v>0.3</v>
      </c>
      <c r="Q176" s="2">
        <v>5.2</v>
      </c>
      <c r="R176" s="2">
        <v>39.1</v>
      </c>
      <c r="S176" s="2">
        <v>13.8</v>
      </c>
    </row>
    <row r="177" spans="1:19" x14ac:dyDescent="0.2">
      <c r="A177" s="1" t="str">
        <f t="shared" si="4"/>
        <v>Fir-spruce-mountain hemlock PSW15</v>
      </c>
      <c r="B177" s="1" t="s">
        <v>278</v>
      </c>
      <c r="C177" s="2" t="s">
        <v>279</v>
      </c>
      <c r="D177" s="3" t="s">
        <v>280</v>
      </c>
      <c r="E177" s="3" t="str">
        <f t="shared" si="5"/>
        <v>Fir-spruce-mountain hemlock PSW</v>
      </c>
      <c r="G177" s="2">
        <v>15</v>
      </c>
      <c r="H177" s="2">
        <v>2</v>
      </c>
      <c r="I177" s="2">
        <v>7.9</v>
      </c>
      <c r="J177" s="2">
        <v>0.8</v>
      </c>
      <c r="K177" s="2">
        <v>4.2</v>
      </c>
      <c r="L177" s="2">
        <v>10.9</v>
      </c>
      <c r="M177" s="2">
        <v>32.9</v>
      </c>
      <c r="N177" s="2">
        <v>51.9</v>
      </c>
      <c r="O177" s="2">
        <v>56.8</v>
      </c>
      <c r="P177" s="2">
        <v>0.9</v>
      </c>
      <c r="Q177" s="2">
        <v>13</v>
      </c>
      <c r="R177" s="2">
        <v>40</v>
      </c>
      <c r="S177" s="2">
        <v>26.7</v>
      </c>
    </row>
    <row r="178" spans="1:19" x14ac:dyDescent="0.2">
      <c r="A178" s="1" t="str">
        <f t="shared" si="4"/>
        <v>Fir-spruce-mountain hemlock PSW25</v>
      </c>
      <c r="B178" s="1" t="s">
        <v>278</v>
      </c>
      <c r="C178" s="2" t="s">
        <v>279</v>
      </c>
      <c r="D178" s="3" t="s">
        <v>280</v>
      </c>
      <c r="E178" s="3" t="str">
        <f t="shared" si="5"/>
        <v>Fir-spruce-mountain hemlock PSW</v>
      </c>
      <c r="G178" s="2">
        <v>25</v>
      </c>
      <c r="H178" s="2">
        <v>13.7</v>
      </c>
      <c r="I178" s="2">
        <v>17.3</v>
      </c>
      <c r="J178" s="2">
        <v>1.7</v>
      </c>
      <c r="K178" s="2">
        <v>3.4</v>
      </c>
      <c r="L178" s="2">
        <v>9.3000000000000007</v>
      </c>
      <c r="M178" s="2">
        <v>31.8</v>
      </c>
      <c r="N178" s="2">
        <v>51.9</v>
      </c>
      <c r="O178" s="2">
        <v>63.5</v>
      </c>
      <c r="P178" s="2">
        <v>1.9</v>
      </c>
      <c r="Q178" s="2">
        <v>18.600000000000001</v>
      </c>
      <c r="R178" s="2">
        <v>41.8</v>
      </c>
      <c r="S178" s="2">
        <v>43</v>
      </c>
    </row>
    <row r="179" spans="1:19" x14ac:dyDescent="0.2">
      <c r="A179" s="1" t="str">
        <f t="shared" si="4"/>
        <v>Fir-spruce-mountain hemlock PSW35</v>
      </c>
      <c r="B179" s="1" t="s">
        <v>278</v>
      </c>
      <c r="C179" s="2" t="s">
        <v>279</v>
      </c>
      <c r="D179" s="3" t="s">
        <v>280</v>
      </c>
      <c r="E179" s="3" t="str">
        <f t="shared" si="5"/>
        <v>Fir-spruce-mountain hemlock PSW</v>
      </c>
      <c r="G179" s="2">
        <v>35</v>
      </c>
      <c r="H179" s="2">
        <v>32.4</v>
      </c>
      <c r="I179" s="2">
        <v>29.5</v>
      </c>
      <c r="J179" s="2">
        <v>3</v>
      </c>
      <c r="K179" s="2">
        <v>2.9</v>
      </c>
      <c r="L179" s="2">
        <v>8.6</v>
      </c>
      <c r="M179" s="2">
        <v>31.6</v>
      </c>
      <c r="N179" s="2">
        <v>51.9</v>
      </c>
      <c r="O179" s="2">
        <v>75.599999999999994</v>
      </c>
      <c r="P179" s="2">
        <v>3.2</v>
      </c>
      <c r="Q179" s="2">
        <v>22.9</v>
      </c>
      <c r="R179" s="2">
        <v>43.9</v>
      </c>
      <c r="S179" s="2">
        <v>61.5</v>
      </c>
    </row>
    <row r="180" spans="1:19" x14ac:dyDescent="0.2">
      <c r="A180" s="1" t="str">
        <f t="shared" si="4"/>
        <v>Fir-spruce-mountain hemlock PSW45</v>
      </c>
      <c r="B180" s="1" t="s">
        <v>278</v>
      </c>
      <c r="C180" s="2" t="s">
        <v>279</v>
      </c>
      <c r="D180" s="3" t="s">
        <v>280</v>
      </c>
      <c r="E180" s="3" t="str">
        <f t="shared" si="5"/>
        <v>Fir-spruce-mountain hemlock PSW</v>
      </c>
      <c r="G180" s="2">
        <v>45</v>
      </c>
      <c r="H180" s="2">
        <v>58.8</v>
      </c>
      <c r="I180" s="2">
        <v>45.2</v>
      </c>
      <c r="J180" s="2">
        <v>4.5</v>
      </c>
      <c r="K180" s="2">
        <v>2.6</v>
      </c>
      <c r="L180" s="2">
        <v>8.9</v>
      </c>
      <c r="M180" s="2">
        <v>32</v>
      </c>
      <c r="N180" s="2">
        <v>51.9</v>
      </c>
      <c r="O180" s="2">
        <v>93.2</v>
      </c>
      <c r="P180" s="2">
        <v>4.9000000000000004</v>
      </c>
      <c r="Q180" s="2">
        <v>26.2</v>
      </c>
      <c r="R180" s="2">
        <v>46.1</v>
      </c>
      <c r="S180" s="2">
        <v>83.5</v>
      </c>
    </row>
    <row r="181" spans="1:19" x14ac:dyDescent="0.2">
      <c r="A181" s="1" t="str">
        <f t="shared" si="4"/>
        <v>Fir-spruce-mountain hemlock PSW55</v>
      </c>
      <c r="B181" s="1" t="s">
        <v>278</v>
      </c>
      <c r="C181" s="2" t="s">
        <v>279</v>
      </c>
      <c r="D181" s="3" t="s">
        <v>280</v>
      </c>
      <c r="E181" s="3" t="str">
        <f t="shared" si="5"/>
        <v>Fir-spruce-mountain hemlock PSW</v>
      </c>
      <c r="G181" s="2">
        <v>55</v>
      </c>
      <c r="H181" s="2">
        <v>94</v>
      </c>
      <c r="I181" s="2">
        <v>63.1</v>
      </c>
      <c r="J181" s="2">
        <v>6.3</v>
      </c>
      <c r="K181" s="2">
        <v>2.4</v>
      </c>
      <c r="L181" s="2">
        <v>9.8000000000000007</v>
      </c>
      <c r="M181" s="2">
        <v>32.700000000000003</v>
      </c>
      <c r="N181" s="2">
        <v>51.9</v>
      </c>
      <c r="O181" s="2">
        <v>114.3</v>
      </c>
      <c r="P181" s="2">
        <v>6.9</v>
      </c>
      <c r="Q181" s="2">
        <v>28.9</v>
      </c>
      <c r="R181" s="2">
        <v>48</v>
      </c>
      <c r="S181" s="2">
        <v>107.6</v>
      </c>
    </row>
    <row r="182" spans="1:19" x14ac:dyDescent="0.2">
      <c r="A182" s="1" t="str">
        <f t="shared" si="4"/>
        <v>Fir-spruce-mountain hemlock PSW65</v>
      </c>
      <c r="B182" s="1" t="s">
        <v>278</v>
      </c>
      <c r="C182" s="2" t="s">
        <v>279</v>
      </c>
      <c r="D182" s="3" t="s">
        <v>280</v>
      </c>
      <c r="E182" s="3" t="str">
        <f t="shared" si="5"/>
        <v>Fir-spruce-mountain hemlock PSW</v>
      </c>
      <c r="G182" s="2">
        <v>65</v>
      </c>
      <c r="H182" s="2">
        <v>136.69999999999999</v>
      </c>
      <c r="I182" s="2">
        <v>83.5</v>
      </c>
      <c r="J182" s="2">
        <v>8.4</v>
      </c>
      <c r="K182" s="2">
        <v>2.2000000000000002</v>
      </c>
      <c r="L182" s="2">
        <v>11.2</v>
      </c>
      <c r="M182" s="2">
        <v>33.6</v>
      </c>
      <c r="N182" s="2">
        <v>51.9</v>
      </c>
      <c r="O182" s="2">
        <v>138.9</v>
      </c>
      <c r="P182" s="2">
        <v>9.1</v>
      </c>
      <c r="Q182" s="2">
        <v>31.1</v>
      </c>
      <c r="R182" s="2">
        <v>49.5</v>
      </c>
      <c r="S182" s="2">
        <v>134.30000000000001</v>
      </c>
    </row>
    <row r="183" spans="1:19" x14ac:dyDescent="0.2">
      <c r="A183" s="1" t="str">
        <f t="shared" si="4"/>
        <v>Fir-spruce-mountain hemlock PSW75</v>
      </c>
      <c r="B183" s="1" t="s">
        <v>278</v>
      </c>
      <c r="C183" s="2" t="s">
        <v>279</v>
      </c>
      <c r="D183" s="3" t="s">
        <v>280</v>
      </c>
      <c r="E183" s="3" t="str">
        <f t="shared" si="5"/>
        <v>Fir-spruce-mountain hemlock PSW</v>
      </c>
      <c r="G183" s="2">
        <v>75</v>
      </c>
      <c r="H183" s="2">
        <v>185.6</v>
      </c>
      <c r="I183" s="2">
        <v>105.7</v>
      </c>
      <c r="J183" s="2">
        <v>10.6</v>
      </c>
      <c r="K183" s="2">
        <v>2.1</v>
      </c>
      <c r="L183" s="2">
        <v>13.1</v>
      </c>
      <c r="M183" s="2">
        <v>34.6</v>
      </c>
      <c r="N183" s="2">
        <v>51.9</v>
      </c>
      <c r="O183" s="2">
        <v>166</v>
      </c>
      <c r="P183" s="2">
        <v>11.5</v>
      </c>
      <c r="Q183" s="2">
        <v>33</v>
      </c>
      <c r="R183" s="2">
        <v>50.5</v>
      </c>
      <c r="S183" s="2">
        <v>162.69999999999999</v>
      </c>
    </row>
    <row r="184" spans="1:19" x14ac:dyDescent="0.2">
      <c r="A184" s="1" t="str">
        <f t="shared" si="4"/>
        <v>Fir-spruce-mountain hemlock PSW85</v>
      </c>
      <c r="B184" s="1" t="s">
        <v>278</v>
      </c>
      <c r="C184" s="2" t="s">
        <v>279</v>
      </c>
      <c r="D184" s="3" t="s">
        <v>280</v>
      </c>
      <c r="E184" s="3" t="str">
        <f t="shared" si="5"/>
        <v>Fir-spruce-mountain hemlock PSW</v>
      </c>
      <c r="G184" s="2">
        <v>85</v>
      </c>
      <c r="H184" s="2">
        <v>239.2</v>
      </c>
      <c r="I184" s="2">
        <v>128.9</v>
      </c>
      <c r="J184" s="2">
        <v>12.9</v>
      </c>
      <c r="K184" s="2">
        <v>2</v>
      </c>
      <c r="L184" s="2">
        <v>15.2</v>
      </c>
      <c r="M184" s="2">
        <v>35.6</v>
      </c>
      <c r="N184" s="2">
        <v>51.9</v>
      </c>
      <c r="O184" s="2">
        <v>194.6</v>
      </c>
      <c r="P184" s="2">
        <v>14</v>
      </c>
      <c r="Q184" s="2">
        <v>34.5</v>
      </c>
      <c r="R184" s="2">
        <v>51.2</v>
      </c>
      <c r="S184" s="2">
        <v>192.4</v>
      </c>
    </row>
    <row r="185" spans="1:19" x14ac:dyDescent="0.2">
      <c r="A185" s="1" t="str">
        <f t="shared" si="4"/>
        <v>Fir-spruce-mountain hemlock PSW95</v>
      </c>
      <c r="B185" s="1" t="s">
        <v>278</v>
      </c>
      <c r="C185" s="2" t="s">
        <v>279</v>
      </c>
      <c r="D185" s="3" t="s">
        <v>280</v>
      </c>
      <c r="E185" s="3" t="str">
        <f t="shared" si="5"/>
        <v>Fir-spruce-mountain hemlock PSW</v>
      </c>
      <c r="G185" s="2">
        <v>95</v>
      </c>
      <c r="H185" s="2">
        <v>296.60000000000002</v>
      </c>
      <c r="I185" s="2">
        <v>153</v>
      </c>
      <c r="J185" s="2">
        <v>15.3</v>
      </c>
      <c r="K185" s="2">
        <v>1.9</v>
      </c>
      <c r="L185" s="2">
        <v>17.5</v>
      </c>
      <c r="M185" s="2">
        <v>36.6</v>
      </c>
      <c r="N185" s="2">
        <v>51.9</v>
      </c>
      <c r="O185" s="2">
        <v>224.2</v>
      </c>
      <c r="P185" s="2">
        <v>16.600000000000001</v>
      </c>
      <c r="Q185" s="2">
        <v>35.9</v>
      </c>
      <c r="R185" s="2">
        <v>51.5</v>
      </c>
      <c r="S185" s="2">
        <v>222.6</v>
      </c>
    </row>
    <row r="186" spans="1:19" x14ac:dyDescent="0.2">
      <c r="A186" s="1" t="str">
        <f t="shared" si="4"/>
        <v>Fir-spruce-mountain hemlock PSW105</v>
      </c>
      <c r="B186" s="1" t="s">
        <v>278</v>
      </c>
      <c r="C186" s="2" t="s">
        <v>279</v>
      </c>
      <c r="D186" s="3" t="s">
        <v>280</v>
      </c>
      <c r="E186" s="3" t="str">
        <f t="shared" si="5"/>
        <v>Fir-spruce-mountain hemlock PSW</v>
      </c>
      <c r="G186" s="2">
        <v>105</v>
      </c>
      <c r="H186" s="2">
        <v>356.8</v>
      </c>
      <c r="I186" s="2">
        <v>177.4</v>
      </c>
      <c r="J186" s="2">
        <v>17.7</v>
      </c>
      <c r="K186" s="2">
        <v>1.8</v>
      </c>
      <c r="L186" s="2">
        <v>19.899999999999999</v>
      </c>
      <c r="M186" s="2">
        <v>37.5</v>
      </c>
      <c r="N186" s="2">
        <v>51.9</v>
      </c>
      <c r="O186" s="2">
        <v>254.4</v>
      </c>
      <c r="P186" s="2">
        <v>19.3</v>
      </c>
      <c r="Q186" s="2">
        <v>37</v>
      </c>
      <c r="R186" s="2">
        <v>51.7</v>
      </c>
      <c r="S186" s="2">
        <v>253.3</v>
      </c>
    </row>
    <row r="187" spans="1:19" x14ac:dyDescent="0.2">
      <c r="A187" s="1" t="str">
        <f t="shared" si="4"/>
        <v>Fir-spruce-mountain hemlock PSW115</v>
      </c>
      <c r="B187" s="1" t="s">
        <v>278</v>
      </c>
      <c r="C187" s="2" t="s">
        <v>279</v>
      </c>
      <c r="D187" s="3" t="s">
        <v>280</v>
      </c>
      <c r="E187" s="3" t="str">
        <f t="shared" si="5"/>
        <v>Fir-spruce-mountain hemlock PSW</v>
      </c>
      <c r="G187" s="2">
        <v>115</v>
      </c>
      <c r="H187" s="2">
        <v>419.1</v>
      </c>
      <c r="I187" s="2">
        <v>202</v>
      </c>
      <c r="J187" s="2">
        <v>20.2</v>
      </c>
      <c r="K187" s="2">
        <v>1.8</v>
      </c>
      <c r="L187" s="2">
        <v>22.4</v>
      </c>
      <c r="M187" s="2">
        <v>38.4</v>
      </c>
      <c r="N187" s="2">
        <v>51.9</v>
      </c>
      <c r="O187" s="2">
        <v>284.8</v>
      </c>
      <c r="P187" s="2">
        <v>22</v>
      </c>
      <c r="Q187" s="2">
        <v>38</v>
      </c>
      <c r="R187" s="2">
        <v>51.8</v>
      </c>
      <c r="S187" s="2">
        <v>284</v>
      </c>
    </row>
    <row r="188" spans="1:19" x14ac:dyDescent="0.2">
      <c r="A188" s="1" t="str">
        <f t="shared" si="4"/>
        <v>Fir-spruce-mountain hemlock PSW125</v>
      </c>
      <c r="B188" s="1" t="s">
        <v>278</v>
      </c>
      <c r="C188" s="2" t="s">
        <v>279</v>
      </c>
      <c r="D188" s="3" t="s">
        <v>280</v>
      </c>
      <c r="E188" s="3" t="str">
        <f t="shared" si="5"/>
        <v>Fir-spruce-mountain hemlock PSW</v>
      </c>
      <c r="G188" s="2">
        <v>125</v>
      </c>
      <c r="H188" s="2">
        <v>482.7</v>
      </c>
      <c r="I188" s="2">
        <v>226.6</v>
      </c>
      <c r="J188" s="2">
        <v>22.7</v>
      </c>
      <c r="K188" s="2">
        <v>1.7</v>
      </c>
      <c r="L188" s="2">
        <v>25</v>
      </c>
      <c r="M188" s="2">
        <v>39.200000000000003</v>
      </c>
      <c r="N188" s="2">
        <v>51.9</v>
      </c>
      <c r="O188" s="2">
        <v>315.10000000000002</v>
      </c>
      <c r="P188" s="2">
        <v>24.6</v>
      </c>
      <c r="Q188" s="2">
        <v>39</v>
      </c>
      <c r="R188" s="2">
        <v>51.9</v>
      </c>
      <c r="S188" s="2">
        <v>314.60000000000002</v>
      </c>
    </row>
    <row r="189" spans="1:19" x14ac:dyDescent="0.2">
      <c r="A189" s="1" t="str">
        <f t="shared" si="4"/>
        <v>Fir-spruce-mountain hemlock PWE0</v>
      </c>
      <c r="B189" s="1" t="s">
        <v>281</v>
      </c>
      <c r="C189" s="2" t="s">
        <v>264</v>
      </c>
      <c r="D189" s="3" t="s">
        <v>280</v>
      </c>
      <c r="E189" s="3" t="str">
        <f t="shared" si="5"/>
        <v>Fir-spruce-mountain hemlock PWE</v>
      </c>
      <c r="G189" s="2">
        <v>0</v>
      </c>
      <c r="H189" s="2">
        <v>0</v>
      </c>
      <c r="I189" s="2">
        <v>0</v>
      </c>
      <c r="J189" s="2">
        <v>0</v>
      </c>
      <c r="K189" s="2">
        <v>4.8</v>
      </c>
      <c r="L189" s="2">
        <v>16.600000000000001</v>
      </c>
      <c r="M189" s="2">
        <v>37.200000000000003</v>
      </c>
      <c r="N189" s="2">
        <v>62.1</v>
      </c>
      <c r="O189" s="2">
        <v>58.6</v>
      </c>
      <c r="P189" s="2">
        <v>0</v>
      </c>
      <c r="Q189" s="2">
        <v>0</v>
      </c>
      <c r="R189" s="2">
        <v>46.6</v>
      </c>
      <c r="S189" s="2">
        <v>4.8</v>
      </c>
    </row>
    <row r="190" spans="1:19" x14ac:dyDescent="0.2">
      <c r="A190" s="1" t="str">
        <f t="shared" si="4"/>
        <v>Fir-spruce-mountain hemlock PWE5</v>
      </c>
      <c r="B190" s="1" t="s">
        <v>281</v>
      </c>
      <c r="C190" s="2" t="s">
        <v>264</v>
      </c>
      <c r="D190" s="3" t="s">
        <v>280</v>
      </c>
      <c r="E190" s="3" t="str">
        <f t="shared" si="5"/>
        <v>Fir-spruce-mountain hemlock PWE</v>
      </c>
      <c r="G190" s="2">
        <v>5</v>
      </c>
      <c r="H190" s="2">
        <v>0</v>
      </c>
      <c r="I190" s="2">
        <v>3.1</v>
      </c>
      <c r="J190" s="2">
        <v>0.3</v>
      </c>
      <c r="K190" s="2">
        <v>4.0999999999999996</v>
      </c>
      <c r="L190" s="2">
        <v>14.5</v>
      </c>
      <c r="M190" s="2">
        <v>35.4</v>
      </c>
      <c r="N190" s="2">
        <v>62.1</v>
      </c>
      <c r="O190" s="2">
        <v>57.4</v>
      </c>
      <c r="P190" s="2">
        <v>0.3</v>
      </c>
      <c r="Q190" s="2">
        <v>5.2</v>
      </c>
      <c r="R190" s="2">
        <v>46.8</v>
      </c>
      <c r="S190" s="2">
        <v>13</v>
      </c>
    </row>
    <row r="191" spans="1:19" x14ac:dyDescent="0.2">
      <c r="A191" s="1" t="str">
        <f t="shared" si="4"/>
        <v>Fir-spruce-mountain hemlock PWE15</v>
      </c>
      <c r="B191" s="1" t="s">
        <v>281</v>
      </c>
      <c r="C191" s="2" t="s">
        <v>264</v>
      </c>
      <c r="D191" s="3" t="s">
        <v>280</v>
      </c>
      <c r="E191" s="3" t="str">
        <f t="shared" si="5"/>
        <v>Fir-spruce-mountain hemlock PWE</v>
      </c>
      <c r="G191" s="2">
        <v>15</v>
      </c>
      <c r="H191" s="2">
        <v>0</v>
      </c>
      <c r="I191" s="2">
        <v>5.8</v>
      </c>
      <c r="J191" s="2">
        <v>0.6</v>
      </c>
      <c r="K191" s="2">
        <v>3.7</v>
      </c>
      <c r="L191" s="2">
        <v>11</v>
      </c>
      <c r="M191" s="2">
        <v>32.9</v>
      </c>
      <c r="N191" s="2">
        <v>62.1</v>
      </c>
      <c r="O191" s="2">
        <v>54</v>
      </c>
      <c r="P191" s="2">
        <v>0.6</v>
      </c>
      <c r="Q191" s="2">
        <v>13</v>
      </c>
      <c r="R191" s="2">
        <v>47.9</v>
      </c>
      <c r="S191" s="2">
        <v>23.7</v>
      </c>
    </row>
    <row r="192" spans="1:19" x14ac:dyDescent="0.2">
      <c r="A192" s="1" t="str">
        <f t="shared" si="4"/>
        <v>Fir-spruce-mountain hemlock PWE25</v>
      </c>
      <c r="B192" s="1" t="s">
        <v>281</v>
      </c>
      <c r="C192" s="2" t="s">
        <v>264</v>
      </c>
      <c r="D192" s="3" t="s">
        <v>280</v>
      </c>
      <c r="E192" s="3" t="str">
        <f t="shared" si="5"/>
        <v>Fir-spruce-mountain hemlock PWE</v>
      </c>
      <c r="G192" s="2">
        <v>25</v>
      </c>
      <c r="H192" s="2">
        <v>15.2</v>
      </c>
      <c r="I192" s="2">
        <v>15.5</v>
      </c>
      <c r="J192" s="2">
        <v>1.6</v>
      </c>
      <c r="K192" s="2">
        <v>3.2</v>
      </c>
      <c r="L192" s="2">
        <v>9.3000000000000007</v>
      </c>
      <c r="M192" s="2">
        <v>31.8</v>
      </c>
      <c r="N192" s="2">
        <v>62.1</v>
      </c>
      <c r="O192" s="2">
        <v>61.3</v>
      </c>
      <c r="P192" s="2">
        <v>1.6</v>
      </c>
      <c r="Q192" s="2">
        <v>18.600000000000001</v>
      </c>
      <c r="R192" s="2">
        <v>50</v>
      </c>
      <c r="S192" s="2">
        <v>40.5</v>
      </c>
    </row>
    <row r="193" spans="1:19" x14ac:dyDescent="0.2">
      <c r="A193" s="1" t="str">
        <f t="shared" si="4"/>
        <v>Fir-spruce-mountain hemlock PWE35</v>
      </c>
      <c r="B193" s="1" t="s">
        <v>281</v>
      </c>
      <c r="C193" s="2" t="s">
        <v>264</v>
      </c>
      <c r="D193" s="3" t="s">
        <v>280</v>
      </c>
      <c r="E193" s="3" t="str">
        <f t="shared" si="5"/>
        <v>Fir-spruce-mountain hemlock PWE</v>
      </c>
      <c r="G193" s="2">
        <v>35</v>
      </c>
      <c r="H193" s="2">
        <v>52.1</v>
      </c>
      <c r="I193" s="2">
        <v>33.9</v>
      </c>
      <c r="J193" s="2">
        <v>3.4</v>
      </c>
      <c r="K193" s="2">
        <v>2.8</v>
      </c>
      <c r="L193" s="2">
        <v>9.1999999999999993</v>
      </c>
      <c r="M193" s="2">
        <v>31.6</v>
      </c>
      <c r="N193" s="2">
        <v>62.1</v>
      </c>
      <c r="O193" s="2">
        <v>80.900000000000006</v>
      </c>
      <c r="P193" s="2">
        <v>3.6</v>
      </c>
      <c r="Q193" s="2">
        <v>22.9</v>
      </c>
      <c r="R193" s="2">
        <v>52.6</v>
      </c>
      <c r="S193" s="2">
        <v>66.599999999999994</v>
      </c>
    </row>
    <row r="194" spans="1:19" x14ac:dyDescent="0.2">
      <c r="A194" s="1" t="str">
        <f t="shared" ref="A194:A257" si="6">CONCATENATE(E194,G194)</f>
        <v>Fir-spruce-mountain hemlock PWE45</v>
      </c>
      <c r="B194" s="1" t="s">
        <v>281</v>
      </c>
      <c r="C194" s="2" t="s">
        <v>264</v>
      </c>
      <c r="D194" s="3" t="s">
        <v>280</v>
      </c>
      <c r="E194" s="3" t="str">
        <f t="shared" ref="E194:E257" si="7">CONCATENATE(D194, " ",C194)</f>
        <v>Fir-spruce-mountain hemlock PWE</v>
      </c>
      <c r="G194" s="2">
        <v>45</v>
      </c>
      <c r="H194" s="2">
        <v>97.4</v>
      </c>
      <c r="I194" s="2">
        <v>53</v>
      </c>
      <c r="J194" s="2">
        <v>5.3</v>
      </c>
      <c r="K194" s="2">
        <v>2.6</v>
      </c>
      <c r="L194" s="2">
        <v>9.6999999999999993</v>
      </c>
      <c r="M194" s="2">
        <v>32</v>
      </c>
      <c r="N194" s="2">
        <v>62.1</v>
      </c>
      <c r="O194" s="2">
        <v>102.6</v>
      </c>
      <c r="P194" s="2">
        <v>5.6</v>
      </c>
      <c r="Q194" s="2">
        <v>26.2</v>
      </c>
      <c r="R194" s="2">
        <v>55.2</v>
      </c>
      <c r="S194" s="2">
        <v>92.7</v>
      </c>
    </row>
    <row r="195" spans="1:19" x14ac:dyDescent="0.2">
      <c r="A195" s="1" t="str">
        <f t="shared" si="6"/>
        <v>Fir-spruce-mountain hemlock PWE55</v>
      </c>
      <c r="B195" s="1" t="s">
        <v>281</v>
      </c>
      <c r="C195" s="2" t="s">
        <v>264</v>
      </c>
      <c r="D195" s="3" t="s">
        <v>280</v>
      </c>
      <c r="E195" s="3" t="str">
        <f t="shared" si="7"/>
        <v>Fir-spruce-mountain hemlock PWE</v>
      </c>
      <c r="G195" s="2">
        <v>55</v>
      </c>
      <c r="H195" s="2">
        <v>144.4</v>
      </c>
      <c r="I195" s="2">
        <v>71.3</v>
      </c>
      <c r="J195" s="2">
        <v>7.1</v>
      </c>
      <c r="K195" s="2">
        <v>2.5</v>
      </c>
      <c r="L195" s="2">
        <v>10.6</v>
      </c>
      <c r="M195" s="2">
        <v>32.700000000000003</v>
      </c>
      <c r="N195" s="2">
        <v>62.1</v>
      </c>
      <c r="O195" s="2">
        <v>124.3</v>
      </c>
      <c r="P195" s="2">
        <v>7.6</v>
      </c>
      <c r="Q195" s="2">
        <v>28.9</v>
      </c>
      <c r="R195" s="2">
        <v>57.5</v>
      </c>
      <c r="S195" s="2">
        <v>117.5</v>
      </c>
    </row>
    <row r="196" spans="1:19" x14ac:dyDescent="0.2">
      <c r="A196" s="1" t="str">
        <f t="shared" si="6"/>
        <v>Fir-spruce-mountain hemlock PWE65</v>
      </c>
      <c r="B196" s="1" t="s">
        <v>281</v>
      </c>
      <c r="C196" s="2" t="s">
        <v>264</v>
      </c>
      <c r="D196" s="3" t="s">
        <v>280</v>
      </c>
      <c r="E196" s="3" t="str">
        <f t="shared" si="7"/>
        <v>Fir-spruce-mountain hemlock PWE</v>
      </c>
      <c r="G196" s="2">
        <v>65</v>
      </c>
      <c r="H196" s="2">
        <v>189.7</v>
      </c>
      <c r="I196" s="2">
        <v>88.3</v>
      </c>
      <c r="J196" s="2">
        <v>8.8000000000000007</v>
      </c>
      <c r="K196" s="2">
        <v>2.4</v>
      </c>
      <c r="L196" s="2">
        <v>11.6</v>
      </c>
      <c r="M196" s="2">
        <v>33.6</v>
      </c>
      <c r="N196" s="2">
        <v>62.1</v>
      </c>
      <c r="O196" s="2">
        <v>144.69999999999999</v>
      </c>
      <c r="P196" s="2">
        <v>9.4</v>
      </c>
      <c r="Q196" s="2">
        <v>31.1</v>
      </c>
      <c r="R196" s="2">
        <v>59.3</v>
      </c>
      <c r="S196" s="2">
        <v>140</v>
      </c>
    </row>
    <row r="197" spans="1:19" x14ac:dyDescent="0.2">
      <c r="A197" s="1" t="str">
        <f t="shared" si="6"/>
        <v>Fir-spruce-mountain hemlock PWE75</v>
      </c>
      <c r="B197" s="1" t="s">
        <v>281</v>
      </c>
      <c r="C197" s="2" t="s">
        <v>264</v>
      </c>
      <c r="D197" s="3" t="s">
        <v>280</v>
      </c>
      <c r="E197" s="3" t="str">
        <f t="shared" si="7"/>
        <v>Fir-spruce-mountain hemlock PWE</v>
      </c>
      <c r="G197" s="2">
        <v>75</v>
      </c>
      <c r="H197" s="2">
        <v>231.5</v>
      </c>
      <c r="I197" s="2">
        <v>103.3</v>
      </c>
      <c r="J197" s="2">
        <v>10.3</v>
      </c>
      <c r="K197" s="2">
        <v>2.4</v>
      </c>
      <c r="L197" s="2">
        <v>12.6</v>
      </c>
      <c r="M197" s="2">
        <v>34.6</v>
      </c>
      <c r="N197" s="2">
        <v>62.1</v>
      </c>
      <c r="O197" s="2">
        <v>163.19999999999999</v>
      </c>
      <c r="P197" s="2">
        <v>11</v>
      </c>
      <c r="Q197" s="2">
        <v>33</v>
      </c>
      <c r="R197" s="2">
        <v>60.5</v>
      </c>
      <c r="S197" s="2">
        <v>160</v>
      </c>
    </row>
    <row r="198" spans="1:19" x14ac:dyDescent="0.2">
      <c r="A198" s="1" t="str">
        <f t="shared" si="6"/>
        <v>Fir-spruce-mountain hemlock PWE85</v>
      </c>
      <c r="B198" s="1" t="s">
        <v>281</v>
      </c>
      <c r="C198" s="2" t="s">
        <v>264</v>
      </c>
      <c r="D198" s="3" t="s">
        <v>280</v>
      </c>
      <c r="E198" s="3" t="str">
        <f t="shared" si="7"/>
        <v>Fir-spruce-mountain hemlock PWE</v>
      </c>
      <c r="G198" s="2">
        <v>85</v>
      </c>
      <c r="H198" s="2">
        <v>268.7</v>
      </c>
      <c r="I198" s="2">
        <v>116.4</v>
      </c>
      <c r="J198" s="2">
        <v>11.6</v>
      </c>
      <c r="K198" s="2">
        <v>2.2999999999999998</v>
      </c>
      <c r="L198" s="2">
        <v>13.6</v>
      </c>
      <c r="M198" s="2">
        <v>35.6</v>
      </c>
      <c r="N198" s="2">
        <v>62.1</v>
      </c>
      <c r="O198" s="2">
        <v>179.6</v>
      </c>
      <c r="P198" s="2">
        <v>12.4</v>
      </c>
      <c r="Q198" s="2">
        <v>34.5</v>
      </c>
      <c r="R198" s="2">
        <v>61.3</v>
      </c>
      <c r="S198" s="2">
        <v>177.3</v>
      </c>
    </row>
    <row r="199" spans="1:19" x14ac:dyDescent="0.2">
      <c r="A199" s="1" t="str">
        <f t="shared" si="6"/>
        <v>Fir-spruce-mountain hemlock PWE95</v>
      </c>
      <c r="B199" s="1" t="s">
        <v>281</v>
      </c>
      <c r="C199" s="2" t="s">
        <v>264</v>
      </c>
      <c r="D199" s="3" t="s">
        <v>280</v>
      </c>
      <c r="E199" s="3" t="str">
        <f t="shared" si="7"/>
        <v>Fir-spruce-mountain hemlock PWE</v>
      </c>
      <c r="G199" s="2">
        <v>95</v>
      </c>
      <c r="H199" s="2">
        <v>301</v>
      </c>
      <c r="I199" s="2">
        <v>127.6</v>
      </c>
      <c r="J199" s="2">
        <v>12.8</v>
      </c>
      <c r="K199" s="2">
        <v>2.2999999999999998</v>
      </c>
      <c r="L199" s="2">
        <v>14.4</v>
      </c>
      <c r="M199" s="2">
        <v>36.6</v>
      </c>
      <c r="N199" s="2">
        <v>62.1</v>
      </c>
      <c r="O199" s="2">
        <v>193.6</v>
      </c>
      <c r="P199" s="2">
        <v>13.6</v>
      </c>
      <c r="Q199" s="2">
        <v>35.9</v>
      </c>
      <c r="R199" s="2">
        <v>61.7</v>
      </c>
      <c r="S199" s="2">
        <v>192</v>
      </c>
    </row>
    <row r="200" spans="1:19" x14ac:dyDescent="0.2">
      <c r="A200" s="1" t="str">
        <f t="shared" si="6"/>
        <v>Fir-spruce-mountain hemlock PWE105</v>
      </c>
      <c r="B200" s="1" t="s">
        <v>281</v>
      </c>
      <c r="C200" s="2" t="s">
        <v>264</v>
      </c>
      <c r="D200" s="3" t="s">
        <v>280</v>
      </c>
      <c r="E200" s="3" t="str">
        <f t="shared" si="7"/>
        <v>Fir-spruce-mountain hemlock PWE</v>
      </c>
      <c r="G200" s="2">
        <v>105</v>
      </c>
      <c r="H200" s="2">
        <v>328.2</v>
      </c>
      <c r="I200" s="2">
        <v>136.9</v>
      </c>
      <c r="J200" s="2">
        <v>13.7</v>
      </c>
      <c r="K200" s="2">
        <v>2.2999999999999998</v>
      </c>
      <c r="L200" s="2">
        <v>15.2</v>
      </c>
      <c r="M200" s="2">
        <v>37.5</v>
      </c>
      <c r="N200" s="2">
        <v>62.1</v>
      </c>
      <c r="O200" s="2">
        <v>205.5</v>
      </c>
      <c r="P200" s="2">
        <v>14.5</v>
      </c>
      <c r="Q200" s="2">
        <v>37</v>
      </c>
      <c r="R200" s="2">
        <v>62</v>
      </c>
      <c r="S200" s="2">
        <v>204.4</v>
      </c>
    </row>
    <row r="201" spans="1:19" x14ac:dyDescent="0.2">
      <c r="A201" s="1" t="str">
        <f t="shared" si="6"/>
        <v>Fir-spruce-mountain hemlock PWE115</v>
      </c>
      <c r="B201" s="1" t="s">
        <v>281</v>
      </c>
      <c r="C201" s="2" t="s">
        <v>264</v>
      </c>
      <c r="D201" s="3" t="s">
        <v>280</v>
      </c>
      <c r="E201" s="3" t="str">
        <f t="shared" si="7"/>
        <v>Fir-spruce-mountain hemlock PWE</v>
      </c>
      <c r="G201" s="2">
        <v>115</v>
      </c>
      <c r="H201" s="2">
        <v>350.6</v>
      </c>
      <c r="I201" s="2">
        <v>144.4</v>
      </c>
      <c r="J201" s="2">
        <v>14.4</v>
      </c>
      <c r="K201" s="2">
        <v>2.2000000000000002</v>
      </c>
      <c r="L201" s="2">
        <v>15.8</v>
      </c>
      <c r="M201" s="2">
        <v>38.4</v>
      </c>
      <c r="N201" s="2">
        <v>62.1</v>
      </c>
      <c r="O201" s="2">
        <v>215.2</v>
      </c>
      <c r="P201" s="2">
        <v>15.3</v>
      </c>
      <c r="Q201" s="2">
        <v>38</v>
      </c>
      <c r="R201" s="2">
        <v>62.1</v>
      </c>
      <c r="S201" s="2">
        <v>214.4</v>
      </c>
    </row>
    <row r="202" spans="1:19" x14ac:dyDescent="0.2">
      <c r="A202" s="1" t="str">
        <f t="shared" si="6"/>
        <v>Fir-spruce-mountain hemlock PWE125</v>
      </c>
      <c r="B202" s="1" t="s">
        <v>281</v>
      </c>
      <c r="C202" s="2" t="s">
        <v>264</v>
      </c>
      <c r="D202" s="3" t="s">
        <v>280</v>
      </c>
      <c r="E202" s="3" t="str">
        <f t="shared" si="7"/>
        <v>Fir-spruce-mountain hemlock PWE</v>
      </c>
      <c r="G202" s="2">
        <v>125</v>
      </c>
      <c r="H202" s="2">
        <v>368.3</v>
      </c>
      <c r="I202" s="2">
        <v>150.30000000000001</v>
      </c>
      <c r="J202" s="2">
        <v>15</v>
      </c>
      <c r="K202" s="2">
        <v>2.2000000000000002</v>
      </c>
      <c r="L202" s="2">
        <v>16.3</v>
      </c>
      <c r="M202" s="2">
        <v>39.200000000000003</v>
      </c>
      <c r="N202" s="2">
        <v>62.1</v>
      </c>
      <c r="O202" s="2">
        <v>223</v>
      </c>
      <c r="P202" s="2">
        <v>16</v>
      </c>
      <c r="Q202" s="2">
        <v>39</v>
      </c>
      <c r="R202" s="2">
        <v>62.1</v>
      </c>
      <c r="S202" s="2">
        <v>222.5</v>
      </c>
    </row>
    <row r="203" spans="1:19" x14ac:dyDescent="0.2">
      <c r="A203" s="1" t="str">
        <f t="shared" si="6"/>
        <v>Fir-spruce-mountain hemlock PWW0</v>
      </c>
      <c r="B203" s="1" t="s">
        <v>282</v>
      </c>
      <c r="C203" s="2" t="s">
        <v>254</v>
      </c>
      <c r="D203" s="3" t="s">
        <v>280</v>
      </c>
      <c r="E203" s="3" t="str">
        <f t="shared" si="7"/>
        <v>Fir-spruce-mountain hemlock PWW</v>
      </c>
      <c r="G203" s="2">
        <v>0</v>
      </c>
      <c r="H203" s="2">
        <v>0</v>
      </c>
      <c r="I203" s="2">
        <v>0</v>
      </c>
      <c r="J203" s="2">
        <v>0</v>
      </c>
      <c r="K203" s="2">
        <v>4.8</v>
      </c>
      <c r="L203" s="2">
        <v>23.8</v>
      </c>
      <c r="M203" s="2">
        <v>29.5</v>
      </c>
      <c r="N203" s="2">
        <v>62.1</v>
      </c>
      <c r="O203" s="2">
        <v>58.1</v>
      </c>
      <c r="P203" s="2">
        <v>0</v>
      </c>
      <c r="Q203" s="2">
        <v>0</v>
      </c>
      <c r="R203" s="2">
        <v>46.6</v>
      </c>
      <c r="S203" s="2">
        <v>4.8</v>
      </c>
    </row>
    <row r="204" spans="1:19" x14ac:dyDescent="0.2">
      <c r="A204" s="1" t="str">
        <f t="shared" si="6"/>
        <v>Fir-spruce-mountain hemlock PWW5</v>
      </c>
      <c r="B204" s="1" t="s">
        <v>282</v>
      </c>
      <c r="C204" s="2" t="s">
        <v>254</v>
      </c>
      <c r="D204" s="3" t="s">
        <v>280</v>
      </c>
      <c r="E204" s="3" t="str">
        <f t="shared" si="7"/>
        <v>Fir-spruce-mountain hemlock PWW</v>
      </c>
      <c r="G204" s="2">
        <v>5</v>
      </c>
      <c r="H204" s="2">
        <v>0</v>
      </c>
      <c r="I204" s="2">
        <v>3.2</v>
      </c>
      <c r="J204" s="2">
        <v>0.3</v>
      </c>
      <c r="K204" s="2">
        <v>4.8</v>
      </c>
      <c r="L204" s="2">
        <v>20.7</v>
      </c>
      <c r="M204" s="2">
        <v>27</v>
      </c>
      <c r="N204" s="2">
        <v>62.1</v>
      </c>
      <c r="O204" s="2">
        <v>56</v>
      </c>
      <c r="P204" s="2">
        <v>0.3</v>
      </c>
      <c r="Q204" s="2">
        <v>5.5</v>
      </c>
      <c r="R204" s="2">
        <v>46.8</v>
      </c>
      <c r="S204" s="2">
        <v>14</v>
      </c>
    </row>
    <row r="205" spans="1:19" x14ac:dyDescent="0.2">
      <c r="A205" s="1" t="str">
        <f t="shared" si="6"/>
        <v>Fir-spruce-mountain hemlock PWW15</v>
      </c>
      <c r="B205" s="1" t="s">
        <v>282</v>
      </c>
      <c r="C205" s="2" t="s">
        <v>254</v>
      </c>
      <c r="D205" s="3" t="s">
        <v>280</v>
      </c>
      <c r="E205" s="3" t="str">
        <f t="shared" si="7"/>
        <v>Fir-spruce-mountain hemlock PWW</v>
      </c>
      <c r="G205" s="2">
        <v>15</v>
      </c>
      <c r="H205" s="2">
        <v>8.1999999999999993</v>
      </c>
      <c r="I205" s="2">
        <v>11.6</v>
      </c>
      <c r="J205" s="2">
        <v>1.2</v>
      </c>
      <c r="K205" s="2">
        <v>3.9</v>
      </c>
      <c r="L205" s="2">
        <v>16</v>
      </c>
      <c r="M205" s="2">
        <v>25.2</v>
      </c>
      <c r="N205" s="2">
        <v>62.1</v>
      </c>
      <c r="O205" s="2">
        <v>57.9</v>
      </c>
      <c r="P205" s="2">
        <v>1</v>
      </c>
      <c r="Q205" s="2">
        <v>13.6</v>
      </c>
      <c r="R205" s="2">
        <v>47.9</v>
      </c>
      <c r="S205" s="2">
        <v>31.4</v>
      </c>
    </row>
    <row r="206" spans="1:19" x14ac:dyDescent="0.2">
      <c r="A206" s="1" t="str">
        <f t="shared" si="6"/>
        <v>Fir-spruce-mountain hemlock PWW25</v>
      </c>
      <c r="B206" s="1" t="s">
        <v>282</v>
      </c>
      <c r="C206" s="2" t="s">
        <v>254</v>
      </c>
      <c r="D206" s="3" t="s">
        <v>280</v>
      </c>
      <c r="E206" s="3" t="str">
        <f t="shared" si="7"/>
        <v>Fir-spruce-mountain hemlock PWW</v>
      </c>
      <c r="G206" s="2">
        <v>25</v>
      </c>
      <c r="H206" s="2">
        <v>62.3</v>
      </c>
      <c r="I206" s="2">
        <v>42.5</v>
      </c>
      <c r="J206" s="2">
        <v>4.3</v>
      </c>
      <c r="K206" s="2">
        <v>3.2</v>
      </c>
      <c r="L206" s="2">
        <v>14.8</v>
      </c>
      <c r="M206" s="2">
        <v>25.6</v>
      </c>
      <c r="N206" s="2">
        <v>62.1</v>
      </c>
      <c r="O206" s="2">
        <v>90.3</v>
      </c>
      <c r="P206" s="2">
        <v>3.8</v>
      </c>
      <c r="Q206" s="2">
        <v>19.399999999999999</v>
      </c>
      <c r="R206" s="2">
        <v>50</v>
      </c>
      <c r="S206" s="2">
        <v>73.2</v>
      </c>
    </row>
    <row r="207" spans="1:19" x14ac:dyDescent="0.2">
      <c r="A207" s="1" t="str">
        <f t="shared" si="6"/>
        <v>Fir-spruce-mountain hemlock PWW35</v>
      </c>
      <c r="B207" s="1" t="s">
        <v>282</v>
      </c>
      <c r="C207" s="2" t="s">
        <v>254</v>
      </c>
      <c r="D207" s="3" t="s">
        <v>280</v>
      </c>
      <c r="E207" s="3" t="str">
        <f t="shared" si="7"/>
        <v>Fir-spruce-mountain hemlock PWW</v>
      </c>
      <c r="G207" s="2">
        <v>35</v>
      </c>
      <c r="H207" s="2">
        <v>145.5</v>
      </c>
      <c r="I207" s="2">
        <v>84.3</v>
      </c>
      <c r="J207" s="2">
        <v>8.4</v>
      </c>
      <c r="K207" s="2">
        <v>2.8</v>
      </c>
      <c r="L207" s="2">
        <v>15.6</v>
      </c>
      <c r="M207" s="2">
        <v>27.1</v>
      </c>
      <c r="N207" s="2">
        <v>62.1</v>
      </c>
      <c r="O207" s="2">
        <v>138.19999999999999</v>
      </c>
      <c r="P207" s="2">
        <v>7.6</v>
      </c>
      <c r="Q207" s="2">
        <v>23.8</v>
      </c>
      <c r="R207" s="2">
        <v>52.6</v>
      </c>
      <c r="S207" s="2">
        <v>126.9</v>
      </c>
    </row>
    <row r="208" spans="1:19" x14ac:dyDescent="0.2">
      <c r="A208" s="1" t="str">
        <f t="shared" si="6"/>
        <v>Fir-spruce-mountain hemlock PWW45</v>
      </c>
      <c r="B208" s="1" t="s">
        <v>282</v>
      </c>
      <c r="C208" s="2" t="s">
        <v>254</v>
      </c>
      <c r="D208" s="3" t="s">
        <v>280</v>
      </c>
      <c r="E208" s="3" t="str">
        <f t="shared" si="7"/>
        <v>Fir-spruce-mountain hemlock PWW</v>
      </c>
      <c r="G208" s="2">
        <v>45</v>
      </c>
      <c r="H208" s="2">
        <v>238.7</v>
      </c>
      <c r="I208" s="2">
        <v>128.69999999999999</v>
      </c>
      <c r="J208" s="2">
        <v>12.9</v>
      </c>
      <c r="K208" s="2">
        <v>2.6</v>
      </c>
      <c r="L208" s="2">
        <v>17.399999999999999</v>
      </c>
      <c r="M208" s="2">
        <v>28.9</v>
      </c>
      <c r="N208" s="2">
        <v>62.1</v>
      </c>
      <c r="O208" s="2">
        <v>190.6</v>
      </c>
      <c r="P208" s="2">
        <v>11.5</v>
      </c>
      <c r="Q208" s="2">
        <v>27.2</v>
      </c>
      <c r="R208" s="2">
        <v>55.2</v>
      </c>
      <c r="S208" s="2">
        <v>183</v>
      </c>
    </row>
    <row r="209" spans="1:19" x14ac:dyDescent="0.2">
      <c r="A209" s="1" t="str">
        <f t="shared" si="6"/>
        <v>Fir-spruce-mountain hemlock PWW55</v>
      </c>
      <c r="B209" s="1" t="s">
        <v>282</v>
      </c>
      <c r="C209" s="2" t="s">
        <v>254</v>
      </c>
      <c r="D209" s="3" t="s">
        <v>280</v>
      </c>
      <c r="E209" s="3" t="str">
        <f t="shared" si="7"/>
        <v>Fir-spruce-mountain hemlock PWW</v>
      </c>
      <c r="G209" s="2">
        <v>55</v>
      </c>
      <c r="H209" s="2">
        <v>333.9</v>
      </c>
      <c r="I209" s="2">
        <v>168.2</v>
      </c>
      <c r="J209" s="2">
        <v>16.8</v>
      </c>
      <c r="K209" s="2">
        <v>2.5</v>
      </c>
      <c r="L209" s="2">
        <v>19.399999999999999</v>
      </c>
      <c r="M209" s="2">
        <v>30.8</v>
      </c>
      <c r="N209" s="2">
        <v>62.1</v>
      </c>
      <c r="O209" s="2">
        <v>237.8</v>
      </c>
      <c r="P209" s="2">
        <v>15.1</v>
      </c>
      <c r="Q209" s="2">
        <v>29.9</v>
      </c>
      <c r="R209" s="2">
        <v>57.5</v>
      </c>
      <c r="S209" s="2">
        <v>232.5</v>
      </c>
    </row>
    <row r="210" spans="1:19" x14ac:dyDescent="0.2">
      <c r="A210" s="1" t="str">
        <f t="shared" si="6"/>
        <v>Fir-spruce-mountain hemlock PWW65</v>
      </c>
      <c r="B210" s="1" t="s">
        <v>282</v>
      </c>
      <c r="C210" s="2" t="s">
        <v>254</v>
      </c>
      <c r="D210" s="3" t="s">
        <v>280</v>
      </c>
      <c r="E210" s="3" t="str">
        <f t="shared" si="7"/>
        <v>Fir-spruce-mountain hemlock PWW</v>
      </c>
      <c r="G210" s="2">
        <v>65</v>
      </c>
      <c r="H210" s="2">
        <v>427</v>
      </c>
      <c r="I210" s="2">
        <v>205.1</v>
      </c>
      <c r="J210" s="2">
        <v>20.5</v>
      </c>
      <c r="K210" s="2">
        <v>2.5</v>
      </c>
      <c r="L210" s="2">
        <v>21.6</v>
      </c>
      <c r="M210" s="2">
        <v>32.6</v>
      </c>
      <c r="N210" s="2">
        <v>62.1</v>
      </c>
      <c r="O210" s="2">
        <v>282.2</v>
      </c>
      <c r="P210" s="2">
        <v>18.399999999999999</v>
      </c>
      <c r="Q210" s="2">
        <v>32.1</v>
      </c>
      <c r="R210" s="2">
        <v>59.3</v>
      </c>
      <c r="S210" s="2">
        <v>278.5</v>
      </c>
    </row>
    <row r="211" spans="1:19" x14ac:dyDescent="0.2">
      <c r="A211" s="1" t="str">
        <f t="shared" si="6"/>
        <v>Fir-spruce-mountain hemlock PWW75</v>
      </c>
      <c r="B211" s="1" t="s">
        <v>282</v>
      </c>
      <c r="C211" s="2" t="s">
        <v>254</v>
      </c>
      <c r="D211" s="3" t="s">
        <v>280</v>
      </c>
      <c r="E211" s="3" t="str">
        <f t="shared" si="7"/>
        <v>Fir-spruce-mountain hemlock PWW</v>
      </c>
      <c r="G211" s="2">
        <v>75</v>
      </c>
      <c r="H211" s="2">
        <v>515.79999999999995</v>
      </c>
      <c r="I211" s="2">
        <v>239.2</v>
      </c>
      <c r="J211" s="2">
        <v>23.9</v>
      </c>
      <c r="K211" s="2">
        <v>2.4</v>
      </c>
      <c r="L211" s="2">
        <v>23.8</v>
      </c>
      <c r="M211" s="2">
        <v>34.200000000000003</v>
      </c>
      <c r="N211" s="2">
        <v>62.1</v>
      </c>
      <c r="O211" s="2">
        <v>323.39999999999998</v>
      </c>
      <c r="P211" s="2">
        <v>21.4</v>
      </c>
      <c r="Q211" s="2">
        <v>33.9</v>
      </c>
      <c r="R211" s="2">
        <v>60.5</v>
      </c>
      <c r="S211" s="2">
        <v>320.8</v>
      </c>
    </row>
    <row r="212" spans="1:19" x14ac:dyDescent="0.2">
      <c r="A212" s="1" t="str">
        <f t="shared" si="6"/>
        <v>Fir-spruce-mountain hemlock PWW85</v>
      </c>
      <c r="B212" s="1" t="s">
        <v>282</v>
      </c>
      <c r="C212" s="2" t="s">
        <v>254</v>
      </c>
      <c r="D212" s="3" t="s">
        <v>280</v>
      </c>
      <c r="E212" s="3" t="str">
        <f t="shared" si="7"/>
        <v>Fir-spruce-mountain hemlock PWW</v>
      </c>
      <c r="G212" s="2">
        <v>85</v>
      </c>
      <c r="H212" s="2">
        <v>599</v>
      </c>
      <c r="I212" s="2">
        <v>270.3</v>
      </c>
      <c r="J212" s="2">
        <v>27</v>
      </c>
      <c r="K212" s="2">
        <v>2.2999999999999998</v>
      </c>
      <c r="L212" s="2">
        <v>25.9</v>
      </c>
      <c r="M212" s="2">
        <v>35.6</v>
      </c>
      <c r="N212" s="2">
        <v>62.1</v>
      </c>
      <c r="O212" s="2">
        <v>361.2</v>
      </c>
      <c r="P212" s="2">
        <v>24.2</v>
      </c>
      <c r="Q212" s="2">
        <v>35.4</v>
      </c>
      <c r="R212" s="2">
        <v>61.3</v>
      </c>
      <c r="S212" s="2">
        <v>359.3</v>
      </c>
    </row>
    <row r="213" spans="1:19" x14ac:dyDescent="0.2">
      <c r="A213" s="1" t="str">
        <f t="shared" si="6"/>
        <v>Fir-spruce-mountain hemlock PWW95</v>
      </c>
      <c r="B213" s="1" t="s">
        <v>282</v>
      </c>
      <c r="C213" s="2" t="s">
        <v>254</v>
      </c>
      <c r="D213" s="3" t="s">
        <v>280</v>
      </c>
      <c r="E213" s="3" t="str">
        <f t="shared" si="7"/>
        <v>Fir-spruce-mountain hemlock PWW</v>
      </c>
      <c r="G213" s="2">
        <v>95</v>
      </c>
      <c r="H213" s="2">
        <v>676</v>
      </c>
      <c r="I213" s="2">
        <v>298.5</v>
      </c>
      <c r="J213" s="2">
        <v>29.8</v>
      </c>
      <c r="K213" s="2">
        <v>2.2999999999999998</v>
      </c>
      <c r="L213" s="2">
        <v>28</v>
      </c>
      <c r="M213" s="2">
        <v>36.799999999999997</v>
      </c>
      <c r="N213" s="2">
        <v>62.1</v>
      </c>
      <c r="O213" s="2">
        <v>395.5</v>
      </c>
      <c r="P213" s="2">
        <v>26.8</v>
      </c>
      <c r="Q213" s="2">
        <v>36.799999999999997</v>
      </c>
      <c r="R213" s="2">
        <v>61.7</v>
      </c>
      <c r="S213" s="2">
        <v>394.2</v>
      </c>
    </row>
    <row r="214" spans="1:19" x14ac:dyDescent="0.2">
      <c r="A214" s="1" t="str">
        <f t="shared" si="6"/>
        <v>Fir-spruce-mountain hemlock PWW105</v>
      </c>
      <c r="B214" s="1" t="s">
        <v>282</v>
      </c>
      <c r="C214" s="2" t="s">
        <v>254</v>
      </c>
      <c r="D214" s="3" t="s">
        <v>280</v>
      </c>
      <c r="E214" s="3" t="str">
        <f t="shared" si="7"/>
        <v>Fir-spruce-mountain hemlock PWW</v>
      </c>
      <c r="G214" s="2">
        <v>105</v>
      </c>
      <c r="H214" s="2">
        <v>746.6</v>
      </c>
      <c r="I214" s="2">
        <v>323.89999999999998</v>
      </c>
      <c r="J214" s="2">
        <v>32.4</v>
      </c>
      <c r="K214" s="2">
        <v>2.2999999999999998</v>
      </c>
      <c r="L214" s="2">
        <v>29.9</v>
      </c>
      <c r="M214" s="2">
        <v>37.9</v>
      </c>
      <c r="N214" s="2">
        <v>62.1</v>
      </c>
      <c r="O214" s="2">
        <v>426.5</v>
      </c>
      <c r="P214" s="2">
        <v>29</v>
      </c>
      <c r="Q214" s="2">
        <v>37.9</v>
      </c>
      <c r="R214" s="2">
        <v>62</v>
      </c>
      <c r="S214" s="2">
        <v>425.5</v>
      </c>
    </row>
    <row r="215" spans="1:19" x14ac:dyDescent="0.2">
      <c r="A215" s="1" t="str">
        <f t="shared" si="6"/>
        <v>Fir-spruce-mountain hemlock PWW115</v>
      </c>
      <c r="B215" s="1" t="s">
        <v>282</v>
      </c>
      <c r="C215" s="2" t="s">
        <v>254</v>
      </c>
      <c r="D215" s="3" t="s">
        <v>280</v>
      </c>
      <c r="E215" s="3" t="str">
        <f t="shared" si="7"/>
        <v>Fir-spruce-mountain hemlock PWW</v>
      </c>
      <c r="G215" s="2">
        <v>115</v>
      </c>
      <c r="H215" s="2">
        <v>810.8</v>
      </c>
      <c r="I215" s="2">
        <v>346.7</v>
      </c>
      <c r="J215" s="2">
        <v>34.1</v>
      </c>
      <c r="K215" s="2">
        <v>2.2999999999999998</v>
      </c>
      <c r="L215" s="2">
        <v>31.7</v>
      </c>
      <c r="M215" s="2">
        <v>38.9</v>
      </c>
      <c r="N215" s="2">
        <v>62.1</v>
      </c>
      <c r="O215" s="2">
        <v>453.7</v>
      </c>
      <c r="P215" s="2">
        <v>31.1</v>
      </c>
      <c r="Q215" s="2">
        <v>38.9</v>
      </c>
      <c r="R215" s="2">
        <v>62.1</v>
      </c>
      <c r="S215" s="2">
        <v>453</v>
      </c>
    </row>
    <row r="216" spans="1:19" x14ac:dyDescent="0.2">
      <c r="A216" s="1" t="str">
        <f t="shared" si="6"/>
        <v>Fir-spruce-mountain hemlock PWW125</v>
      </c>
      <c r="B216" s="1" t="s">
        <v>282</v>
      </c>
      <c r="C216" s="2" t="s">
        <v>254</v>
      </c>
      <c r="D216" s="3" t="s">
        <v>280</v>
      </c>
      <c r="E216" s="3" t="str">
        <f t="shared" si="7"/>
        <v>Fir-spruce-mountain hemlock PWW</v>
      </c>
      <c r="G216" s="2">
        <v>125</v>
      </c>
      <c r="H216" s="2">
        <v>869.1</v>
      </c>
      <c r="I216" s="2">
        <v>367.2</v>
      </c>
      <c r="J216" s="2">
        <v>35.1</v>
      </c>
      <c r="K216" s="2">
        <v>2.2000000000000002</v>
      </c>
      <c r="L216" s="2">
        <v>33.4</v>
      </c>
      <c r="M216" s="2">
        <v>39.799999999999997</v>
      </c>
      <c r="N216" s="2">
        <v>62.1</v>
      </c>
      <c r="O216" s="2">
        <v>477.7</v>
      </c>
      <c r="P216" s="2">
        <v>32.9</v>
      </c>
      <c r="Q216" s="2">
        <v>39.799999999999997</v>
      </c>
      <c r="R216" s="2">
        <v>62.1</v>
      </c>
      <c r="S216" s="2">
        <v>477.2</v>
      </c>
    </row>
    <row r="217" spans="1:19" x14ac:dyDescent="0.2">
      <c r="A217" s="1" t="str">
        <f t="shared" si="6"/>
        <v>Fir-spruce-mountain hemlock RMN0</v>
      </c>
      <c r="B217" s="1" t="s">
        <v>283</v>
      </c>
      <c r="C217" s="2" t="s">
        <v>268</v>
      </c>
      <c r="D217" s="3" t="s">
        <v>280</v>
      </c>
      <c r="E217" s="3" t="str">
        <f t="shared" si="7"/>
        <v>Fir-spruce-mountain hemlock RMN</v>
      </c>
      <c r="G217" s="2">
        <v>0</v>
      </c>
      <c r="H217" s="2">
        <v>0</v>
      </c>
      <c r="I217" s="2">
        <v>0</v>
      </c>
      <c r="J217" s="2">
        <v>0</v>
      </c>
      <c r="K217" s="2">
        <v>4.7</v>
      </c>
      <c r="L217" s="2">
        <v>25.7</v>
      </c>
      <c r="M217" s="2">
        <v>37.200000000000003</v>
      </c>
      <c r="N217" s="2">
        <v>44.1</v>
      </c>
      <c r="O217" s="2">
        <v>67.7</v>
      </c>
      <c r="P217" s="2">
        <v>0</v>
      </c>
      <c r="Q217" s="2">
        <v>0</v>
      </c>
      <c r="R217" s="2">
        <v>33.1</v>
      </c>
      <c r="S217" s="2">
        <v>4.7</v>
      </c>
    </row>
    <row r="218" spans="1:19" x14ac:dyDescent="0.2">
      <c r="A218" s="1" t="str">
        <f t="shared" si="6"/>
        <v>Fir-spruce-mountain hemlock RMN5</v>
      </c>
      <c r="B218" s="1" t="s">
        <v>283</v>
      </c>
      <c r="C218" s="2" t="s">
        <v>268</v>
      </c>
      <c r="D218" s="3" t="s">
        <v>280</v>
      </c>
      <c r="E218" s="3" t="str">
        <f t="shared" si="7"/>
        <v>Fir-spruce-mountain hemlock RMN</v>
      </c>
      <c r="G218" s="2">
        <v>5</v>
      </c>
      <c r="H218" s="2">
        <v>0</v>
      </c>
      <c r="I218" s="2">
        <v>3.1</v>
      </c>
      <c r="J218" s="2">
        <v>0.3</v>
      </c>
      <c r="K218" s="2">
        <v>4.7</v>
      </c>
      <c r="L218" s="2">
        <v>23.2</v>
      </c>
      <c r="M218" s="2">
        <v>35.4</v>
      </c>
      <c r="N218" s="2">
        <v>44.1</v>
      </c>
      <c r="O218" s="2">
        <v>66.8</v>
      </c>
      <c r="P218" s="2">
        <v>0.3</v>
      </c>
      <c r="Q218" s="2">
        <v>5.2</v>
      </c>
      <c r="R218" s="2">
        <v>33.200000000000003</v>
      </c>
      <c r="S218" s="2">
        <v>13.6</v>
      </c>
    </row>
    <row r="219" spans="1:19" x14ac:dyDescent="0.2">
      <c r="A219" s="1" t="str">
        <f t="shared" si="6"/>
        <v>Fir-spruce-mountain hemlock RMN15</v>
      </c>
      <c r="B219" s="1" t="s">
        <v>283</v>
      </c>
      <c r="C219" s="2" t="s">
        <v>268</v>
      </c>
      <c r="D219" s="3" t="s">
        <v>280</v>
      </c>
      <c r="E219" s="3" t="str">
        <f t="shared" si="7"/>
        <v>Fir-spruce-mountain hemlock RMN</v>
      </c>
      <c r="G219" s="2">
        <v>15</v>
      </c>
      <c r="H219" s="2">
        <v>0</v>
      </c>
      <c r="I219" s="2">
        <v>5.8</v>
      </c>
      <c r="J219" s="2">
        <v>0.6</v>
      </c>
      <c r="K219" s="2">
        <v>4.7</v>
      </c>
      <c r="L219" s="2">
        <v>18.8</v>
      </c>
      <c r="M219" s="2">
        <v>32.9</v>
      </c>
      <c r="N219" s="2">
        <v>44.1</v>
      </c>
      <c r="O219" s="2">
        <v>62.8</v>
      </c>
      <c r="P219" s="2">
        <v>0.6</v>
      </c>
      <c r="Q219" s="2">
        <v>13</v>
      </c>
      <c r="R219" s="2">
        <v>34</v>
      </c>
      <c r="S219" s="2">
        <v>24.7</v>
      </c>
    </row>
    <row r="220" spans="1:19" x14ac:dyDescent="0.2">
      <c r="A220" s="1" t="str">
        <f t="shared" si="6"/>
        <v>Fir-spruce-mountain hemlock RMN25</v>
      </c>
      <c r="B220" s="1" t="s">
        <v>283</v>
      </c>
      <c r="C220" s="2" t="s">
        <v>268</v>
      </c>
      <c r="D220" s="3" t="s">
        <v>280</v>
      </c>
      <c r="E220" s="3" t="str">
        <f t="shared" si="7"/>
        <v>Fir-spruce-mountain hemlock RMN</v>
      </c>
      <c r="G220" s="2">
        <v>25</v>
      </c>
      <c r="H220" s="2">
        <v>18.2</v>
      </c>
      <c r="I220" s="2">
        <v>17</v>
      </c>
      <c r="J220" s="2">
        <v>1.7</v>
      </c>
      <c r="K220" s="2">
        <v>3.4</v>
      </c>
      <c r="L220" s="2">
        <v>16.2</v>
      </c>
      <c r="M220" s="2">
        <v>31.8</v>
      </c>
      <c r="N220" s="2">
        <v>44.1</v>
      </c>
      <c r="O220" s="2">
        <v>70.099999999999994</v>
      </c>
      <c r="P220" s="2">
        <v>1.7</v>
      </c>
      <c r="Q220" s="2">
        <v>18.600000000000001</v>
      </c>
      <c r="R220" s="2">
        <v>35.5</v>
      </c>
      <c r="S220" s="2">
        <v>42.4</v>
      </c>
    </row>
    <row r="221" spans="1:19" x14ac:dyDescent="0.2">
      <c r="A221" s="1" t="str">
        <f t="shared" si="6"/>
        <v>Fir-spruce-mountain hemlock RMN35</v>
      </c>
      <c r="B221" s="1" t="s">
        <v>283</v>
      </c>
      <c r="C221" s="2" t="s">
        <v>268</v>
      </c>
      <c r="D221" s="3" t="s">
        <v>280</v>
      </c>
      <c r="E221" s="3" t="str">
        <f t="shared" si="7"/>
        <v>Fir-spruce-mountain hemlock RMN</v>
      </c>
      <c r="G221" s="2">
        <v>35</v>
      </c>
      <c r="H221" s="2">
        <v>61.6</v>
      </c>
      <c r="I221" s="2">
        <v>38.1</v>
      </c>
      <c r="J221" s="2">
        <v>3.8</v>
      </c>
      <c r="K221" s="2">
        <v>2.7</v>
      </c>
      <c r="L221" s="2">
        <v>15.3</v>
      </c>
      <c r="M221" s="2">
        <v>31.6</v>
      </c>
      <c r="N221" s="2">
        <v>44.1</v>
      </c>
      <c r="O221" s="2">
        <v>91.4</v>
      </c>
      <c r="P221" s="2">
        <v>3.8</v>
      </c>
      <c r="Q221" s="2">
        <v>22.9</v>
      </c>
      <c r="R221" s="2">
        <v>37.4</v>
      </c>
      <c r="S221" s="2">
        <v>71.2</v>
      </c>
    </row>
    <row r="222" spans="1:19" x14ac:dyDescent="0.2">
      <c r="A222" s="1" t="str">
        <f t="shared" si="6"/>
        <v>Fir-spruce-mountain hemlock RMN45</v>
      </c>
      <c r="B222" s="1" t="s">
        <v>283</v>
      </c>
      <c r="C222" s="2" t="s">
        <v>268</v>
      </c>
      <c r="D222" s="3" t="s">
        <v>280</v>
      </c>
      <c r="E222" s="3" t="str">
        <f t="shared" si="7"/>
        <v>Fir-spruce-mountain hemlock RMN</v>
      </c>
      <c r="G222" s="2">
        <v>45</v>
      </c>
      <c r="H222" s="2">
        <v>113.8</v>
      </c>
      <c r="I222" s="2">
        <v>59.5</v>
      </c>
      <c r="J222" s="2">
        <v>5.9</v>
      </c>
      <c r="K222" s="2">
        <v>2.2999999999999998</v>
      </c>
      <c r="L222" s="2">
        <v>15.1</v>
      </c>
      <c r="M222" s="2">
        <v>32</v>
      </c>
      <c r="N222" s="2">
        <v>44.1</v>
      </c>
      <c r="O222" s="2">
        <v>114.8</v>
      </c>
      <c r="P222" s="2">
        <v>6</v>
      </c>
      <c r="Q222" s="2">
        <v>26.2</v>
      </c>
      <c r="R222" s="2">
        <v>39.200000000000003</v>
      </c>
      <c r="S222" s="2">
        <v>100</v>
      </c>
    </row>
    <row r="223" spans="1:19" x14ac:dyDescent="0.2">
      <c r="A223" s="1" t="str">
        <f t="shared" si="6"/>
        <v>Fir-spruce-mountain hemlock RMN55</v>
      </c>
      <c r="B223" s="1" t="s">
        <v>283</v>
      </c>
      <c r="C223" s="2" t="s">
        <v>268</v>
      </c>
      <c r="D223" s="3" t="s">
        <v>280</v>
      </c>
      <c r="E223" s="3" t="str">
        <f t="shared" si="7"/>
        <v>Fir-spruce-mountain hemlock RMN</v>
      </c>
      <c r="G223" s="2">
        <v>55</v>
      </c>
      <c r="H223" s="2">
        <v>167.2</v>
      </c>
      <c r="I223" s="2">
        <v>80</v>
      </c>
      <c r="J223" s="2">
        <v>8</v>
      </c>
      <c r="K223" s="2">
        <v>2.1</v>
      </c>
      <c r="L223" s="2">
        <v>15.3</v>
      </c>
      <c r="M223" s="2">
        <v>32.700000000000003</v>
      </c>
      <c r="N223" s="2">
        <v>44.1</v>
      </c>
      <c r="O223" s="2">
        <v>138.1</v>
      </c>
      <c r="P223" s="2">
        <v>8</v>
      </c>
      <c r="Q223" s="2">
        <v>28.9</v>
      </c>
      <c r="R223" s="2">
        <v>40.799999999999997</v>
      </c>
      <c r="S223" s="2">
        <v>127</v>
      </c>
    </row>
    <row r="224" spans="1:19" x14ac:dyDescent="0.2">
      <c r="A224" s="1" t="str">
        <f t="shared" si="6"/>
        <v>Fir-spruce-mountain hemlock RMN65</v>
      </c>
      <c r="B224" s="1" t="s">
        <v>283</v>
      </c>
      <c r="C224" s="2" t="s">
        <v>268</v>
      </c>
      <c r="D224" s="3" t="s">
        <v>280</v>
      </c>
      <c r="E224" s="3" t="str">
        <f t="shared" si="7"/>
        <v>Fir-spruce-mountain hemlock RMN</v>
      </c>
      <c r="G224" s="2">
        <v>65</v>
      </c>
      <c r="H224" s="2">
        <v>218.2</v>
      </c>
      <c r="I224" s="2">
        <v>98.6</v>
      </c>
      <c r="J224" s="2">
        <v>9.9</v>
      </c>
      <c r="K224" s="2">
        <v>2</v>
      </c>
      <c r="L224" s="2">
        <v>15.7</v>
      </c>
      <c r="M224" s="2">
        <v>33.6</v>
      </c>
      <c r="N224" s="2">
        <v>44.1</v>
      </c>
      <c r="O224" s="2">
        <v>159.69999999999999</v>
      </c>
      <c r="P224" s="2">
        <v>9.9</v>
      </c>
      <c r="Q224" s="2">
        <v>31.1</v>
      </c>
      <c r="R224" s="2">
        <v>42.1</v>
      </c>
      <c r="S224" s="2">
        <v>151.4</v>
      </c>
    </row>
    <row r="225" spans="1:19" x14ac:dyDescent="0.2">
      <c r="A225" s="1" t="str">
        <f t="shared" si="6"/>
        <v>Fir-spruce-mountain hemlock RMN75</v>
      </c>
      <c r="B225" s="1" t="s">
        <v>283</v>
      </c>
      <c r="C225" s="2" t="s">
        <v>268</v>
      </c>
      <c r="D225" s="3" t="s">
        <v>280</v>
      </c>
      <c r="E225" s="3" t="str">
        <f t="shared" si="7"/>
        <v>Fir-spruce-mountain hemlock RMN</v>
      </c>
      <c r="G225" s="2">
        <v>75</v>
      </c>
      <c r="H225" s="2">
        <v>264.60000000000002</v>
      </c>
      <c r="I225" s="2">
        <v>115</v>
      </c>
      <c r="J225" s="2">
        <v>11.5</v>
      </c>
      <c r="K225" s="2">
        <v>1.9</v>
      </c>
      <c r="L225" s="2">
        <v>16.100000000000001</v>
      </c>
      <c r="M225" s="2">
        <v>34.6</v>
      </c>
      <c r="N225" s="2">
        <v>44.1</v>
      </c>
      <c r="O225" s="2">
        <v>179.1</v>
      </c>
      <c r="P225" s="2">
        <v>11.6</v>
      </c>
      <c r="Q225" s="2">
        <v>33</v>
      </c>
      <c r="R225" s="2">
        <v>43</v>
      </c>
      <c r="S225" s="2">
        <v>172.9</v>
      </c>
    </row>
    <row r="226" spans="1:19" x14ac:dyDescent="0.2">
      <c r="A226" s="1" t="str">
        <f t="shared" si="6"/>
        <v>Fir-spruce-mountain hemlock RMN85</v>
      </c>
      <c r="B226" s="1" t="s">
        <v>283</v>
      </c>
      <c r="C226" s="2" t="s">
        <v>268</v>
      </c>
      <c r="D226" s="3" t="s">
        <v>280</v>
      </c>
      <c r="E226" s="3" t="str">
        <f t="shared" si="7"/>
        <v>Fir-spruce-mountain hemlock RMN</v>
      </c>
      <c r="G226" s="2">
        <v>85</v>
      </c>
      <c r="H226" s="2">
        <v>305.39999999999998</v>
      </c>
      <c r="I226" s="2">
        <v>129.1</v>
      </c>
      <c r="J226" s="2">
        <v>12.9</v>
      </c>
      <c r="K226" s="2">
        <v>1.8</v>
      </c>
      <c r="L226" s="2">
        <v>16.600000000000001</v>
      </c>
      <c r="M226" s="2">
        <v>35.6</v>
      </c>
      <c r="N226" s="2">
        <v>44.1</v>
      </c>
      <c r="O226" s="2">
        <v>196</v>
      </c>
      <c r="P226" s="2">
        <v>13</v>
      </c>
      <c r="Q226" s="2">
        <v>34.5</v>
      </c>
      <c r="R226" s="2">
        <v>43.5</v>
      </c>
      <c r="S226" s="2">
        <v>191.3</v>
      </c>
    </row>
    <row r="227" spans="1:19" x14ac:dyDescent="0.2">
      <c r="A227" s="1" t="str">
        <f t="shared" si="6"/>
        <v>Fir-spruce-mountain hemlock RMN95</v>
      </c>
      <c r="B227" s="1" t="s">
        <v>283</v>
      </c>
      <c r="C227" s="2" t="s">
        <v>268</v>
      </c>
      <c r="D227" s="3" t="s">
        <v>280</v>
      </c>
      <c r="E227" s="3" t="str">
        <f t="shared" si="7"/>
        <v>Fir-spruce-mountain hemlock RMN</v>
      </c>
      <c r="G227" s="2">
        <v>95</v>
      </c>
      <c r="H227" s="2">
        <v>340.2</v>
      </c>
      <c r="I227" s="2">
        <v>140.9</v>
      </c>
      <c r="J227" s="2">
        <v>14.1</v>
      </c>
      <c r="K227" s="2">
        <v>1.8</v>
      </c>
      <c r="L227" s="2">
        <v>17</v>
      </c>
      <c r="M227" s="2">
        <v>36.6</v>
      </c>
      <c r="N227" s="2">
        <v>44.1</v>
      </c>
      <c r="O227" s="2">
        <v>210.4</v>
      </c>
      <c r="P227" s="2">
        <v>14.2</v>
      </c>
      <c r="Q227" s="2">
        <v>35.9</v>
      </c>
      <c r="R227" s="2">
        <v>43.8</v>
      </c>
      <c r="S227" s="2">
        <v>206.8</v>
      </c>
    </row>
    <row r="228" spans="1:19" x14ac:dyDescent="0.2">
      <c r="A228" s="1" t="str">
        <f t="shared" si="6"/>
        <v>Fir-spruce-mountain hemlock RMN105</v>
      </c>
      <c r="B228" s="1" t="s">
        <v>283</v>
      </c>
      <c r="C228" s="2" t="s">
        <v>268</v>
      </c>
      <c r="D228" s="3" t="s">
        <v>280</v>
      </c>
      <c r="E228" s="3" t="str">
        <f t="shared" si="7"/>
        <v>Fir-spruce-mountain hemlock RMN</v>
      </c>
      <c r="G228" s="2">
        <v>105</v>
      </c>
      <c r="H228" s="2">
        <v>368.8</v>
      </c>
      <c r="I228" s="2">
        <v>150.5</v>
      </c>
      <c r="J228" s="2">
        <v>15</v>
      </c>
      <c r="K228" s="2">
        <v>1.7</v>
      </c>
      <c r="L228" s="2">
        <v>17.399999999999999</v>
      </c>
      <c r="M228" s="2">
        <v>37.5</v>
      </c>
      <c r="N228" s="2">
        <v>44.1</v>
      </c>
      <c r="O228" s="2">
        <v>222.2</v>
      </c>
      <c r="P228" s="2">
        <v>15.1</v>
      </c>
      <c r="Q228" s="2">
        <v>37</v>
      </c>
      <c r="R228" s="2">
        <v>44</v>
      </c>
      <c r="S228" s="2">
        <v>219.4</v>
      </c>
    </row>
    <row r="229" spans="1:19" x14ac:dyDescent="0.2">
      <c r="A229" s="1" t="str">
        <f t="shared" si="6"/>
        <v>Fir-spruce-mountain hemlock RMN115</v>
      </c>
      <c r="B229" s="1" t="s">
        <v>283</v>
      </c>
      <c r="C229" s="2" t="s">
        <v>268</v>
      </c>
      <c r="D229" s="3" t="s">
        <v>280</v>
      </c>
      <c r="E229" s="3" t="str">
        <f t="shared" si="7"/>
        <v>Fir-spruce-mountain hemlock RMN</v>
      </c>
      <c r="G229" s="2">
        <v>115</v>
      </c>
      <c r="H229" s="2">
        <v>391.6</v>
      </c>
      <c r="I229" s="2">
        <v>158</v>
      </c>
      <c r="J229" s="2">
        <v>15.8</v>
      </c>
      <c r="K229" s="2">
        <v>1.7</v>
      </c>
      <c r="L229" s="2">
        <v>17.7</v>
      </c>
      <c r="M229" s="2">
        <v>38.4</v>
      </c>
      <c r="N229" s="2">
        <v>44.1</v>
      </c>
      <c r="O229" s="2">
        <v>231.6</v>
      </c>
      <c r="P229" s="2">
        <v>15.9</v>
      </c>
      <c r="Q229" s="2">
        <v>38</v>
      </c>
      <c r="R229" s="2">
        <v>44.1</v>
      </c>
      <c r="S229" s="2">
        <v>229.4</v>
      </c>
    </row>
    <row r="230" spans="1:19" x14ac:dyDescent="0.2">
      <c r="A230" s="1" t="str">
        <f t="shared" si="6"/>
        <v>Fir-spruce-mountain hemlock RMN125</v>
      </c>
      <c r="B230" s="1" t="s">
        <v>283</v>
      </c>
      <c r="C230" s="2" t="s">
        <v>268</v>
      </c>
      <c r="D230" s="3" t="s">
        <v>280</v>
      </c>
      <c r="E230" s="3" t="str">
        <f t="shared" si="7"/>
        <v>Fir-spruce-mountain hemlock RMN</v>
      </c>
      <c r="G230" s="2">
        <v>125</v>
      </c>
      <c r="H230" s="2">
        <v>408.8</v>
      </c>
      <c r="I230" s="2">
        <v>163.69999999999999</v>
      </c>
      <c r="J230" s="2">
        <v>16.399999999999999</v>
      </c>
      <c r="K230" s="2">
        <v>1.7</v>
      </c>
      <c r="L230" s="2">
        <v>17.899999999999999</v>
      </c>
      <c r="M230" s="2">
        <v>39.200000000000003</v>
      </c>
      <c r="N230" s="2">
        <v>44.1</v>
      </c>
      <c r="O230" s="2">
        <v>238.8</v>
      </c>
      <c r="P230" s="2">
        <v>16.399999999999999</v>
      </c>
      <c r="Q230" s="2">
        <v>39</v>
      </c>
      <c r="R230" s="2">
        <v>44.1</v>
      </c>
      <c r="S230" s="2">
        <v>237.1</v>
      </c>
    </row>
    <row r="231" spans="1:19" x14ac:dyDescent="0.2">
      <c r="A231" s="1" t="str">
        <f t="shared" si="6"/>
        <v>Fir-spruce-mountain hemlock RMS0</v>
      </c>
      <c r="B231" s="1" t="s">
        <v>284</v>
      </c>
      <c r="C231" s="2" t="s">
        <v>262</v>
      </c>
      <c r="D231" s="3" t="s">
        <v>280</v>
      </c>
      <c r="E231" s="3" t="str">
        <f t="shared" si="7"/>
        <v>Fir-spruce-mountain hemlock RMS</v>
      </c>
      <c r="G231" s="2">
        <v>0</v>
      </c>
      <c r="H231" s="2">
        <v>0</v>
      </c>
      <c r="I231" s="2">
        <v>0</v>
      </c>
      <c r="J231" s="2">
        <v>0</v>
      </c>
      <c r="K231" s="2">
        <v>4.8</v>
      </c>
      <c r="L231" s="2">
        <v>11.3</v>
      </c>
      <c r="M231" s="2">
        <v>37.200000000000003</v>
      </c>
      <c r="N231" s="2">
        <v>31.5</v>
      </c>
      <c r="O231" s="2">
        <v>53.3</v>
      </c>
      <c r="P231" s="2">
        <v>0</v>
      </c>
      <c r="Q231" s="2">
        <v>0</v>
      </c>
      <c r="R231" s="2">
        <v>23.6</v>
      </c>
      <c r="S231" s="2">
        <v>4.8</v>
      </c>
    </row>
    <row r="232" spans="1:19" x14ac:dyDescent="0.2">
      <c r="A232" s="1" t="str">
        <f t="shared" si="6"/>
        <v>Fir-spruce-mountain hemlock RMS5</v>
      </c>
      <c r="B232" s="1" t="s">
        <v>284</v>
      </c>
      <c r="C232" s="2" t="s">
        <v>262</v>
      </c>
      <c r="D232" s="3" t="s">
        <v>280</v>
      </c>
      <c r="E232" s="3" t="str">
        <f t="shared" si="7"/>
        <v>Fir-spruce-mountain hemlock RMS</v>
      </c>
      <c r="G232" s="2">
        <v>5</v>
      </c>
      <c r="H232" s="2">
        <v>0</v>
      </c>
      <c r="I232" s="2">
        <v>1.8</v>
      </c>
      <c r="J232" s="2">
        <v>0.2</v>
      </c>
      <c r="K232" s="2">
        <v>4.8</v>
      </c>
      <c r="L232" s="2">
        <v>10.199999999999999</v>
      </c>
      <c r="M232" s="2">
        <v>35.4</v>
      </c>
      <c r="N232" s="2">
        <v>31.5</v>
      </c>
      <c r="O232" s="2">
        <v>52.4</v>
      </c>
      <c r="P232" s="2">
        <v>0.1</v>
      </c>
      <c r="Q232" s="2">
        <v>5.2</v>
      </c>
      <c r="R232" s="2">
        <v>23.7</v>
      </c>
      <c r="S232" s="2">
        <v>12.1</v>
      </c>
    </row>
    <row r="233" spans="1:19" x14ac:dyDescent="0.2">
      <c r="A233" s="1" t="str">
        <f t="shared" si="6"/>
        <v>Fir-spruce-mountain hemlock RMS15</v>
      </c>
      <c r="B233" s="1" t="s">
        <v>284</v>
      </c>
      <c r="C233" s="2" t="s">
        <v>262</v>
      </c>
      <c r="D233" s="3" t="s">
        <v>280</v>
      </c>
      <c r="E233" s="3" t="str">
        <f t="shared" si="7"/>
        <v>Fir-spruce-mountain hemlock RMS</v>
      </c>
      <c r="G233" s="2">
        <v>15</v>
      </c>
      <c r="H233" s="2">
        <v>0</v>
      </c>
      <c r="I233" s="2">
        <v>4</v>
      </c>
      <c r="J233" s="2">
        <v>0.4</v>
      </c>
      <c r="K233" s="2">
        <v>4.8</v>
      </c>
      <c r="L233" s="2">
        <v>8.3000000000000007</v>
      </c>
      <c r="M233" s="2">
        <v>32.9</v>
      </c>
      <c r="N233" s="2">
        <v>31.5</v>
      </c>
      <c r="O233" s="2">
        <v>50.4</v>
      </c>
      <c r="P233" s="2">
        <v>0.3</v>
      </c>
      <c r="Q233" s="2">
        <v>13</v>
      </c>
      <c r="R233" s="2">
        <v>24.3</v>
      </c>
      <c r="S233" s="2">
        <v>22.5</v>
      </c>
    </row>
    <row r="234" spans="1:19" x14ac:dyDescent="0.2">
      <c r="A234" s="1" t="str">
        <f t="shared" si="6"/>
        <v>Fir-spruce-mountain hemlock RMS25</v>
      </c>
      <c r="B234" s="1" t="s">
        <v>284</v>
      </c>
      <c r="C234" s="2" t="s">
        <v>262</v>
      </c>
      <c r="D234" s="3" t="s">
        <v>280</v>
      </c>
      <c r="E234" s="3" t="str">
        <f t="shared" si="7"/>
        <v>Fir-spruce-mountain hemlock RMS</v>
      </c>
      <c r="G234" s="2">
        <v>25</v>
      </c>
      <c r="H234" s="2">
        <v>8.5</v>
      </c>
      <c r="I234" s="2">
        <v>12</v>
      </c>
      <c r="J234" s="2">
        <v>1.2</v>
      </c>
      <c r="K234" s="2">
        <v>4.3</v>
      </c>
      <c r="L234" s="2">
        <v>7.3</v>
      </c>
      <c r="M234" s="2">
        <v>31.8</v>
      </c>
      <c r="N234" s="2">
        <v>31.5</v>
      </c>
      <c r="O234" s="2">
        <v>56.5</v>
      </c>
      <c r="P234" s="2">
        <v>0.9</v>
      </c>
      <c r="Q234" s="2">
        <v>18.600000000000001</v>
      </c>
      <c r="R234" s="2">
        <v>25.3</v>
      </c>
      <c r="S234" s="2">
        <v>37</v>
      </c>
    </row>
    <row r="235" spans="1:19" x14ac:dyDescent="0.2">
      <c r="A235" s="1" t="str">
        <f t="shared" si="6"/>
        <v>Fir-spruce-mountain hemlock RMS35</v>
      </c>
      <c r="B235" s="1" t="s">
        <v>284</v>
      </c>
      <c r="C235" s="2" t="s">
        <v>262</v>
      </c>
      <c r="D235" s="3" t="s">
        <v>280</v>
      </c>
      <c r="E235" s="3" t="str">
        <f t="shared" si="7"/>
        <v>Fir-spruce-mountain hemlock RMS</v>
      </c>
      <c r="G235" s="2">
        <v>35</v>
      </c>
      <c r="H235" s="2">
        <v>27.7</v>
      </c>
      <c r="I235" s="2">
        <v>24.4</v>
      </c>
      <c r="J235" s="2">
        <v>2.4</v>
      </c>
      <c r="K235" s="2">
        <v>2.8</v>
      </c>
      <c r="L235" s="2">
        <v>7</v>
      </c>
      <c r="M235" s="2">
        <v>31.6</v>
      </c>
      <c r="N235" s="2">
        <v>31.5</v>
      </c>
      <c r="O235" s="2">
        <v>68.3</v>
      </c>
      <c r="P235" s="2">
        <v>1.9</v>
      </c>
      <c r="Q235" s="2">
        <v>22.9</v>
      </c>
      <c r="R235" s="2">
        <v>26.7</v>
      </c>
      <c r="S235" s="2">
        <v>54.5</v>
      </c>
    </row>
    <row r="236" spans="1:19" x14ac:dyDescent="0.2">
      <c r="A236" s="1" t="str">
        <f t="shared" si="6"/>
        <v>Fir-spruce-mountain hemlock RMS45</v>
      </c>
      <c r="B236" s="1" t="s">
        <v>284</v>
      </c>
      <c r="C236" s="2" t="s">
        <v>262</v>
      </c>
      <c r="D236" s="3" t="s">
        <v>280</v>
      </c>
      <c r="E236" s="3" t="str">
        <f t="shared" si="7"/>
        <v>Fir-spruce-mountain hemlock RMS</v>
      </c>
      <c r="G236" s="2">
        <v>45</v>
      </c>
      <c r="H236" s="2">
        <v>49.5</v>
      </c>
      <c r="I236" s="2">
        <v>36.700000000000003</v>
      </c>
      <c r="J236" s="2">
        <v>3.7</v>
      </c>
      <c r="K236" s="2">
        <v>2.2999999999999998</v>
      </c>
      <c r="L236" s="2">
        <v>6.9</v>
      </c>
      <c r="M236" s="2">
        <v>32</v>
      </c>
      <c r="N236" s="2">
        <v>31.5</v>
      </c>
      <c r="O236" s="2">
        <v>81.5</v>
      </c>
      <c r="P236" s="2">
        <v>2.9</v>
      </c>
      <c r="Q236" s="2">
        <v>26.2</v>
      </c>
      <c r="R236" s="2">
        <v>28</v>
      </c>
      <c r="S236" s="2">
        <v>71.7</v>
      </c>
    </row>
    <row r="237" spans="1:19" x14ac:dyDescent="0.2">
      <c r="A237" s="1" t="str">
        <f t="shared" si="6"/>
        <v>Fir-spruce-mountain hemlock RMS55</v>
      </c>
      <c r="B237" s="1" t="s">
        <v>284</v>
      </c>
      <c r="C237" s="2" t="s">
        <v>262</v>
      </c>
      <c r="D237" s="3" t="s">
        <v>280</v>
      </c>
      <c r="E237" s="3" t="str">
        <f t="shared" si="7"/>
        <v>Fir-spruce-mountain hemlock RMS</v>
      </c>
      <c r="G237" s="2">
        <v>55</v>
      </c>
      <c r="H237" s="2">
        <v>71.900000000000006</v>
      </c>
      <c r="I237" s="2">
        <v>48.7</v>
      </c>
      <c r="J237" s="2">
        <v>4.9000000000000004</v>
      </c>
      <c r="K237" s="2">
        <v>1.9</v>
      </c>
      <c r="L237" s="2">
        <v>7</v>
      </c>
      <c r="M237" s="2">
        <v>32.700000000000003</v>
      </c>
      <c r="N237" s="2">
        <v>31.5</v>
      </c>
      <c r="O237" s="2">
        <v>95.2</v>
      </c>
      <c r="P237" s="2">
        <v>3.8</v>
      </c>
      <c r="Q237" s="2">
        <v>28.9</v>
      </c>
      <c r="R237" s="2">
        <v>29.1</v>
      </c>
      <c r="S237" s="2">
        <v>88.2</v>
      </c>
    </row>
    <row r="238" spans="1:19" x14ac:dyDescent="0.2">
      <c r="A238" s="1" t="str">
        <f t="shared" si="6"/>
        <v>Fir-spruce-mountain hemlock RMS65</v>
      </c>
      <c r="B238" s="1" t="s">
        <v>284</v>
      </c>
      <c r="C238" s="2" t="s">
        <v>262</v>
      </c>
      <c r="D238" s="3" t="s">
        <v>280</v>
      </c>
      <c r="E238" s="3" t="str">
        <f t="shared" si="7"/>
        <v>Fir-spruce-mountain hemlock RMS</v>
      </c>
      <c r="G238" s="2">
        <v>65</v>
      </c>
      <c r="H238" s="2">
        <v>94.1</v>
      </c>
      <c r="I238" s="2">
        <v>58.6</v>
      </c>
      <c r="J238" s="2">
        <v>5.9</v>
      </c>
      <c r="K238" s="2">
        <v>1.7</v>
      </c>
      <c r="L238" s="2">
        <v>7.1</v>
      </c>
      <c r="M238" s="2">
        <v>33.6</v>
      </c>
      <c r="N238" s="2">
        <v>31.5</v>
      </c>
      <c r="O238" s="2">
        <v>107</v>
      </c>
      <c r="P238" s="2">
        <v>4.5999999999999996</v>
      </c>
      <c r="Q238" s="2">
        <v>31.1</v>
      </c>
      <c r="R238" s="2">
        <v>30</v>
      </c>
      <c r="S238" s="2">
        <v>101.9</v>
      </c>
    </row>
    <row r="239" spans="1:19" x14ac:dyDescent="0.2">
      <c r="A239" s="1" t="str">
        <f t="shared" si="6"/>
        <v>Fir-spruce-mountain hemlock RMS75</v>
      </c>
      <c r="B239" s="1" t="s">
        <v>284</v>
      </c>
      <c r="C239" s="2" t="s">
        <v>262</v>
      </c>
      <c r="D239" s="3" t="s">
        <v>280</v>
      </c>
      <c r="E239" s="3" t="str">
        <f t="shared" si="7"/>
        <v>Fir-spruce-mountain hemlock RMS</v>
      </c>
      <c r="G239" s="2">
        <v>75</v>
      </c>
      <c r="H239" s="2">
        <v>115.7</v>
      </c>
      <c r="I239" s="2">
        <v>67.8</v>
      </c>
      <c r="J239" s="2">
        <v>6.8</v>
      </c>
      <c r="K239" s="2">
        <v>1.6</v>
      </c>
      <c r="L239" s="2">
        <v>7.3</v>
      </c>
      <c r="M239" s="2">
        <v>34.6</v>
      </c>
      <c r="N239" s="2">
        <v>31.5</v>
      </c>
      <c r="O239" s="2">
        <v>118.1</v>
      </c>
      <c r="P239" s="2">
        <v>5.3</v>
      </c>
      <c r="Q239" s="2">
        <v>33</v>
      </c>
      <c r="R239" s="2">
        <v>30.6</v>
      </c>
      <c r="S239" s="2">
        <v>114.4</v>
      </c>
    </row>
    <row r="240" spans="1:19" x14ac:dyDescent="0.2">
      <c r="A240" s="1" t="str">
        <f t="shared" si="6"/>
        <v>Fir-spruce-mountain hemlock RMS85</v>
      </c>
      <c r="B240" s="1" t="s">
        <v>284</v>
      </c>
      <c r="C240" s="2" t="s">
        <v>262</v>
      </c>
      <c r="D240" s="3" t="s">
        <v>280</v>
      </c>
      <c r="E240" s="3" t="str">
        <f t="shared" si="7"/>
        <v>Fir-spruce-mountain hemlock RMS</v>
      </c>
      <c r="G240" s="2">
        <v>85</v>
      </c>
      <c r="H240" s="2">
        <v>136.5</v>
      </c>
      <c r="I240" s="2">
        <v>76.2</v>
      </c>
      <c r="J240" s="2">
        <v>7.6</v>
      </c>
      <c r="K240" s="2">
        <v>1.5</v>
      </c>
      <c r="L240" s="2">
        <v>7.6</v>
      </c>
      <c r="M240" s="2">
        <v>35.6</v>
      </c>
      <c r="N240" s="2">
        <v>31.5</v>
      </c>
      <c r="O240" s="2">
        <v>128.5</v>
      </c>
      <c r="P240" s="2">
        <v>6</v>
      </c>
      <c r="Q240" s="2">
        <v>34.5</v>
      </c>
      <c r="R240" s="2">
        <v>31</v>
      </c>
      <c r="S240" s="2">
        <v>125.8</v>
      </c>
    </row>
    <row r="241" spans="1:19" x14ac:dyDescent="0.2">
      <c r="A241" s="1" t="str">
        <f t="shared" si="6"/>
        <v>Fir-spruce-mountain hemlock RMS95</v>
      </c>
      <c r="B241" s="1" t="s">
        <v>284</v>
      </c>
      <c r="C241" s="2" t="s">
        <v>262</v>
      </c>
      <c r="D241" s="3" t="s">
        <v>280</v>
      </c>
      <c r="E241" s="3" t="str">
        <f t="shared" si="7"/>
        <v>Fir-spruce-mountain hemlock RMS</v>
      </c>
      <c r="G241" s="2">
        <v>95</v>
      </c>
      <c r="H241" s="2">
        <v>156.4</v>
      </c>
      <c r="I241" s="2">
        <v>84</v>
      </c>
      <c r="J241" s="2">
        <v>8.4</v>
      </c>
      <c r="K241" s="2">
        <v>1.4</v>
      </c>
      <c r="L241" s="2">
        <v>7.9</v>
      </c>
      <c r="M241" s="2">
        <v>36.6</v>
      </c>
      <c r="N241" s="2">
        <v>31.5</v>
      </c>
      <c r="O241" s="2">
        <v>138.19999999999999</v>
      </c>
      <c r="P241" s="2">
        <v>6.6</v>
      </c>
      <c r="Q241" s="2">
        <v>35.9</v>
      </c>
      <c r="R241" s="2">
        <v>31.3</v>
      </c>
      <c r="S241" s="2">
        <v>136.30000000000001</v>
      </c>
    </row>
    <row r="242" spans="1:19" x14ac:dyDescent="0.2">
      <c r="A242" s="1" t="str">
        <f t="shared" si="6"/>
        <v>Fir-spruce-mountain hemlock RMS105</v>
      </c>
      <c r="B242" s="1" t="s">
        <v>284</v>
      </c>
      <c r="C242" s="2" t="s">
        <v>262</v>
      </c>
      <c r="D242" s="3" t="s">
        <v>280</v>
      </c>
      <c r="E242" s="3" t="str">
        <f t="shared" si="7"/>
        <v>Fir-spruce-mountain hemlock RMS</v>
      </c>
      <c r="G242" s="2">
        <v>105</v>
      </c>
      <c r="H242" s="2">
        <v>175.2</v>
      </c>
      <c r="I242" s="2">
        <v>91.2</v>
      </c>
      <c r="J242" s="2">
        <v>9.1</v>
      </c>
      <c r="K242" s="2">
        <v>1.3</v>
      </c>
      <c r="L242" s="2">
        <v>8.1999999999999993</v>
      </c>
      <c r="M242" s="2">
        <v>37.5</v>
      </c>
      <c r="N242" s="2">
        <v>31.5</v>
      </c>
      <c r="O242" s="2">
        <v>147.30000000000001</v>
      </c>
      <c r="P242" s="2">
        <v>7.2</v>
      </c>
      <c r="Q242" s="2">
        <v>37</v>
      </c>
      <c r="R242" s="2">
        <v>31.4</v>
      </c>
      <c r="S242" s="2">
        <v>145.80000000000001</v>
      </c>
    </row>
    <row r="243" spans="1:19" x14ac:dyDescent="0.2">
      <c r="A243" s="1" t="str">
        <f t="shared" si="6"/>
        <v>Fir-spruce-mountain hemlock RMS115</v>
      </c>
      <c r="B243" s="1" t="s">
        <v>284</v>
      </c>
      <c r="C243" s="2" t="s">
        <v>262</v>
      </c>
      <c r="D243" s="3" t="s">
        <v>280</v>
      </c>
      <c r="E243" s="3" t="str">
        <f t="shared" si="7"/>
        <v>Fir-spruce-mountain hemlock RMS</v>
      </c>
      <c r="G243" s="2">
        <v>115</v>
      </c>
      <c r="H243" s="2">
        <v>193</v>
      </c>
      <c r="I243" s="2">
        <v>97.8</v>
      </c>
      <c r="J243" s="2">
        <v>9.8000000000000007</v>
      </c>
      <c r="K243" s="2">
        <v>1.3</v>
      </c>
      <c r="L243" s="2">
        <v>8.5</v>
      </c>
      <c r="M243" s="2">
        <v>38.4</v>
      </c>
      <c r="N243" s="2">
        <v>31.5</v>
      </c>
      <c r="O243" s="2">
        <v>155.69999999999999</v>
      </c>
      <c r="P243" s="2">
        <v>7.7</v>
      </c>
      <c r="Q243" s="2">
        <v>38</v>
      </c>
      <c r="R243" s="2">
        <v>31.4</v>
      </c>
      <c r="S243" s="2">
        <v>154.6</v>
      </c>
    </row>
    <row r="244" spans="1:19" x14ac:dyDescent="0.2">
      <c r="A244" s="1" t="str">
        <f t="shared" si="6"/>
        <v>Fir-spruce-mountain hemlock RMS125</v>
      </c>
      <c r="B244" s="1" t="s">
        <v>284</v>
      </c>
      <c r="C244" s="2" t="s">
        <v>262</v>
      </c>
      <c r="D244" s="3" t="s">
        <v>280</v>
      </c>
      <c r="E244" s="3" t="str">
        <f t="shared" si="7"/>
        <v>Fir-spruce-mountain hemlock RMS</v>
      </c>
      <c r="G244" s="2">
        <v>125</v>
      </c>
      <c r="H244" s="2">
        <v>209.6</v>
      </c>
      <c r="I244" s="2">
        <v>103.8</v>
      </c>
      <c r="J244" s="2">
        <v>10.4</v>
      </c>
      <c r="K244" s="2">
        <v>1.2</v>
      </c>
      <c r="L244" s="2">
        <v>8.8000000000000007</v>
      </c>
      <c r="M244" s="2">
        <v>39.200000000000003</v>
      </c>
      <c r="N244" s="2">
        <v>31.5</v>
      </c>
      <c r="O244" s="2">
        <v>163.4</v>
      </c>
      <c r="P244" s="2">
        <v>8.1999999999999993</v>
      </c>
      <c r="Q244" s="2">
        <v>39</v>
      </c>
      <c r="R244" s="2">
        <v>31.5</v>
      </c>
      <c r="S244" s="2">
        <v>162.6</v>
      </c>
    </row>
    <row r="245" spans="1:19" x14ac:dyDescent="0.2">
      <c r="A245" s="1" t="str">
        <f t="shared" si="6"/>
        <v>Hemlock-Sitka spruce PWW0</v>
      </c>
      <c r="B245" s="1" t="s">
        <v>285</v>
      </c>
      <c r="C245" s="2" t="s">
        <v>254</v>
      </c>
      <c r="D245" s="3" t="s">
        <v>286</v>
      </c>
      <c r="E245" s="3" t="str">
        <f t="shared" si="7"/>
        <v>Hemlock-Sitka spruce PWW</v>
      </c>
      <c r="G245" s="2">
        <v>0</v>
      </c>
      <c r="H245" s="2">
        <v>0</v>
      </c>
      <c r="I245" s="2">
        <v>0</v>
      </c>
      <c r="J245" s="2">
        <v>0</v>
      </c>
      <c r="K245" s="2">
        <v>4.7</v>
      </c>
      <c r="L245" s="2">
        <v>43.2</v>
      </c>
      <c r="M245" s="2">
        <v>27.5</v>
      </c>
      <c r="N245" s="2">
        <v>116.3</v>
      </c>
      <c r="O245" s="2">
        <v>75.400000000000006</v>
      </c>
      <c r="P245" s="2">
        <v>0</v>
      </c>
      <c r="Q245" s="2">
        <v>0</v>
      </c>
      <c r="R245" s="2">
        <v>87.3</v>
      </c>
      <c r="S245" s="2">
        <v>4.7</v>
      </c>
    </row>
    <row r="246" spans="1:19" x14ac:dyDescent="0.2">
      <c r="A246" s="1" t="str">
        <f t="shared" si="6"/>
        <v>Hemlock-Sitka spruce PWW5</v>
      </c>
      <c r="B246" s="1" t="s">
        <v>285</v>
      </c>
      <c r="C246" s="2" t="s">
        <v>254</v>
      </c>
      <c r="D246" s="3" t="s">
        <v>286</v>
      </c>
      <c r="E246" s="3" t="str">
        <f t="shared" si="7"/>
        <v>Hemlock-Sitka spruce PWW</v>
      </c>
      <c r="G246" s="2">
        <v>5</v>
      </c>
      <c r="H246" s="2">
        <v>0</v>
      </c>
      <c r="I246" s="2">
        <v>5.9</v>
      </c>
      <c r="J246" s="2">
        <v>0.6</v>
      </c>
      <c r="K246" s="2">
        <v>4.7</v>
      </c>
      <c r="L246" s="2">
        <v>37.6</v>
      </c>
      <c r="M246" s="2">
        <v>23.7</v>
      </c>
      <c r="N246" s="2">
        <v>116.3</v>
      </c>
      <c r="O246" s="2">
        <v>72.5</v>
      </c>
      <c r="P246" s="2">
        <v>0.6</v>
      </c>
      <c r="Q246" s="2">
        <v>3.6</v>
      </c>
      <c r="R246" s="2">
        <v>87.6</v>
      </c>
      <c r="S246" s="2">
        <v>15.3</v>
      </c>
    </row>
    <row r="247" spans="1:19" x14ac:dyDescent="0.2">
      <c r="A247" s="1" t="str">
        <f t="shared" si="6"/>
        <v>Hemlock-Sitka spruce PWW15</v>
      </c>
      <c r="B247" s="1" t="s">
        <v>285</v>
      </c>
      <c r="C247" s="2" t="s">
        <v>254</v>
      </c>
      <c r="D247" s="3" t="s">
        <v>286</v>
      </c>
      <c r="E247" s="3" t="str">
        <f t="shared" si="7"/>
        <v>Hemlock-Sitka spruce PWW</v>
      </c>
      <c r="G247" s="2">
        <v>15</v>
      </c>
      <c r="H247" s="2">
        <v>33.700000000000003</v>
      </c>
      <c r="I247" s="2">
        <v>22.5</v>
      </c>
      <c r="J247" s="2">
        <v>2.2000000000000002</v>
      </c>
      <c r="K247" s="2">
        <v>4.0999999999999996</v>
      </c>
      <c r="L247" s="2">
        <v>29.4</v>
      </c>
      <c r="M247" s="2">
        <v>20.7</v>
      </c>
      <c r="N247" s="2">
        <v>116.3</v>
      </c>
      <c r="O247" s="2">
        <v>78.900000000000006</v>
      </c>
      <c r="P247" s="2">
        <v>2.2000000000000002</v>
      </c>
      <c r="Q247" s="2">
        <v>10</v>
      </c>
      <c r="R247" s="2">
        <v>89.8</v>
      </c>
      <c r="S247" s="2">
        <v>41</v>
      </c>
    </row>
    <row r="248" spans="1:19" x14ac:dyDescent="0.2">
      <c r="A248" s="1" t="str">
        <f t="shared" si="6"/>
        <v>Hemlock-Sitka spruce PWW25</v>
      </c>
      <c r="B248" s="1" t="s">
        <v>285</v>
      </c>
      <c r="C248" s="2" t="s">
        <v>254</v>
      </c>
      <c r="D248" s="3" t="s">
        <v>286</v>
      </c>
      <c r="E248" s="3" t="str">
        <f t="shared" si="7"/>
        <v>Hemlock-Sitka spruce PWW</v>
      </c>
      <c r="G248" s="2">
        <v>25</v>
      </c>
      <c r="H248" s="2">
        <v>184.1</v>
      </c>
      <c r="I248" s="2">
        <v>78</v>
      </c>
      <c r="J248" s="2">
        <v>7.8</v>
      </c>
      <c r="K248" s="2">
        <v>3.1</v>
      </c>
      <c r="L248" s="2">
        <v>27.6</v>
      </c>
      <c r="M248" s="2">
        <v>21.2</v>
      </c>
      <c r="N248" s="2">
        <v>116.3</v>
      </c>
      <c r="O248" s="2">
        <v>137.69999999999999</v>
      </c>
      <c r="P248" s="2">
        <v>7.7</v>
      </c>
      <c r="Q248" s="2">
        <v>15.4</v>
      </c>
      <c r="R248" s="2">
        <v>93.7</v>
      </c>
      <c r="S248" s="2">
        <v>112.1</v>
      </c>
    </row>
    <row r="249" spans="1:19" x14ac:dyDescent="0.2">
      <c r="A249" s="1" t="str">
        <f t="shared" si="6"/>
        <v>Hemlock-Sitka spruce PWW35</v>
      </c>
      <c r="B249" s="1" t="s">
        <v>285</v>
      </c>
      <c r="C249" s="2" t="s">
        <v>254</v>
      </c>
      <c r="D249" s="3" t="s">
        <v>286</v>
      </c>
      <c r="E249" s="3" t="str">
        <f t="shared" si="7"/>
        <v>Hemlock-Sitka spruce PWW</v>
      </c>
      <c r="G249" s="2">
        <v>35</v>
      </c>
      <c r="H249" s="2">
        <v>350.8</v>
      </c>
      <c r="I249" s="2">
        <v>139.80000000000001</v>
      </c>
      <c r="J249" s="2">
        <v>14</v>
      </c>
      <c r="K249" s="2">
        <v>2.7</v>
      </c>
      <c r="L249" s="2">
        <v>28.4</v>
      </c>
      <c r="M249" s="2">
        <v>23.3</v>
      </c>
      <c r="N249" s="2">
        <v>116.3</v>
      </c>
      <c r="O249" s="2">
        <v>208.2</v>
      </c>
      <c r="P249" s="2">
        <v>13.8</v>
      </c>
      <c r="Q249" s="2">
        <v>20.2</v>
      </c>
      <c r="R249" s="2">
        <v>98.5</v>
      </c>
      <c r="S249" s="2">
        <v>190.5</v>
      </c>
    </row>
    <row r="250" spans="1:19" x14ac:dyDescent="0.2">
      <c r="A250" s="1" t="str">
        <f t="shared" si="6"/>
        <v>Hemlock-Sitka spruce PWW45</v>
      </c>
      <c r="B250" s="1" t="s">
        <v>285</v>
      </c>
      <c r="C250" s="2" t="s">
        <v>254</v>
      </c>
      <c r="D250" s="3" t="s">
        <v>286</v>
      </c>
      <c r="E250" s="3" t="str">
        <f t="shared" si="7"/>
        <v>Hemlock-Sitka spruce PWW</v>
      </c>
      <c r="G250" s="2">
        <v>45</v>
      </c>
      <c r="H250" s="2">
        <v>516.70000000000005</v>
      </c>
      <c r="I250" s="2">
        <v>201.6</v>
      </c>
      <c r="J250" s="2">
        <v>20.2</v>
      </c>
      <c r="K250" s="2">
        <v>2.5</v>
      </c>
      <c r="L250" s="2">
        <v>30.6</v>
      </c>
      <c r="M250" s="2">
        <v>26</v>
      </c>
      <c r="N250" s="2">
        <v>116.3</v>
      </c>
      <c r="O250" s="2">
        <v>280.89999999999998</v>
      </c>
      <c r="P250" s="2">
        <v>19.899999999999999</v>
      </c>
      <c r="Q250" s="2">
        <v>24.4</v>
      </c>
      <c r="R250" s="2">
        <v>103.4</v>
      </c>
      <c r="S250" s="2">
        <v>268.5</v>
      </c>
    </row>
    <row r="251" spans="1:19" x14ac:dyDescent="0.2">
      <c r="A251" s="1" t="str">
        <f t="shared" si="6"/>
        <v>Hemlock-Sitka spruce PWW55</v>
      </c>
      <c r="B251" s="1" t="s">
        <v>285</v>
      </c>
      <c r="C251" s="2" t="s">
        <v>254</v>
      </c>
      <c r="D251" s="3" t="s">
        <v>286</v>
      </c>
      <c r="E251" s="3" t="str">
        <f t="shared" si="7"/>
        <v>Hemlock-Sitka spruce PWW</v>
      </c>
      <c r="G251" s="2">
        <v>55</v>
      </c>
      <c r="H251" s="2">
        <v>678.7</v>
      </c>
      <c r="I251" s="2">
        <v>256.60000000000002</v>
      </c>
      <c r="J251" s="2">
        <v>25.7</v>
      </c>
      <c r="K251" s="2">
        <v>2.4</v>
      </c>
      <c r="L251" s="2">
        <v>33.200000000000003</v>
      </c>
      <c r="M251" s="2">
        <v>28.9</v>
      </c>
      <c r="N251" s="2">
        <v>116.3</v>
      </c>
      <c r="O251" s="2">
        <v>346.8</v>
      </c>
      <c r="P251" s="2">
        <v>25.3</v>
      </c>
      <c r="Q251" s="2">
        <v>28</v>
      </c>
      <c r="R251" s="2">
        <v>107.7</v>
      </c>
      <c r="S251" s="2">
        <v>338</v>
      </c>
    </row>
    <row r="252" spans="1:19" x14ac:dyDescent="0.2">
      <c r="A252" s="1" t="str">
        <f t="shared" si="6"/>
        <v>Hemlock-Sitka spruce PWW65</v>
      </c>
      <c r="B252" s="1" t="s">
        <v>285</v>
      </c>
      <c r="C252" s="2" t="s">
        <v>254</v>
      </c>
      <c r="D252" s="3" t="s">
        <v>286</v>
      </c>
      <c r="E252" s="3" t="str">
        <f t="shared" si="7"/>
        <v>Hemlock-Sitka spruce PWW</v>
      </c>
      <c r="G252" s="2">
        <v>65</v>
      </c>
      <c r="H252" s="2">
        <v>835.1</v>
      </c>
      <c r="I252" s="2">
        <v>309.10000000000002</v>
      </c>
      <c r="J252" s="2">
        <v>30.9</v>
      </c>
      <c r="K252" s="2">
        <v>2.2999999999999998</v>
      </c>
      <c r="L252" s="2">
        <v>36.200000000000003</v>
      </c>
      <c r="M252" s="2">
        <v>31.8</v>
      </c>
      <c r="N252" s="2">
        <v>116.3</v>
      </c>
      <c r="O252" s="2">
        <v>410.4</v>
      </c>
      <c r="P252" s="2">
        <v>30.5</v>
      </c>
      <c r="Q252" s="2">
        <v>31.3</v>
      </c>
      <c r="R252" s="2">
        <v>111</v>
      </c>
      <c r="S252" s="2">
        <v>404.1</v>
      </c>
    </row>
    <row r="253" spans="1:19" x14ac:dyDescent="0.2">
      <c r="A253" s="1" t="str">
        <f t="shared" si="6"/>
        <v>Hemlock-Sitka spruce PWW75</v>
      </c>
      <c r="B253" s="1" t="s">
        <v>285</v>
      </c>
      <c r="C253" s="2" t="s">
        <v>254</v>
      </c>
      <c r="D253" s="3" t="s">
        <v>286</v>
      </c>
      <c r="E253" s="3" t="str">
        <f t="shared" si="7"/>
        <v>Hemlock-Sitka spruce PWW</v>
      </c>
      <c r="G253" s="2">
        <v>75</v>
      </c>
      <c r="H253" s="2">
        <v>985.6</v>
      </c>
      <c r="I253" s="2">
        <v>359.2</v>
      </c>
      <c r="J253" s="2">
        <v>35.9</v>
      </c>
      <c r="K253" s="2">
        <v>2.2000000000000002</v>
      </c>
      <c r="L253" s="2">
        <v>39.6</v>
      </c>
      <c r="M253" s="2">
        <v>34.5</v>
      </c>
      <c r="N253" s="2">
        <v>116.3</v>
      </c>
      <c r="O253" s="2">
        <v>471.5</v>
      </c>
      <c r="P253" s="2">
        <v>35.4</v>
      </c>
      <c r="Q253" s="2">
        <v>34.200000000000003</v>
      </c>
      <c r="R253" s="2">
        <v>113.3</v>
      </c>
      <c r="S253" s="2">
        <v>467</v>
      </c>
    </row>
    <row r="254" spans="1:19" x14ac:dyDescent="0.2">
      <c r="A254" s="1" t="str">
        <f t="shared" si="6"/>
        <v>Hemlock-Sitka spruce PWW85</v>
      </c>
      <c r="B254" s="1" t="s">
        <v>285</v>
      </c>
      <c r="C254" s="2" t="s">
        <v>254</v>
      </c>
      <c r="D254" s="3" t="s">
        <v>286</v>
      </c>
      <c r="E254" s="3" t="str">
        <f t="shared" si="7"/>
        <v>Hemlock-Sitka spruce PWW</v>
      </c>
      <c r="G254" s="2">
        <v>85</v>
      </c>
      <c r="H254" s="2">
        <v>1129.8</v>
      </c>
      <c r="I254" s="2">
        <v>406.7</v>
      </c>
      <c r="J254" s="2">
        <v>40.1</v>
      </c>
      <c r="K254" s="2">
        <v>2.2000000000000002</v>
      </c>
      <c r="L254" s="2">
        <v>43.2</v>
      </c>
      <c r="M254" s="2">
        <v>37</v>
      </c>
      <c r="N254" s="2">
        <v>116.3</v>
      </c>
      <c r="O254" s="2">
        <v>529.20000000000005</v>
      </c>
      <c r="P254" s="2">
        <v>40.1</v>
      </c>
      <c r="Q254" s="2">
        <v>36.9</v>
      </c>
      <c r="R254" s="2">
        <v>114.7</v>
      </c>
      <c r="S254" s="2">
        <v>526</v>
      </c>
    </row>
    <row r="255" spans="1:19" x14ac:dyDescent="0.2">
      <c r="A255" s="1" t="str">
        <f t="shared" si="6"/>
        <v>Hemlock-Sitka spruce PWW95</v>
      </c>
      <c r="B255" s="1" t="s">
        <v>285</v>
      </c>
      <c r="C255" s="2" t="s">
        <v>254</v>
      </c>
      <c r="D255" s="3" t="s">
        <v>286</v>
      </c>
      <c r="E255" s="3" t="str">
        <f t="shared" si="7"/>
        <v>Hemlock-Sitka spruce PWW</v>
      </c>
      <c r="G255" s="2">
        <v>95</v>
      </c>
      <c r="H255" s="2">
        <v>1267.4000000000001</v>
      </c>
      <c r="I255" s="2">
        <v>451.8</v>
      </c>
      <c r="J255" s="2">
        <v>42.8</v>
      </c>
      <c r="K255" s="2">
        <v>2.2999999999999998</v>
      </c>
      <c r="L255" s="2">
        <v>46.8</v>
      </c>
      <c r="M255" s="2">
        <v>39.299999999999997</v>
      </c>
      <c r="N255" s="2">
        <v>116.3</v>
      </c>
      <c r="O255" s="2">
        <v>583</v>
      </c>
      <c r="P255" s="2">
        <v>44.5</v>
      </c>
      <c r="Q255" s="2">
        <v>39.299999999999997</v>
      </c>
      <c r="R255" s="2">
        <v>115.6</v>
      </c>
      <c r="S255" s="2">
        <v>580.70000000000005</v>
      </c>
    </row>
    <row r="256" spans="1:19" x14ac:dyDescent="0.2">
      <c r="A256" s="1" t="str">
        <f t="shared" si="6"/>
        <v>Hemlock-Sitka spruce PWW105</v>
      </c>
      <c r="B256" s="1" t="s">
        <v>285</v>
      </c>
      <c r="C256" s="2" t="s">
        <v>254</v>
      </c>
      <c r="D256" s="3" t="s">
        <v>286</v>
      </c>
      <c r="E256" s="3" t="str">
        <f t="shared" si="7"/>
        <v>Hemlock-Sitka spruce PWW</v>
      </c>
      <c r="G256" s="2">
        <v>105</v>
      </c>
      <c r="H256" s="2">
        <v>1398.3</v>
      </c>
      <c r="I256" s="2">
        <v>494.4</v>
      </c>
      <c r="J256" s="2">
        <v>45.2</v>
      </c>
      <c r="K256" s="2">
        <v>2.5</v>
      </c>
      <c r="L256" s="2">
        <v>50.4</v>
      </c>
      <c r="M256" s="2">
        <v>41.5</v>
      </c>
      <c r="N256" s="2">
        <v>116.3</v>
      </c>
      <c r="O256" s="2">
        <v>634</v>
      </c>
      <c r="P256" s="2">
        <v>48.7</v>
      </c>
      <c r="Q256" s="2">
        <v>41.4</v>
      </c>
      <c r="R256" s="2">
        <v>116</v>
      </c>
      <c r="S256" s="2">
        <v>632.29999999999995</v>
      </c>
    </row>
    <row r="257" spans="1:19" x14ac:dyDescent="0.2">
      <c r="A257" s="1" t="str">
        <f t="shared" si="6"/>
        <v>Hemlock-Sitka spruce PWW115</v>
      </c>
      <c r="B257" s="1" t="s">
        <v>285</v>
      </c>
      <c r="C257" s="2" t="s">
        <v>254</v>
      </c>
      <c r="D257" s="3" t="s">
        <v>286</v>
      </c>
      <c r="E257" s="3" t="str">
        <f t="shared" si="7"/>
        <v>Hemlock-Sitka spruce PWW</v>
      </c>
      <c r="G257" s="2">
        <v>115</v>
      </c>
      <c r="H257" s="2">
        <v>1522.4</v>
      </c>
      <c r="I257" s="2">
        <v>534.70000000000005</v>
      </c>
      <c r="J257" s="2">
        <v>47.4</v>
      </c>
      <c r="K257" s="2">
        <v>2.7</v>
      </c>
      <c r="L257" s="2">
        <v>53.9</v>
      </c>
      <c r="M257" s="2">
        <v>43.4</v>
      </c>
      <c r="N257" s="2">
        <v>116.3</v>
      </c>
      <c r="O257" s="2">
        <v>682.2</v>
      </c>
      <c r="P257" s="2">
        <v>52.7</v>
      </c>
      <c r="Q257" s="2">
        <v>43.4</v>
      </c>
      <c r="R257" s="2">
        <v>116.2</v>
      </c>
      <c r="S257" s="2">
        <v>680.9</v>
      </c>
    </row>
    <row r="258" spans="1:19" x14ac:dyDescent="0.2">
      <c r="A258" s="1" t="str">
        <f t="shared" ref="A258:A321" si="8">CONCATENATE(E258,G258)</f>
        <v>Hemlock-Sitka spruce PWW125</v>
      </c>
      <c r="B258" s="1" t="s">
        <v>285</v>
      </c>
      <c r="C258" s="2" t="s">
        <v>254</v>
      </c>
      <c r="D258" s="3" t="s">
        <v>286</v>
      </c>
      <c r="E258" s="3" t="str">
        <f t="shared" ref="E258:E321" si="9">CONCATENATE(D258, " ",C258)</f>
        <v>Hemlock-Sitka spruce PWW</v>
      </c>
      <c r="G258" s="2">
        <v>125</v>
      </c>
      <c r="H258" s="2">
        <v>1639.6</v>
      </c>
      <c r="I258" s="2">
        <v>572.6</v>
      </c>
      <c r="J258" s="2">
        <v>49.4</v>
      </c>
      <c r="K258" s="2">
        <v>2.9</v>
      </c>
      <c r="L258" s="2">
        <v>57.3</v>
      </c>
      <c r="M258" s="2">
        <v>45.3</v>
      </c>
      <c r="N258" s="2">
        <v>116.3</v>
      </c>
      <c r="O258" s="2">
        <v>727.5</v>
      </c>
      <c r="P258" s="2">
        <v>56.4</v>
      </c>
      <c r="Q258" s="2">
        <v>45.3</v>
      </c>
      <c r="R258" s="2">
        <v>116.3</v>
      </c>
      <c r="S258" s="2">
        <v>726.6</v>
      </c>
    </row>
    <row r="259" spans="1:19" ht="25.5" x14ac:dyDescent="0.2">
      <c r="A259" s="1" t="str">
        <f t="shared" si="8"/>
        <v>Hemlock-Sitka spruce; high productivity PWW0</v>
      </c>
      <c r="B259" s="1" t="s">
        <v>287</v>
      </c>
      <c r="C259" s="2" t="s">
        <v>254</v>
      </c>
      <c r="D259" s="3" t="s">
        <v>288</v>
      </c>
      <c r="E259" s="3" t="str">
        <f t="shared" si="9"/>
        <v>Hemlock-Sitka spruce; high productivity PWW</v>
      </c>
      <c r="G259" s="2">
        <v>0</v>
      </c>
      <c r="H259" s="2">
        <v>0</v>
      </c>
      <c r="I259" s="2">
        <v>0</v>
      </c>
      <c r="J259" s="2">
        <v>0</v>
      </c>
      <c r="K259" s="2">
        <v>4.7</v>
      </c>
      <c r="L259" s="2">
        <v>42.7</v>
      </c>
      <c r="M259" s="2">
        <v>27.5</v>
      </c>
      <c r="N259" s="2">
        <v>116.3</v>
      </c>
      <c r="O259" s="2">
        <v>74.900000000000006</v>
      </c>
      <c r="P259" s="2">
        <v>0</v>
      </c>
      <c r="Q259" s="2">
        <v>0</v>
      </c>
      <c r="R259" s="2">
        <v>87.3</v>
      </c>
      <c r="S259" s="2">
        <v>4.7</v>
      </c>
    </row>
    <row r="260" spans="1:19" ht="25.5" x14ac:dyDescent="0.2">
      <c r="A260" s="1" t="str">
        <f t="shared" si="8"/>
        <v>Hemlock-Sitka spruce; high productivity PWW5</v>
      </c>
      <c r="B260" s="1" t="s">
        <v>287</v>
      </c>
      <c r="C260" s="2" t="s">
        <v>254</v>
      </c>
      <c r="D260" s="3" t="s">
        <v>288</v>
      </c>
      <c r="E260" s="3" t="str">
        <f t="shared" si="9"/>
        <v>Hemlock-Sitka spruce; high productivity PWW</v>
      </c>
      <c r="G260" s="2">
        <v>5</v>
      </c>
      <c r="H260" s="2">
        <v>0</v>
      </c>
      <c r="I260" s="2">
        <v>5.9</v>
      </c>
      <c r="J260" s="2">
        <v>0.6</v>
      </c>
      <c r="K260" s="2">
        <v>4.7</v>
      </c>
      <c r="L260" s="2">
        <v>37.1</v>
      </c>
      <c r="M260" s="2">
        <v>23.7</v>
      </c>
      <c r="N260" s="2">
        <v>116.3</v>
      </c>
      <c r="O260" s="2">
        <v>72</v>
      </c>
      <c r="P260" s="2">
        <v>0.6</v>
      </c>
      <c r="Q260" s="2">
        <v>3.6</v>
      </c>
      <c r="R260" s="2">
        <v>87.6</v>
      </c>
      <c r="S260" s="2">
        <v>15.3</v>
      </c>
    </row>
    <row r="261" spans="1:19" ht="25.5" x14ac:dyDescent="0.2">
      <c r="A261" s="1" t="str">
        <f t="shared" si="8"/>
        <v>Hemlock-Sitka spruce; high productivity PWW15</v>
      </c>
      <c r="B261" s="1" t="s">
        <v>287</v>
      </c>
      <c r="C261" s="2" t="s">
        <v>254</v>
      </c>
      <c r="D261" s="3" t="s">
        <v>288</v>
      </c>
      <c r="E261" s="3" t="str">
        <f t="shared" si="9"/>
        <v>Hemlock-Sitka spruce; high productivity PWW</v>
      </c>
      <c r="G261" s="2">
        <v>15</v>
      </c>
      <c r="H261" s="2">
        <v>80.3</v>
      </c>
      <c r="I261" s="2">
        <v>36.4</v>
      </c>
      <c r="J261" s="2">
        <v>3.6</v>
      </c>
      <c r="K261" s="2">
        <v>3.7</v>
      </c>
      <c r="L261" s="2">
        <v>30.4</v>
      </c>
      <c r="M261" s="2">
        <v>20.7</v>
      </c>
      <c r="N261" s="2">
        <v>116.3</v>
      </c>
      <c r="O261" s="2">
        <v>94.8</v>
      </c>
      <c r="P261" s="2">
        <v>3.6</v>
      </c>
      <c r="Q261" s="2">
        <v>10</v>
      </c>
      <c r="R261" s="2">
        <v>89.8</v>
      </c>
      <c r="S261" s="2">
        <v>57.2</v>
      </c>
    </row>
    <row r="262" spans="1:19" ht="25.5" x14ac:dyDescent="0.2">
      <c r="A262" s="1" t="str">
        <f t="shared" si="8"/>
        <v>Hemlock-Sitka spruce; high productivity PWW25</v>
      </c>
      <c r="B262" s="1" t="s">
        <v>287</v>
      </c>
      <c r="C262" s="2" t="s">
        <v>254</v>
      </c>
      <c r="D262" s="3" t="s">
        <v>288</v>
      </c>
      <c r="E262" s="3" t="str">
        <f t="shared" si="9"/>
        <v>Hemlock-Sitka spruce; high productivity PWW</v>
      </c>
      <c r="G262" s="2">
        <v>25</v>
      </c>
      <c r="H262" s="2">
        <v>221.7</v>
      </c>
      <c r="I262" s="2">
        <v>90.4</v>
      </c>
      <c r="J262" s="2">
        <v>9</v>
      </c>
      <c r="K262" s="2">
        <v>3</v>
      </c>
      <c r="L262" s="2">
        <v>28.6</v>
      </c>
      <c r="M262" s="2">
        <v>21.2</v>
      </c>
      <c r="N262" s="2">
        <v>116.3</v>
      </c>
      <c r="O262" s="2">
        <v>152.30000000000001</v>
      </c>
      <c r="P262" s="2">
        <v>8.9</v>
      </c>
      <c r="Q262" s="2">
        <v>15.4</v>
      </c>
      <c r="R262" s="2">
        <v>93.7</v>
      </c>
      <c r="S262" s="2">
        <v>126.8</v>
      </c>
    </row>
    <row r="263" spans="1:19" ht="25.5" x14ac:dyDescent="0.2">
      <c r="A263" s="1" t="str">
        <f t="shared" si="8"/>
        <v>Hemlock-Sitka spruce; high productivity PWW35</v>
      </c>
      <c r="B263" s="1" t="s">
        <v>287</v>
      </c>
      <c r="C263" s="2" t="s">
        <v>254</v>
      </c>
      <c r="D263" s="3" t="s">
        <v>288</v>
      </c>
      <c r="E263" s="3" t="str">
        <f t="shared" si="9"/>
        <v>Hemlock-Sitka spruce; high productivity PWW</v>
      </c>
      <c r="G263" s="2">
        <v>35</v>
      </c>
      <c r="H263" s="2">
        <v>413.7</v>
      </c>
      <c r="I263" s="2">
        <v>161</v>
      </c>
      <c r="J263" s="2">
        <v>16.100000000000001</v>
      </c>
      <c r="K263" s="2">
        <v>2.7</v>
      </c>
      <c r="L263" s="2">
        <v>30.3</v>
      </c>
      <c r="M263" s="2">
        <v>23.3</v>
      </c>
      <c r="N263" s="2">
        <v>116.3</v>
      </c>
      <c r="O263" s="2">
        <v>233.3</v>
      </c>
      <c r="P263" s="2">
        <v>15.9</v>
      </c>
      <c r="Q263" s="2">
        <v>20.2</v>
      </c>
      <c r="R263" s="2">
        <v>98.5</v>
      </c>
      <c r="S263" s="2">
        <v>215.8</v>
      </c>
    </row>
    <row r="264" spans="1:19" ht="25.5" x14ac:dyDescent="0.2">
      <c r="A264" s="1" t="str">
        <f t="shared" si="8"/>
        <v>Hemlock-Sitka spruce; high productivity PWW45</v>
      </c>
      <c r="B264" s="1" t="s">
        <v>287</v>
      </c>
      <c r="C264" s="2" t="s">
        <v>254</v>
      </c>
      <c r="D264" s="3" t="s">
        <v>288</v>
      </c>
      <c r="E264" s="3" t="str">
        <f t="shared" si="9"/>
        <v>Hemlock-Sitka spruce; high productivity PWW</v>
      </c>
      <c r="G264" s="2">
        <v>45</v>
      </c>
      <c r="H264" s="2">
        <v>669.6</v>
      </c>
      <c r="I264" s="2">
        <v>253.6</v>
      </c>
      <c r="J264" s="2">
        <v>25.4</v>
      </c>
      <c r="K264" s="2">
        <v>2.4</v>
      </c>
      <c r="L264" s="2">
        <v>35.6</v>
      </c>
      <c r="M264" s="2">
        <v>26</v>
      </c>
      <c r="N264" s="2">
        <v>116.3</v>
      </c>
      <c r="O264" s="2">
        <v>342.9</v>
      </c>
      <c r="P264" s="2">
        <v>25</v>
      </c>
      <c r="Q264" s="2">
        <v>24.4</v>
      </c>
      <c r="R264" s="2">
        <v>103.4</v>
      </c>
      <c r="S264" s="2">
        <v>330.7</v>
      </c>
    </row>
    <row r="265" spans="1:19" ht="25.5" x14ac:dyDescent="0.2">
      <c r="A265" s="1" t="str">
        <f t="shared" si="8"/>
        <v>Hemlock-Sitka spruce; high productivity PWW55</v>
      </c>
      <c r="B265" s="1" t="s">
        <v>287</v>
      </c>
      <c r="C265" s="2" t="s">
        <v>254</v>
      </c>
      <c r="D265" s="3" t="s">
        <v>288</v>
      </c>
      <c r="E265" s="3" t="str">
        <f t="shared" si="9"/>
        <v>Hemlock-Sitka spruce; high productivity PWW</v>
      </c>
      <c r="G265" s="2">
        <v>55</v>
      </c>
      <c r="H265" s="2">
        <v>903.9</v>
      </c>
      <c r="I265" s="2">
        <v>332.1</v>
      </c>
      <c r="J265" s="2">
        <v>33.200000000000003</v>
      </c>
      <c r="K265" s="2">
        <v>2.2999999999999998</v>
      </c>
      <c r="L265" s="2">
        <v>40.5</v>
      </c>
      <c r="M265" s="2">
        <v>28.9</v>
      </c>
      <c r="N265" s="2">
        <v>116.3</v>
      </c>
      <c r="O265" s="2">
        <v>437</v>
      </c>
      <c r="P265" s="2">
        <v>32.700000000000003</v>
      </c>
      <c r="Q265" s="2">
        <v>28</v>
      </c>
      <c r="R265" s="2">
        <v>107.7</v>
      </c>
      <c r="S265" s="2">
        <v>428.3</v>
      </c>
    </row>
    <row r="266" spans="1:19" ht="25.5" x14ac:dyDescent="0.2">
      <c r="A266" s="1" t="str">
        <f t="shared" si="8"/>
        <v>Hemlock-Sitka spruce; high productivity PWW65</v>
      </c>
      <c r="B266" s="1" t="s">
        <v>287</v>
      </c>
      <c r="C266" s="2" t="s">
        <v>254</v>
      </c>
      <c r="D266" s="3" t="s">
        <v>288</v>
      </c>
      <c r="E266" s="3" t="str">
        <f t="shared" si="9"/>
        <v>Hemlock-Sitka spruce; high productivity PWW</v>
      </c>
      <c r="G266" s="2">
        <v>65</v>
      </c>
      <c r="H266" s="2">
        <v>1119.3</v>
      </c>
      <c r="I266" s="2">
        <v>403.3</v>
      </c>
      <c r="J266" s="2">
        <v>39.9</v>
      </c>
      <c r="K266" s="2">
        <v>2.2000000000000002</v>
      </c>
      <c r="L266" s="2">
        <v>45.5</v>
      </c>
      <c r="M266" s="2">
        <v>31.8</v>
      </c>
      <c r="N266" s="2">
        <v>116.3</v>
      </c>
      <c r="O266" s="2">
        <v>522.6</v>
      </c>
      <c r="P266" s="2">
        <v>39.799999999999997</v>
      </c>
      <c r="Q266" s="2">
        <v>31.3</v>
      </c>
      <c r="R266" s="2">
        <v>111</v>
      </c>
      <c r="S266" s="2">
        <v>516.4</v>
      </c>
    </row>
    <row r="267" spans="1:19" ht="25.5" x14ac:dyDescent="0.2">
      <c r="A267" s="1" t="str">
        <f t="shared" si="8"/>
        <v>Hemlock-Sitka spruce; high productivity PWW75</v>
      </c>
      <c r="B267" s="1" t="s">
        <v>287</v>
      </c>
      <c r="C267" s="2" t="s">
        <v>254</v>
      </c>
      <c r="D267" s="3" t="s">
        <v>288</v>
      </c>
      <c r="E267" s="3" t="str">
        <f t="shared" si="9"/>
        <v>Hemlock-Sitka spruce; high productivity PWW</v>
      </c>
      <c r="G267" s="2">
        <v>75</v>
      </c>
      <c r="H267" s="2">
        <v>1318.1</v>
      </c>
      <c r="I267" s="2">
        <v>468.3</v>
      </c>
      <c r="J267" s="2">
        <v>43.7</v>
      </c>
      <c r="K267" s="2">
        <v>2.2999999999999998</v>
      </c>
      <c r="L267" s="2">
        <v>50.4</v>
      </c>
      <c r="M267" s="2">
        <v>34.5</v>
      </c>
      <c r="N267" s="2">
        <v>116.3</v>
      </c>
      <c r="O267" s="2">
        <v>599.29999999999995</v>
      </c>
      <c r="P267" s="2">
        <v>46.2</v>
      </c>
      <c r="Q267" s="2">
        <v>34.200000000000003</v>
      </c>
      <c r="R267" s="2">
        <v>113.3</v>
      </c>
      <c r="S267" s="2">
        <v>594.79999999999995</v>
      </c>
    </row>
    <row r="268" spans="1:19" ht="25.5" x14ac:dyDescent="0.2">
      <c r="A268" s="1" t="str">
        <f t="shared" si="8"/>
        <v>Hemlock-Sitka spruce; high productivity PWW85</v>
      </c>
      <c r="B268" s="1" t="s">
        <v>287</v>
      </c>
      <c r="C268" s="2" t="s">
        <v>254</v>
      </c>
      <c r="D268" s="3" t="s">
        <v>288</v>
      </c>
      <c r="E268" s="3" t="str">
        <f t="shared" si="9"/>
        <v>Hemlock-Sitka spruce; high productivity PWW</v>
      </c>
      <c r="G268" s="2">
        <v>85</v>
      </c>
      <c r="H268" s="2">
        <v>1502</v>
      </c>
      <c r="I268" s="2">
        <v>528.1</v>
      </c>
      <c r="J268" s="2">
        <v>47.1</v>
      </c>
      <c r="K268" s="2">
        <v>2.6</v>
      </c>
      <c r="L268" s="2">
        <v>55.1</v>
      </c>
      <c r="M268" s="2">
        <v>37</v>
      </c>
      <c r="N268" s="2">
        <v>116.3</v>
      </c>
      <c r="O268" s="2">
        <v>669.9</v>
      </c>
      <c r="P268" s="2">
        <v>52.1</v>
      </c>
      <c r="Q268" s="2">
        <v>36.9</v>
      </c>
      <c r="R268" s="2">
        <v>114.7</v>
      </c>
      <c r="S268" s="2">
        <v>666.7</v>
      </c>
    </row>
    <row r="269" spans="1:19" ht="25.5" x14ac:dyDescent="0.2">
      <c r="A269" s="1" t="str">
        <f t="shared" si="8"/>
        <v>Hemlock-Sitka spruce; high productivity PWW95</v>
      </c>
      <c r="B269" s="1" t="s">
        <v>287</v>
      </c>
      <c r="C269" s="2" t="s">
        <v>254</v>
      </c>
      <c r="D269" s="3" t="s">
        <v>288</v>
      </c>
      <c r="E269" s="3" t="str">
        <f t="shared" si="9"/>
        <v>Hemlock-Sitka spruce; high productivity PWW</v>
      </c>
      <c r="G269" s="2">
        <v>95</v>
      </c>
      <c r="H269" s="2">
        <v>1672.1</v>
      </c>
      <c r="I269" s="2">
        <v>583</v>
      </c>
      <c r="J269" s="2">
        <v>50</v>
      </c>
      <c r="K269" s="2">
        <v>2.9</v>
      </c>
      <c r="L269" s="2">
        <v>59.7</v>
      </c>
      <c r="M269" s="2">
        <v>39.299999999999997</v>
      </c>
      <c r="N269" s="2">
        <v>116.3</v>
      </c>
      <c r="O269" s="2">
        <v>735</v>
      </c>
      <c r="P269" s="2">
        <v>57.5</v>
      </c>
      <c r="Q269" s="2">
        <v>39.299999999999997</v>
      </c>
      <c r="R269" s="2">
        <v>115.6</v>
      </c>
      <c r="S269" s="2">
        <v>732.7</v>
      </c>
    </row>
    <row r="270" spans="1:19" ht="25.5" x14ac:dyDescent="0.2">
      <c r="A270" s="1" t="str">
        <f t="shared" si="8"/>
        <v>Hemlock-Sitka spruce; high productivity PWW105</v>
      </c>
      <c r="B270" s="1" t="s">
        <v>287</v>
      </c>
      <c r="C270" s="2" t="s">
        <v>254</v>
      </c>
      <c r="D270" s="3" t="s">
        <v>288</v>
      </c>
      <c r="E270" s="3" t="str">
        <f t="shared" si="9"/>
        <v>Hemlock-Sitka spruce; high productivity PWW</v>
      </c>
      <c r="G270" s="2">
        <v>105</v>
      </c>
      <c r="H270" s="2">
        <v>1829.1</v>
      </c>
      <c r="I270" s="2">
        <v>633.5</v>
      </c>
      <c r="J270" s="2">
        <v>52.6</v>
      </c>
      <c r="K270" s="2">
        <v>3.2</v>
      </c>
      <c r="L270" s="2">
        <v>64.099999999999994</v>
      </c>
      <c r="M270" s="2">
        <v>41.5</v>
      </c>
      <c r="N270" s="2">
        <v>116.3</v>
      </c>
      <c r="O270" s="2">
        <v>794.8</v>
      </c>
      <c r="P270" s="2">
        <v>62.5</v>
      </c>
      <c r="Q270" s="2">
        <v>41.4</v>
      </c>
      <c r="R270" s="2">
        <v>116</v>
      </c>
      <c r="S270" s="2">
        <v>793.1</v>
      </c>
    </row>
    <row r="271" spans="1:19" ht="25.5" x14ac:dyDescent="0.2">
      <c r="A271" s="1" t="str">
        <f t="shared" si="8"/>
        <v>Hemlock-Sitka spruce; high productivity PWW115</v>
      </c>
      <c r="B271" s="1" t="s">
        <v>287</v>
      </c>
      <c r="C271" s="2" t="s">
        <v>254</v>
      </c>
      <c r="D271" s="3" t="s">
        <v>288</v>
      </c>
      <c r="E271" s="3" t="str">
        <f t="shared" si="9"/>
        <v>Hemlock-Sitka spruce; high productivity PWW</v>
      </c>
      <c r="G271" s="2">
        <v>115</v>
      </c>
      <c r="H271" s="2">
        <v>1973</v>
      </c>
      <c r="I271" s="2">
        <v>679.5</v>
      </c>
      <c r="J271" s="2">
        <v>54.9</v>
      </c>
      <c r="K271" s="2">
        <v>3.4</v>
      </c>
      <c r="L271" s="2">
        <v>68.2</v>
      </c>
      <c r="M271" s="2">
        <v>43.4</v>
      </c>
      <c r="N271" s="2">
        <v>116.3</v>
      </c>
      <c r="O271" s="2">
        <v>849.4</v>
      </c>
      <c r="P271" s="2">
        <v>67</v>
      </c>
      <c r="Q271" s="2">
        <v>43.4</v>
      </c>
      <c r="R271" s="2">
        <v>116.2</v>
      </c>
      <c r="S271" s="2">
        <v>848.2</v>
      </c>
    </row>
    <row r="272" spans="1:19" ht="25.5" x14ac:dyDescent="0.2">
      <c r="A272" s="1" t="str">
        <f t="shared" si="8"/>
        <v>Hemlock-Sitka spruce; high productivity PWW125</v>
      </c>
      <c r="B272" s="1" t="s">
        <v>287</v>
      </c>
      <c r="C272" s="2" t="s">
        <v>254</v>
      </c>
      <c r="D272" s="3" t="s">
        <v>288</v>
      </c>
      <c r="E272" s="3" t="str">
        <f t="shared" si="9"/>
        <v>Hemlock-Sitka spruce; high productivity PWW</v>
      </c>
      <c r="G272" s="2">
        <v>125</v>
      </c>
      <c r="H272" s="2">
        <v>2103.3000000000002</v>
      </c>
      <c r="I272" s="2">
        <v>721</v>
      </c>
      <c r="J272" s="2">
        <v>56.9</v>
      </c>
      <c r="K272" s="2">
        <v>3.6</v>
      </c>
      <c r="L272" s="2">
        <v>72</v>
      </c>
      <c r="M272" s="2">
        <v>45.3</v>
      </c>
      <c r="N272" s="2">
        <v>116.3</v>
      </c>
      <c r="O272" s="2">
        <v>898.7</v>
      </c>
      <c r="P272" s="2">
        <v>71.099999999999994</v>
      </c>
      <c r="Q272" s="2">
        <v>45.3</v>
      </c>
      <c r="R272" s="2">
        <v>116.3</v>
      </c>
      <c r="S272" s="2">
        <v>897.8</v>
      </c>
    </row>
    <row r="273" spans="1:19" x14ac:dyDescent="0.2">
      <c r="A273" s="1" t="str">
        <f t="shared" si="8"/>
        <v>Loblolly-shortleaf pine SC0</v>
      </c>
      <c r="B273" s="1" t="s">
        <v>289</v>
      </c>
      <c r="C273" s="2" t="s">
        <v>277</v>
      </c>
      <c r="D273" s="3" t="s">
        <v>290</v>
      </c>
      <c r="E273" s="3" t="str">
        <f t="shared" si="9"/>
        <v>Loblolly-shortleaf pine SC</v>
      </c>
      <c r="G273" s="2">
        <v>0</v>
      </c>
      <c r="H273" s="2">
        <v>0</v>
      </c>
      <c r="I273" s="2">
        <v>0</v>
      </c>
      <c r="J273" s="2">
        <v>0</v>
      </c>
      <c r="K273" s="2">
        <v>4.2</v>
      </c>
      <c r="L273" s="2">
        <v>9.1999999999999993</v>
      </c>
      <c r="M273" s="2">
        <v>12.2</v>
      </c>
      <c r="N273" s="2">
        <v>41.9</v>
      </c>
      <c r="O273" s="2">
        <v>25.6</v>
      </c>
      <c r="P273" s="2">
        <v>0</v>
      </c>
      <c r="Q273" s="2">
        <v>0</v>
      </c>
      <c r="R273" s="2">
        <v>31.4</v>
      </c>
      <c r="S273" s="2">
        <v>4.2</v>
      </c>
    </row>
    <row r="274" spans="1:19" x14ac:dyDescent="0.2">
      <c r="A274" s="1" t="str">
        <f t="shared" si="8"/>
        <v>Loblolly-shortleaf pine SC5</v>
      </c>
      <c r="B274" s="1" t="s">
        <v>289</v>
      </c>
      <c r="C274" s="2" t="s">
        <v>277</v>
      </c>
      <c r="D274" s="3" t="s">
        <v>290</v>
      </c>
      <c r="E274" s="3" t="str">
        <f t="shared" si="9"/>
        <v>Loblolly-shortleaf pine SC</v>
      </c>
      <c r="G274" s="2">
        <v>5</v>
      </c>
      <c r="H274" s="2">
        <v>0</v>
      </c>
      <c r="I274" s="2">
        <v>10.8</v>
      </c>
      <c r="J274" s="2">
        <v>0.7</v>
      </c>
      <c r="K274" s="2">
        <v>4.7</v>
      </c>
      <c r="L274" s="2">
        <v>7.7</v>
      </c>
      <c r="M274" s="2">
        <v>6.5</v>
      </c>
      <c r="N274" s="2">
        <v>41.9</v>
      </c>
      <c r="O274" s="2">
        <v>30.3</v>
      </c>
      <c r="P274" s="2">
        <v>0.7</v>
      </c>
      <c r="Q274" s="2">
        <v>3.2</v>
      </c>
      <c r="R274" s="2">
        <v>31.5</v>
      </c>
      <c r="S274" s="2">
        <v>20.100000000000001</v>
      </c>
    </row>
    <row r="275" spans="1:19" x14ac:dyDescent="0.2">
      <c r="A275" s="1" t="str">
        <f t="shared" si="8"/>
        <v>Loblolly-shortleaf pine SC10</v>
      </c>
      <c r="B275" s="1" t="s">
        <v>289</v>
      </c>
      <c r="C275" s="2" t="s">
        <v>277</v>
      </c>
      <c r="D275" s="3" t="s">
        <v>290</v>
      </c>
      <c r="E275" s="3" t="str">
        <f t="shared" si="9"/>
        <v>Loblolly-shortleaf pine SC</v>
      </c>
      <c r="G275" s="2">
        <v>10</v>
      </c>
      <c r="H275" s="2">
        <v>19.100000000000001</v>
      </c>
      <c r="I275" s="2">
        <v>23.1</v>
      </c>
      <c r="J275" s="2">
        <v>1.3</v>
      </c>
      <c r="K275" s="2">
        <v>3.9</v>
      </c>
      <c r="L275" s="2">
        <v>6.8</v>
      </c>
      <c r="M275" s="2">
        <v>6.4</v>
      </c>
      <c r="N275" s="2">
        <v>41.9</v>
      </c>
      <c r="O275" s="2">
        <v>41.5</v>
      </c>
      <c r="P275" s="2">
        <v>1.6</v>
      </c>
      <c r="Q275" s="2">
        <v>5.5</v>
      </c>
      <c r="R275" s="2">
        <v>31.8</v>
      </c>
      <c r="S275" s="2">
        <v>35.4</v>
      </c>
    </row>
    <row r="276" spans="1:19" x14ac:dyDescent="0.2">
      <c r="A276" s="1" t="str">
        <f t="shared" si="8"/>
        <v>Loblolly-shortleaf pine SC15</v>
      </c>
      <c r="B276" s="1" t="s">
        <v>289</v>
      </c>
      <c r="C276" s="2" t="s">
        <v>277</v>
      </c>
      <c r="D276" s="3" t="s">
        <v>290</v>
      </c>
      <c r="E276" s="3" t="str">
        <f t="shared" si="9"/>
        <v>Loblolly-shortleaf pine SC</v>
      </c>
      <c r="G276" s="2">
        <v>15</v>
      </c>
      <c r="H276" s="2">
        <v>36.700000000000003</v>
      </c>
      <c r="I276" s="2">
        <v>32.4</v>
      </c>
      <c r="J276" s="2">
        <v>1.6</v>
      </c>
      <c r="K276" s="2">
        <v>3.5</v>
      </c>
      <c r="L276" s="2">
        <v>6.2</v>
      </c>
      <c r="M276" s="2">
        <v>7.5</v>
      </c>
      <c r="N276" s="2">
        <v>41.9</v>
      </c>
      <c r="O276" s="2">
        <v>51.2</v>
      </c>
      <c r="P276" s="2">
        <v>2.2000000000000002</v>
      </c>
      <c r="Q276" s="2">
        <v>7.3</v>
      </c>
      <c r="R276" s="2">
        <v>32.299999999999997</v>
      </c>
      <c r="S276" s="2">
        <v>47</v>
      </c>
    </row>
    <row r="277" spans="1:19" x14ac:dyDescent="0.2">
      <c r="A277" s="1" t="str">
        <f t="shared" si="8"/>
        <v>Loblolly-shortleaf pine SC20</v>
      </c>
      <c r="B277" s="1" t="s">
        <v>289</v>
      </c>
      <c r="C277" s="2" t="s">
        <v>277</v>
      </c>
      <c r="D277" s="3" t="s">
        <v>290</v>
      </c>
      <c r="E277" s="3" t="str">
        <f t="shared" si="9"/>
        <v>Loblolly-shortleaf pine SC</v>
      </c>
      <c r="G277" s="2">
        <v>20</v>
      </c>
      <c r="H277" s="2">
        <v>60.4</v>
      </c>
      <c r="I277" s="2">
        <v>42.2</v>
      </c>
      <c r="J277" s="2">
        <v>1.8</v>
      </c>
      <c r="K277" s="2">
        <v>3.3</v>
      </c>
      <c r="L277" s="2">
        <v>5.9</v>
      </c>
      <c r="M277" s="2">
        <v>8.6999999999999993</v>
      </c>
      <c r="N277" s="2">
        <v>41.9</v>
      </c>
      <c r="O277" s="2">
        <v>61.9</v>
      </c>
      <c r="P277" s="2">
        <v>2.9</v>
      </c>
      <c r="Q277" s="2">
        <v>8.6999999999999993</v>
      </c>
      <c r="R277" s="2">
        <v>33</v>
      </c>
      <c r="S277" s="2">
        <v>58.9</v>
      </c>
    </row>
    <row r="278" spans="1:19" x14ac:dyDescent="0.2">
      <c r="A278" s="1" t="str">
        <f t="shared" si="8"/>
        <v>Loblolly-shortleaf pine SC25</v>
      </c>
      <c r="B278" s="1" t="s">
        <v>289</v>
      </c>
      <c r="C278" s="2" t="s">
        <v>277</v>
      </c>
      <c r="D278" s="3" t="s">
        <v>290</v>
      </c>
      <c r="E278" s="3" t="str">
        <f t="shared" si="9"/>
        <v>Loblolly-shortleaf pine SC</v>
      </c>
      <c r="G278" s="2">
        <v>25</v>
      </c>
      <c r="H278" s="2">
        <v>85.5</v>
      </c>
      <c r="I278" s="2">
        <v>52</v>
      </c>
      <c r="J278" s="2">
        <v>2</v>
      </c>
      <c r="K278" s="2">
        <v>3.1</v>
      </c>
      <c r="L278" s="2">
        <v>5.8</v>
      </c>
      <c r="M278" s="2">
        <v>9.8000000000000007</v>
      </c>
      <c r="N278" s="2">
        <v>41.9</v>
      </c>
      <c r="O278" s="2">
        <v>72.8</v>
      </c>
      <c r="P278" s="2">
        <v>3.6</v>
      </c>
      <c r="Q278" s="2">
        <v>9.8000000000000007</v>
      </c>
      <c r="R278" s="2">
        <v>33.700000000000003</v>
      </c>
      <c r="S278" s="2">
        <v>70.5</v>
      </c>
    </row>
    <row r="279" spans="1:19" x14ac:dyDescent="0.2">
      <c r="A279" s="1" t="str">
        <f t="shared" si="8"/>
        <v>Loblolly-shortleaf pine SC30</v>
      </c>
      <c r="B279" s="1" t="s">
        <v>289</v>
      </c>
      <c r="C279" s="2" t="s">
        <v>277</v>
      </c>
      <c r="D279" s="3" t="s">
        <v>290</v>
      </c>
      <c r="E279" s="3" t="str">
        <f t="shared" si="9"/>
        <v>Loblolly-shortleaf pine SC</v>
      </c>
      <c r="G279" s="2">
        <v>30</v>
      </c>
      <c r="H279" s="2">
        <v>108.7</v>
      </c>
      <c r="I279" s="2">
        <v>59.6</v>
      </c>
      <c r="J279" s="2">
        <v>2.1</v>
      </c>
      <c r="K279" s="2">
        <v>3</v>
      </c>
      <c r="L279" s="2">
        <v>5.8</v>
      </c>
      <c r="M279" s="2">
        <v>10.7</v>
      </c>
      <c r="N279" s="2">
        <v>41.9</v>
      </c>
      <c r="O279" s="2">
        <v>81.2</v>
      </c>
      <c r="P279" s="2">
        <v>4.0999999999999996</v>
      </c>
      <c r="Q279" s="2">
        <v>10.7</v>
      </c>
      <c r="R279" s="2">
        <v>34.6</v>
      </c>
      <c r="S279" s="2">
        <v>79.5</v>
      </c>
    </row>
    <row r="280" spans="1:19" x14ac:dyDescent="0.2">
      <c r="A280" s="1" t="str">
        <f t="shared" si="8"/>
        <v>Loblolly-shortleaf pine SC35</v>
      </c>
      <c r="B280" s="1" t="s">
        <v>289</v>
      </c>
      <c r="C280" s="2" t="s">
        <v>277</v>
      </c>
      <c r="D280" s="3" t="s">
        <v>290</v>
      </c>
      <c r="E280" s="3" t="str">
        <f t="shared" si="9"/>
        <v>Loblolly-shortleaf pine SC</v>
      </c>
      <c r="G280" s="2">
        <v>35</v>
      </c>
      <c r="H280" s="2">
        <v>131.19999999999999</v>
      </c>
      <c r="I280" s="2">
        <v>66.599999999999994</v>
      </c>
      <c r="J280" s="2">
        <v>2.2999999999999998</v>
      </c>
      <c r="K280" s="2">
        <v>2.9</v>
      </c>
      <c r="L280" s="2">
        <v>5.9</v>
      </c>
      <c r="M280" s="2">
        <v>11.5</v>
      </c>
      <c r="N280" s="2">
        <v>41.9</v>
      </c>
      <c r="O280" s="2">
        <v>89.1</v>
      </c>
      <c r="P280" s="2">
        <v>4.5999999999999996</v>
      </c>
      <c r="Q280" s="2">
        <v>11.5</v>
      </c>
      <c r="R280" s="2">
        <v>35.5</v>
      </c>
      <c r="S280" s="2">
        <v>87.8</v>
      </c>
    </row>
    <row r="281" spans="1:19" x14ac:dyDescent="0.2">
      <c r="A281" s="1" t="str">
        <f t="shared" si="8"/>
        <v>Loblolly-shortleaf pine SC40</v>
      </c>
      <c r="B281" s="1" t="s">
        <v>289</v>
      </c>
      <c r="C281" s="2" t="s">
        <v>277</v>
      </c>
      <c r="D281" s="3" t="s">
        <v>290</v>
      </c>
      <c r="E281" s="3" t="str">
        <f t="shared" si="9"/>
        <v>Loblolly-shortleaf pine SC</v>
      </c>
      <c r="G281" s="2">
        <v>40</v>
      </c>
      <c r="H281" s="2">
        <v>152.30000000000001</v>
      </c>
      <c r="I281" s="2">
        <v>73.099999999999994</v>
      </c>
      <c r="J281" s="2">
        <v>2.2999999999999998</v>
      </c>
      <c r="K281" s="2">
        <v>2.9</v>
      </c>
      <c r="L281" s="2">
        <v>6</v>
      </c>
      <c r="M281" s="2">
        <v>12.2</v>
      </c>
      <c r="N281" s="2">
        <v>41.9</v>
      </c>
      <c r="O281" s="2">
        <v>96.4</v>
      </c>
      <c r="P281" s="2">
        <v>5</v>
      </c>
      <c r="Q281" s="2">
        <v>12.2</v>
      </c>
      <c r="R281" s="2">
        <v>36.4</v>
      </c>
      <c r="S281" s="2">
        <v>95.4</v>
      </c>
    </row>
    <row r="282" spans="1:19" x14ac:dyDescent="0.2">
      <c r="A282" s="1" t="str">
        <f t="shared" si="8"/>
        <v>Loblolly-shortleaf pine SC45</v>
      </c>
      <c r="B282" s="1" t="s">
        <v>289</v>
      </c>
      <c r="C282" s="2" t="s">
        <v>277</v>
      </c>
      <c r="D282" s="3" t="s">
        <v>290</v>
      </c>
      <c r="E282" s="3" t="str">
        <f t="shared" si="9"/>
        <v>Loblolly-shortleaf pine SC</v>
      </c>
      <c r="G282" s="2">
        <v>45</v>
      </c>
      <c r="H282" s="2">
        <v>172.3</v>
      </c>
      <c r="I282" s="2">
        <v>79</v>
      </c>
      <c r="J282" s="2">
        <v>2.4</v>
      </c>
      <c r="K282" s="2">
        <v>2.8</v>
      </c>
      <c r="L282" s="2">
        <v>6.1</v>
      </c>
      <c r="M282" s="2">
        <v>12.7</v>
      </c>
      <c r="N282" s="2">
        <v>41.9</v>
      </c>
      <c r="O282" s="2">
        <v>103.1</v>
      </c>
      <c r="P282" s="2">
        <v>5.4</v>
      </c>
      <c r="Q282" s="2">
        <v>12.7</v>
      </c>
      <c r="R282" s="2">
        <v>37.200000000000003</v>
      </c>
      <c r="S282" s="2">
        <v>102.4</v>
      </c>
    </row>
    <row r="283" spans="1:19" x14ac:dyDescent="0.2">
      <c r="A283" s="1" t="str">
        <f t="shared" si="8"/>
        <v>Loblolly-shortleaf pine SC50</v>
      </c>
      <c r="B283" s="1" t="s">
        <v>289</v>
      </c>
      <c r="C283" s="2" t="s">
        <v>277</v>
      </c>
      <c r="D283" s="3" t="s">
        <v>290</v>
      </c>
      <c r="E283" s="3" t="str">
        <f t="shared" si="9"/>
        <v>Loblolly-shortleaf pine SC</v>
      </c>
      <c r="G283" s="2">
        <v>50</v>
      </c>
      <c r="H283" s="2">
        <v>191.4</v>
      </c>
      <c r="I283" s="2">
        <v>84.7</v>
      </c>
      <c r="J283" s="2">
        <v>2.5</v>
      </c>
      <c r="K283" s="2">
        <v>2.8</v>
      </c>
      <c r="L283" s="2">
        <v>6.4</v>
      </c>
      <c r="M283" s="2">
        <v>13.2</v>
      </c>
      <c r="N283" s="2">
        <v>41.9</v>
      </c>
      <c r="O283" s="2">
        <v>109.5</v>
      </c>
      <c r="P283" s="2">
        <v>5.8</v>
      </c>
      <c r="Q283" s="2">
        <v>13.2</v>
      </c>
      <c r="R283" s="2">
        <v>38</v>
      </c>
      <c r="S283" s="2">
        <v>108.9</v>
      </c>
    </row>
    <row r="284" spans="1:19" x14ac:dyDescent="0.2">
      <c r="A284" s="1" t="str">
        <f t="shared" si="8"/>
        <v>Loblolly-shortleaf pine SC55</v>
      </c>
      <c r="B284" s="1" t="s">
        <v>289</v>
      </c>
      <c r="C284" s="2" t="s">
        <v>277</v>
      </c>
      <c r="D284" s="3" t="s">
        <v>290</v>
      </c>
      <c r="E284" s="3" t="str">
        <f t="shared" si="9"/>
        <v>Loblolly-shortleaf pine SC</v>
      </c>
      <c r="G284" s="2">
        <v>55</v>
      </c>
      <c r="H284" s="2">
        <v>208.4</v>
      </c>
      <c r="I284" s="2">
        <v>89.6</v>
      </c>
      <c r="J284" s="2">
        <v>2.6</v>
      </c>
      <c r="K284" s="2">
        <v>2.7</v>
      </c>
      <c r="L284" s="2">
        <v>6.5</v>
      </c>
      <c r="M284" s="2">
        <v>13.7</v>
      </c>
      <c r="N284" s="2">
        <v>41.9</v>
      </c>
      <c r="O284" s="2">
        <v>115.1</v>
      </c>
      <c r="P284" s="2">
        <v>6.1</v>
      </c>
      <c r="Q284" s="2">
        <v>13.7</v>
      </c>
      <c r="R284" s="2">
        <v>38.799999999999997</v>
      </c>
      <c r="S284" s="2">
        <v>114.6</v>
      </c>
    </row>
    <row r="285" spans="1:19" x14ac:dyDescent="0.2">
      <c r="A285" s="1" t="str">
        <f t="shared" si="8"/>
        <v>Loblolly-shortleaf pine SC60</v>
      </c>
      <c r="B285" s="1" t="s">
        <v>289</v>
      </c>
      <c r="C285" s="2" t="s">
        <v>277</v>
      </c>
      <c r="D285" s="3" t="s">
        <v>290</v>
      </c>
      <c r="E285" s="3" t="str">
        <f t="shared" si="9"/>
        <v>Loblolly-shortleaf pine SC</v>
      </c>
      <c r="G285" s="2">
        <v>60</v>
      </c>
      <c r="H285" s="2">
        <v>223.9</v>
      </c>
      <c r="I285" s="2">
        <v>94</v>
      </c>
      <c r="J285" s="2">
        <v>2.6</v>
      </c>
      <c r="K285" s="2">
        <v>2.7</v>
      </c>
      <c r="L285" s="2">
        <v>6.7</v>
      </c>
      <c r="M285" s="2">
        <v>14.1</v>
      </c>
      <c r="N285" s="2">
        <v>41.9</v>
      </c>
      <c r="O285" s="2">
        <v>120.1</v>
      </c>
      <c r="P285" s="2">
        <v>6.4</v>
      </c>
      <c r="Q285" s="2">
        <v>14.1</v>
      </c>
      <c r="R285" s="2">
        <v>39.4</v>
      </c>
      <c r="S285" s="2">
        <v>119.8</v>
      </c>
    </row>
    <row r="286" spans="1:19" x14ac:dyDescent="0.2">
      <c r="A286" s="1" t="str">
        <f t="shared" si="8"/>
        <v>Loblolly-shortleaf pine SC65</v>
      </c>
      <c r="B286" s="1" t="s">
        <v>289</v>
      </c>
      <c r="C286" s="2" t="s">
        <v>277</v>
      </c>
      <c r="D286" s="3" t="s">
        <v>290</v>
      </c>
      <c r="E286" s="3" t="str">
        <f t="shared" si="9"/>
        <v>Loblolly-shortleaf pine SC</v>
      </c>
      <c r="G286" s="2">
        <v>65</v>
      </c>
      <c r="H286" s="2">
        <v>238.4</v>
      </c>
      <c r="I286" s="2">
        <v>98.1</v>
      </c>
      <c r="J286" s="2">
        <v>2.7</v>
      </c>
      <c r="K286" s="2">
        <v>2.6</v>
      </c>
      <c r="L286" s="2">
        <v>7</v>
      </c>
      <c r="M286" s="2">
        <v>14.4</v>
      </c>
      <c r="N286" s="2">
        <v>41.9</v>
      </c>
      <c r="O286" s="2">
        <v>124.8</v>
      </c>
      <c r="P286" s="2">
        <v>6.7</v>
      </c>
      <c r="Q286" s="2">
        <v>14.4</v>
      </c>
      <c r="R286" s="2">
        <v>40</v>
      </c>
      <c r="S286" s="2">
        <v>124.5</v>
      </c>
    </row>
    <row r="287" spans="1:19" x14ac:dyDescent="0.2">
      <c r="A287" s="1" t="str">
        <f t="shared" si="8"/>
        <v>Loblolly-shortleaf pine SC70</v>
      </c>
      <c r="B287" s="1" t="s">
        <v>289</v>
      </c>
      <c r="C287" s="2" t="s">
        <v>277</v>
      </c>
      <c r="D287" s="3" t="s">
        <v>290</v>
      </c>
      <c r="E287" s="3" t="str">
        <f t="shared" si="9"/>
        <v>Loblolly-shortleaf pine SC</v>
      </c>
      <c r="G287" s="2">
        <v>70</v>
      </c>
      <c r="H287" s="2">
        <v>252.9</v>
      </c>
      <c r="I287" s="2">
        <v>102.2</v>
      </c>
      <c r="J287" s="2">
        <v>2.7</v>
      </c>
      <c r="K287" s="2">
        <v>2.6</v>
      </c>
      <c r="L287" s="2">
        <v>7.2</v>
      </c>
      <c r="M287" s="2">
        <v>14.7</v>
      </c>
      <c r="N287" s="2">
        <v>41.9</v>
      </c>
      <c r="O287" s="2">
        <v>129.4</v>
      </c>
      <c r="P287" s="2">
        <v>7</v>
      </c>
      <c r="Q287" s="2">
        <v>14.7</v>
      </c>
      <c r="R287" s="2">
        <v>40.4</v>
      </c>
      <c r="S287" s="2">
        <v>129.19999999999999</v>
      </c>
    </row>
    <row r="288" spans="1:19" x14ac:dyDescent="0.2">
      <c r="A288" s="1" t="str">
        <f t="shared" si="8"/>
        <v>Loblolly-shortleaf pine SC75</v>
      </c>
      <c r="B288" s="1" t="s">
        <v>289</v>
      </c>
      <c r="C288" s="2" t="s">
        <v>277</v>
      </c>
      <c r="D288" s="3" t="s">
        <v>290</v>
      </c>
      <c r="E288" s="3" t="str">
        <f t="shared" si="9"/>
        <v>Loblolly-shortleaf pine SC</v>
      </c>
      <c r="G288" s="2">
        <v>75</v>
      </c>
      <c r="H288" s="2">
        <v>264.60000000000002</v>
      </c>
      <c r="I288" s="2">
        <v>105.5</v>
      </c>
      <c r="J288" s="2">
        <v>2.7</v>
      </c>
      <c r="K288" s="2">
        <v>2.6</v>
      </c>
      <c r="L288" s="2">
        <v>7.3</v>
      </c>
      <c r="M288" s="2">
        <v>15</v>
      </c>
      <c r="N288" s="2">
        <v>41.9</v>
      </c>
      <c r="O288" s="2">
        <v>133.1</v>
      </c>
      <c r="P288" s="2">
        <v>7.2</v>
      </c>
      <c r="Q288" s="2">
        <v>15</v>
      </c>
      <c r="R288" s="2">
        <v>40.799999999999997</v>
      </c>
      <c r="S288" s="2">
        <v>133</v>
      </c>
    </row>
    <row r="289" spans="1:19" x14ac:dyDescent="0.2">
      <c r="A289" s="1" t="str">
        <f t="shared" si="8"/>
        <v>Loblolly-shortleaf pine SC80</v>
      </c>
      <c r="B289" s="1" t="s">
        <v>289</v>
      </c>
      <c r="C289" s="2" t="s">
        <v>277</v>
      </c>
      <c r="D289" s="3" t="s">
        <v>290</v>
      </c>
      <c r="E289" s="3" t="str">
        <f t="shared" si="9"/>
        <v>Loblolly-shortleaf pine SC</v>
      </c>
      <c r="G289" s="2">
        <v>80</v>
      </c>
      <c r="H289" s="2">
        <v>277.10000000000002</v>
      </c>
      <c r="I289" s="2">
        <v>108.9</v>
      </c>
      <c r="J289" s="2">
        <v>2.8</v>
      </c>
      <c r="K289" s="2">
        <v>2.6</v>
      </c>
      <c r="L289" s="2">
        <v>7.6</v>
      </c>
      <c r="M289" s="2">
        <v>15.2</v>
      </c>
      <c r="N289" s="2">
        <v>41.9</v>
      </c>
      <c r="O289" s="2">
        <v>137</v>
      </c>
      <c r="P289" s="2">
        <v>7.4</v>
      </c>
      <c r="Q289" s="2">
        <v>15.2</v>
      </c>
      <c r="R289" s="2">
        <v>41.1</v>
      </c>
      <c r="S289" s="2">
        <v>136.9</v>
      </c>
    </row>
    <row r="290" spans="1:19" x14ac:dyDescent="0.2">
      <c r="A290" s="1" t="str">
        <f t="shared" si="8"/>
        <v>Loblolly-shortleaf pine SC85</v>
      </c>
      <c r="B290" s="1" t="s">
        <v>289</v>
      </c>
      <c r="C290" s="2" t="s">
        <v>277</v>
      </c>
      <c r="D290" s="3" t="s">
        <v>290</v>
      </c>
      <c r="E290" s="3" t="str">
        <f t="shared" si="9"/>
        <v>Loblolly-shortleaf pine SC</v>
      </c>
      <c r="G290" s="2">
        <v>85</v>
      </c>
      <c r="H290" s="2">
        <v>289.5</v>
      </c>
      <c r="I290" s="2">
        <v>112.3</v>
      </c>
      <c r="J290" s="2">
        <v>2.8</v>
      </c>
      <c r="K290" s="2">
        <v>2.6</v>
      </c>
      <c r="L290" s="2">
        <v>7.8</v>
      </c>
      <c r="M290" s="2">
        <v>15.5</v>
      </c>
      <c r="N290" s="2">
        <v>41.9</v>
      </c>
      <c r="O290" s="2">
        <v>140.9</v>
      </c>
      <c r="P290" s="2">
        <v>7.7</v>
      </c>
      <c r="Q290" s="2">
        <v>15.5</v>
      </c>
      <c r="R290" s="2">
        <v>41.3</v>
      </c>
      <c r="S290" s="2">
        <v>140.80000000000001</v>
      </c>
    </row>
    <row r="291" spans="1:19" x14ac:dyDescent="0.2">
      <c r="A291" s="1" t="str">
        <f t="shared" si="8"/>
        <v>Loblolly-shortleaf pine SC90</v>
      </c>
      <c r="B291" s="1" t="s">
        <v>289</v>
      </c>
      <c r="C291" s="2" t="s">
        <v>277</v>
      </c>
      <c r="D291" s="3" t="s">
        <v>290</v>
      </c>
      <c r="E291" s="3" t="str">
        <f t="shared" si="9"/>
        <v>Loblolly-shortleaf pine SC</v>
      </c>
      <c r="G291" s="2">
        <v>90</v>
      </c>
      <c r="H291" s="2">
        <v>299.60000000000002</v>
      </c>
      <c r="I291" s="2">
        <v>115.1</v>
      </c>
      <c r="J291" s="2">
        <v>2.8</v>
      </c>
      <c r="K291" s="2">
        <v>2.5</v>
      </c>
      <c r="L291" s="2">
        <v>7.9</v>
      </c>
      <c r="M291" s="2">
        <v>15.7</v>
      </c>
      <c r="N291" s="2">
        <v>41.9</v>
      </c>
      <c r="O291" s="2">
        <v>144</v>
      </c>
      <c r="P291" s="2">
        <v>7.9</v>
      </c>
      <c r="Q291" s="2">
        <v>15.7</v>
      </c>
      <c r="R291" s="2">
        <v>41.5</v>
      </c>
      <c r="S291" s="2">
        <v>144</v>
      </c>
    </row>
    <row r="292" spans="1:19" x14ac:dyDescent="0.2">
      <c r="A292" s="1" t="str">
        <f t="shared" si="8"/>
        <v>Loblolly-shortleaf pine SE0</v>
      </c>
      <c r="B292" s="1" t="s">
        <v>291</v>
      </c>
      <c r="C292" s="2" t="s">
        <v>292</v>
      </c>
      <c r="D292" s="3" t="s">
        <v>290</v>
      </c>
      <c r="E292" s="3" t="str">
        <f t="shared" si="9"/>
        <v>Loblolly-shortleaf pine SE</v>
      </c>
      <c r="G292" s="2">
        <v>0</v>
      </c>
      <c r="H292" s="2">
        <v>0</v>
      </c>
      <c r="I292" s="2">
        <v>0</v>
      </c>
      <c r="J292" s="2">
        <v>0</v>
      </c>
      <c r="K292" s="2">
        <v>4.2</v>
      </c>
      <c r="L292" s="2">
        <v>9.9</v>
      </c>
      <c r="M292" s="2">
        <v>12.2</v>
      </c>
      <c r="N292" s="2">
        <v>72.900000000000006</v>
      </c>
      <c r="O292" s="2">
        <v>26.3</v>
      </c>
      <c r="P292" s="2">
        <v>0</v>
      </c>
      <c r="Q292" s="2">
        <v>0</v>
      </c>
      <c r="R292" s="2">
        <v>54.7</v>
      </c>
      <c r="S292" s="2">
        <v>4.2</v>
      </c>
    </row>
    <row r="293" spans="1:19" x14ac:dyDescent="0.2">
      <c r="A293" s="1" t="str">
        <f t="shared" si="8"/>
        <v>Loblolly-shortleaf pine SE5</v>
      </c>
      <c r="B293" s="1" t="s">
        <v>291</v>
      </c>
      <c r="C293" s="2" t="s">
        <v>292</v>
      </c>
      <c r="D293" s="3" t="s">
        <v>290</v>
      </c>
      <c r="E293" s="3" t="str">
        <f t="shared" si="9"/>
        <v>Loblolly-shortleaf pine SE</v>
      </c>
      <c r="G293" s="2">
        <v>5</v>
      </c>
      <c r="H293" s="2">
        <v>0</v>
      </c>
      <c r="I293" s="2">
        <v>11.1</v>
      </c>
      <c r="J293" s="2">
        <v>0.7</v>
      </c>
      <c r="K293" s="2">
        <v>4</v>
      </c>
      <c r="L293" s="2">
        <v>8.4</v>
      </c>
      <c r="M293" s="2">
        <v>6.5</v>
      </c>
      <c r="N293" s="2">
        <v>72.900000000000006</v>
      </c>
      <c r="O293" s="2">
        <v>30.6</v>
      </c>
      <c r="P293" s="2">
        <v>0.9</v>
      </c>
      <c r="Q293" s="2">
        <v>3.2</v>
      </c>
      <c r="R293" s="2">
        <v>54.9</v>
      </c>
      <c r="S293" s="2">
        <v>19.8</v>
      </c>
    </row>
    <row r="294" spans="1:19" x14ac:dyDescent="0.2">
      <c r="A294" s="1" t="str">
        <f t="shared" si="8"/>
        <v>Loblolly-shortleaf pine SE10</v>
      </c>
      <c r="B294" s="1" t="s">
        <v>291</v>
      </c>
      <c r="C294" s="2" t="s">
        <v>292</v>
      </c>
      <c r="D294" s="3" t="s">
        <v>290</v>
      </c>
      <c r="E294" s="3" t="str">
        <f t="shared" si="9"/>
        <v>Loblolly-shortleaf pine SE</v>
      </c>
      <c r="G294" s="2">
        <v>10</v>
      </c>
      <c r="H294" s="2">
        <v>19.100000000000001</v>
      </c>
      <c r="I294" s="2">
        <v>22.6</v>
      </c>
      <c r="J294" s="2">
        <v>1.3</v>
      </c>
      <c r="K294" s="2">
        <v>3.6</v>
      </c>
      <c r="L294" s="2">
        <v>7.5</v>
      </c>
      <c r="M294" s="2">
        <v>6.4</v>
      </c>
      <c r="N294" s="2">
        <v>72.900000000000006</v>
      </c>
      <c r="O294" s="2">
        <v>41.4</v>
      </c>
      <c r="P294" s="2">
        <v>1.8</v>
      </c>
      <c r="Q294" s="2">
        <v>5.5</v>
      </c>
      <c r="R294" s="2">
        <v>55.4</v>
      </c>
      <c r="S294" s="2">
        <v>34.799999999999997</v>
      </c>
    </row>
    <row r="295" spans="1:19" x14ac:dyDescent="0.2">
      <c r="A295" s="1" t="str">
        <f t="shared" si="8"/>
        <v>Loblolly-shortleaf pine SE15</v>
      </c>
      <c r="B295" s="1" t="s">
        <v>291</v>
      </c>
      <c r="C295" s="2" t="s">
        <v>292</v>
      </c>
      <c r="D295" s="3" t="s">
        <v>290</v>
      </c>
      <c r="E295" s="3" t="str">
        <f t="shared" si="9"/>
        <v>Loblolly-shortleaf pine SE</v>
      </c>
      <c r="G295" s="2">
        <v>15</v>
      </c>
      <c r="H295" s="2">
        <v>36.700000000000003</v>
      </c>
      <c r="I295" s="2">
        <v>31.3</v>
      </c>
      <c r="J295" s="2">
        <v>1.6</v>
      </c>
      <c r="K295" s="2">
        <v>3.4</v>
      </c>
      <c r="L295" s="2">
        <v>6.8</v>
      </c>
      <c r="M295" s="2">
        <v>7.5</v>
      </c>
      <c r="N295" s="2">
        <v>72.900000000000006</v>
      </c>
      <c r="O295" s="2">
        <v>50.7</v>
      </c>
      <c r="P295" s="2">
        <v>2.5</v>
      </c>
      <c r="Q295" s="2">
        <v>7.3</v>
      </c>
      <c r="R295" s="2">
        <v>56.3</v>
      </c>
      <c r="S295" s="2">
        <v>46.1</v>
      </c>
    </row>
    <row r="296" spans="1:19" x14ac:dyDescent="0.2">
      <c r="A296" s="1" t="str">
        <f t="shared" si="8"/>
        <v>Loblolly-shortleaf pine SE20</v>
      </c>
      <c r="B296" s="1" t="s">
        <v>291</v>
      </c>
      <c r="C296" s="2" t="s">
        <v>292</v>
      </c>
      <c r="D296" s="3" t="s">
        <v>290</v>
      </c>
      <c r="E296" s="3" t="str">
        <f t="shared" si="9"/>
        <v>Loblolly-shortleaf pine SE</v>
      </c>
      <c r="G296" s="2">
        <v>20</v>
      </c>
      <c r="H296" s="2">
        <v>60.4</v>
      </c>
      <c r="I296" s="2">
        <v>40.799999999999997</v>
      </c>
      <c r="J296" s="2">
        <v>1.9</v>
      </c>
      <c r="K296" s="2">
        <v>3.2</v>
      </c>
      <c r="L296" s="2">
        <v>6.6</v>
      </c>
      <c r="M296" s="2">
        <v>8.6999999999999993</v>
      </c>
      <c r="N296" s="2">
        <v>72.900000000000006</v>
      </c>
      <c r="O296" s="2">
        <v>61.2</v>
      </c>
      <c r="P296" s="2">
        <v>3.3</v>
      </c>
      <c r="Q296" s="2">
        <v>8.6999999999999993</v>
      </c>
      <c r="R296" s="2">
        <v>57.4</v>
      </c>
      <c r="S296" s="2">
        <v>57.9</v>
      </c>
    </row>
    <row r="297" spans="1:19" x14ac:dyDescent="0.2">
      <c r="A297" s="1" t="str">
        <f t="shared" si="8"/>
        <v>Loblolly-shortleaf pine SE25</v>
      </c>
      <c r="B297" s="1" t="s">
        <v>291</v>
      </c>
      <c r="C297" s="2" t="s">
        <v>292</v>
      </c>
      <c r="D297" s="3" t="s">
        <v>290</v>
      </c>
      <c r="E297" s="3" t="str">
        <f t="shared" si="9"/>
        <v>Loblolly-shortleaf pine SE</v>
      </c>
      <c r="G297" s="2">
        <v>25</v>
      </c>
      <c r="H297" s="2">
        <v>85.5</v>
      </c>
      <c r="I297" s="2">
        <v>50.3</v>
      </c>
      <c r="J297" s="2">
        <v>2.1</v>
      </c>
      <c r="K297" s="2">
        <v>3.1</v>
      </c>
      <c r="L297" s="2">
        <v>6.5</v>
      </c>
      <c r="M297" s="2">
        <v>9.8000000000000007</v>
      </c>
      <c r="N297" s="2">
        <v>72.900000000000006</v>
      </c>
      <c r="O297" s="2">
        <v>71.900000000000006</v>
      </c>
      <c r="P297" s="2">
        <v>4.0999999999999996</v>
      </c>
      <c r="Q297" s="2">
        <v>9.8000000000000007</v>
      </c>
      <c r="R297" s="2">
        <v>58.7</v>
      </c>
      <c r="S297" s="2">
        <v>69.400000000000006</v>
      </c>
    </row>
    <row r="298" spans="1:19" x14ac:dyDescent="0.2">
      <c r="A298" s="1" t="str">
        <f t="shared" si="8"/>
        <v>Loblolly-shortleaf pine SE30</v>
      </c>
      <c r="B298" s="1" t="s">
        <v>291</v>
      </c>
      <c r="C298" s="2" t="s">
        <v>292</v>
      </c>
      <c r="D298" s="3" t="s">
        <v>290</v>
      </c>
      <c r="E298" s="3" t="str">
        <f t="shared" si="9"/>
        <v>Loblolly-shortleaf pine SE</v>
      </c>
      <c r="G298" s="2">
        <v>30</v>
      </c>
      <c r="H298" s="2">
        <v>108.7</v>
      </c>
      <c r="I298" s="2">
        <v>58.2</v>
      </c>
      <c r="J298" s="2">
        <v>2.2999999999999998</v>
      </c>
      <c r="K298" s="2">
        <v>3.1</v>
      </c>
      <c r="L298" s="2">
        <v>6.6</v>
      </c>
      <c r="M298" s="2">
        <v>10.7</v>
      </c>
      <c r="N298" s="2">
        <v>72.900000000000006</v>
      </c>
      <c r="O298" s="2">
        <v>80.8</v>
      </c>
      <c r="P298" s="2">
        <v>4.7</v>
      </c>
      <c r="Q298" s="2">
        <v>10.7</v>
      </c>
      <c r="R298" s="2">
        <v>60.2</v>
      </c>
      <c r="S298" s="2">
        <v>79</v>
      </c>
    </row>
    <row r="299" spans="1:19" x14ac:dyDescent="0.2">
      <c r="A299" s="1" t="str">
        <f t="shared" si="8"/>
        <v>Loblolly-shortleaf pine SE35</v>
      </c>
      <c r="B299" s="1" t="s">
        <v>291</v>
      </c>
      <c r="C299" s="2" t="s">
        <v>292</v>
      </c>
      <c r="D299" s="3" t="s">
        <v>290</v>
      </c>
      <c r="E299" s="3" t="str">
        <f t="shared" si="9"/>
        <v>Loblolly-shortleaf pine SE</v>
      </c>
      <c r="G299" s="2">
        <v>35</v>
      </c>
      <c r="H299" s="2">
        <v>131.19999999999999</v>
      </c>
      <c r="I299" s="2">
        <v>65.599999999999994</v>
      </c>
      <c r="J299" s="2">
        <v>2.4</v>
      </c>
      <c r="K299" s="2">
        <v>3</v>
      </c>
      <c r="L299" s="2">
        <v>6.7</v>
      </c>
      <c r="M299" s="2">
        <v>11.5</v>
      </c>
      <c r="N299" s="2">
        <v>72.900000000000006</v>
      </c>
      <c r="O299" s="2">
        <v>89.3</v>
      </c>
      <c r="P299" s="2">
        <v>5.3</v>
      </c>
      <c r="Q299" s="2">
        <v>11.5</v>
      </c>
      <c r="R299" s="2">
        <v>61.8</v>
      </c>
      <c r="S299" s="2">
        <v>87.9</v>
      </c>
    </row>
    <row r="300" spans="1:19" x14ac:dyDescent="0.2">
      <c r="A300" s="1" t="str">
        <f t="shared" si="8"/>
        <v>Loblolly-shortleaf pine SE40</v>
      </c>
      <c r="B300" s="1" t="s">
        <v>291</v>
      </c>
      <c r="C300" s="2" t="s">
        <v>292</v>
      </c>
      <c r="D300" s="3" t="s">
        <v>290</v>
      </c>
      <c r="E300" s="3" t="str">
        <f t="shared" si="9"/>
        <v>Loblolly-shortleaf pine SE</v>
      </c>
      <c r="G300" s="2">
        <v>40</v>
      </c>
      <c r="H300" s="2">
        <v>152.30000000000001</v>
      </c>
      <c r="I300" s="2">
        <v>72.5</v>
      </c>
      <c r="J300" s="2">
        <v>2.5</v>
      </c>
      <c r="K300" s="2">
        <v>3</v>
      </c>
      <c r="L300" s="2">
        <v>6.9</v>
      </c>
      <c r="M300" s="2">
        <v>12.2</v>
      </c>
      <c r="N300" s="2">
        <v>72.900000000000006</v>
      </c>
      <c r="O300" s="2">
        <v>97.1</v>
      </c>
      <c r="P300" s="2">
        <v>5.9</v>
      </c>
      <c r="Q300" s="2">
        <v>12.2</v>
      </c>
      <c r="R300" s="2">
        <v>63.3</v>
      </c>
      <c r="S300" s="2">
        <v>96.1</v>
      </c>
    </row>
    <row r="301" spans="1:19" x14ac:dyDescent="0.2">
      <c r="A301" s="1" t="str">
        <f t="shared" si="8"/>
        <v>Loblolly-shortleaf pine SE45</v>
      </c>
      <c r="B301" s="1" t="s">
        <v>291</v>
      </c>
      <c r="C301" s="2" t="s">
        <v>292</v>
      </c>
      <c r="D301" s="3" t="s">
        <v>290</v>
      </c>
      <c r="E301" s="3" t="str">
        <f t="shared" si="9"/>
        <v>Loblolly-shortleaf pine SE</v>
      </c>
      <c r="G301" s="2">
        <v>45</v>
      </c>
      <c r="H301" s="2">
        <v>172.3</v>
      </c>
      <c r="I301" s="2">
        <v>78.900000000000006</v>
      </c>
      <c r="J301" s="2">
        <v>2.7</v>
      </c>
      <c r="K301" s="2">
        <v>2.9</v>
      </c>
      <c r="L301" s="2">
        <v>7.2</v>
      </c>
      <c r="M301" s="2">
        <v>12.7</v>
      </c>
      <c r="N301" s="2">
        <v>72.900000000000006</v>
      </c>
      <c r="O301" s="2">
        <v>104.4</v>
      </c>
      <c r="P301" s="2">
        <v>6.4</v>
      </c>
      <c r="Q301" s="2">
        <v>12.7</v>
      </c>
      <c r="R301" s="2">
        <v>64.8</v>
      </c>
      <c r="S301" s="2">
        <v>103.6</v>
      </c>
    </row>
    <row r="302" spans="1:19" x14ac:dyDescent="0.2">
      <c r="A302" s="1" t="str">
        <f t="shared" si="8"/>
        <v>Loblolly-shortleaf pine SE50</v>
      </c>
      <c r="B302" s="1" t="s">
        <v>291</v>
      </c>
      <c r="C302" s="2" t="s">
        <v>292</v>
      </c>
      <c r="D302" s="3" t="s">
        <v>290</v>
      </c>
      <c r="E302" s="3" t="str">
        <f t="shared" si="9"/>
        <v>Loblolly-shortleaf pine SE</v>
      </c>
      <c r="G302" s="2">
        <v>50</v>
      </c>
      <c r="H302" s="2">
        <v>191.4</v>
      </c>
      <c r="I302" s="2">
        <v>85</v>
      </c>
      <c r="J302" s="2">
        <v>2.7</v>
      </c>
      <c r="K302" s="2">
        <v>2.9</v>
      </c>
      <c r="L302" s="2">
        <v>7.5</v>
      </c>
      <c r="M302" s="2">
        <v>13.2</v>
      </c>
      <c r="N302" s="2">
        <v>72.900000000000006</v>
      </c>
      <c r="O302" s="2">
        <v>111.3</v>
      </c>
      <c r="P302" s="2">
        <v>6.9</v>
      </c>
      <c r="Q302" s="2">
        <v>13.2</v>
      </c>
      <c r="R302" s="2">
        <v>66.2</v>
      </c>
      <c r="S302" s="2">
        <v>110.7</v>
      </c>
    </row>
    <row r="303" spans="1:19" x14ac:dyDescent="0.2">
      <c r="A303" s="1" t="str">
        <f t="shared" si="8"/>
        <v>Loblolly-shortleaf pine SE55</v>
      </c>
      <c r="B303" s="1" t="s">
        <v>291</v>
      </c>
      <c r="C303" s="2" t="s">
        <v>292</v>
      </c>
      <c r="D303" s="3" t="s">
        <v>290</v>
      </c>
      <c r="E303" s="3" t="str">
        <f t="shared" si="9"/>
        <v>Loblolly-shortleaf pine SE</v>
      </c>
      <c r="G303" s="2">
        <v>55</v>
      </c>
      <c r="H303" s="2">
        <v>208.4</v>
      </c>
      <c r="I303" s="2">
        <v>90.3</v>
      </c>
      <c r="J303" s="2">
        <v>2.8</v>
      </c>
      <c r="K303" s="2">
        <v>2.9</v>
      </c>
      <c r="L303" s="2">
        <v>7.8</v>
      </c>
      <c r="M303" s="2">
        <v>13.7</v>
      </c>
      <c r="N303" s="2">
        <v>72.900000000000006</v>
      </c>
      <c r="O303" s="2">
        <v>117.4</v>
      </c>
      <c r="P303" s="2">
        <v>7.3</v>
      </c>
      <c r="Q303" s="2">
        <v>13.7</v>
      </c>
      <c r="R303" s="2">
        <v>67.5</v>
      </c>
      <c r="S303" s="2">
        <v>116.9</v>
      </c>
    </row>
    <row r="304" spans="1:19" x14ac:dyDescent="0.2">
      <c r="A304" s="1" t="str">
        <f t="shared" si="8"/>
        <v>Loblolly-shortleaf pine SE60</v>
      </c>
      <c r="B304" s="1" t="s">
        <v>291</v>
      </c>
      <c r="C304" s="2" t="s">
        <v>292</v>
      </c>
      <c r="D304" s="3" t="s">
        <v>290</v>
      </c>
      <c r="E304" s="3" t="str">
        <f t="shared" si="9"/>
        <v>Loblolly-shortleaf pine SE</v>
      </c>
      <c r="G304" s="2">
        <v>60</v>
      </c>
      <c r="H304" s="2">
        <v>223.9</v>
      </c>
      <c r="I304" s="2">
        <v>95.1</v>
      </c>
      <c r="J304" s="2">
        <v>2.9</v>
      </c>
      <c r="K304" s="2">
        <v>2.8</v>
      </c>
      <c r="L304" s="2">
        <v>8.1</v>
      </c>
      <c r="M304" s="2">
        <v>14.1</v>
      </c>
      <c r="N304" s="2">
        <v>72.900000000000006</v>
      </c>
      <c r="O304" s="2">
        <v>122.9</v>
      </c>
      <c r="P304" s="2">
        <v>7.7</v>
      </c>
      <c r="Q304" s="2">
        <v>14.1</v>
      </c>
      <c r="R304" s="2">
        <v>68.599999999999994</v>
      </c>
      <c r="S304" s="2">
        <v>122.6</v>
      </c>
    </row>
    <row r="305" spans="1:19" x14ac:dyDescent="0.2">
      <c r="A305" s="1" t="str">
        <f t="shared" si="8"/>
        <v>Loblolly-shortleaf pine SE65</v>
      </c>
      <c r="B305" s="1" t="s">
        <v>291</v>
      </c>
      <c r="C305" s="2" t="s">
        <v>292</v>
      </c>
      <c r="D305" s="3" t="s">
        <v>290</v>
      </c>
      <c r="E305" s="3" t="str">
        <f t="shared" si="9"/>
        <v>Loblolly-shortleaf pine SE</v>
      </c>
      <c r="G305" s="2">
        <v>65</v>
      </c>
      <c r="H305" s="2">
        <v>238.4</v>
      </c>
      <c r="I305" s="2">
        <v>99.6</v>
      </c>
      <c r="J305" s="2">
        <v>2.9</v>
      </c>
      <c r="K305" s="2">
        <v>2.8</v>
      </c>
      <c r="L305" s="2">
        <v>8.3000000000000007</v>
      </c>
      <c r="M305" s="2">
        <v>14.4</v>
      </c>
      <c r="N305" s="2">
        <v>72.900000000000006</v>
      </c>
      <c r="O305" s="2">
        <v>128.1</v>
      </c>
      <c r="P305" s="2">
        <v>8.1</v>
      </c>
      <c r="Q305" s="2">
        <v>14.4</v>
      </c>
      <c r="R305" s="2">
        <v>69.599999999999994</v>
      </c>
      <c r="S305" s="2">
        <v>127.8</v>
      </c>
    </row>
    <row r="306" spans="1:19" x14ac:dyDescent="0.2">
      <c r="A306" s="1" t="str">
        <f t="shared" si="8"/>
        <v>Loblolly-shortleaf pine SE70</v>
      </c>
      <c r="B306" s="1" t="s">
        <v>291</v>
      </c>
      <c r="C306" s="2" t="s">
        <v>292</v>
      </c>
      <c r="D306" s="3" t="s">
        <v>290</v>
      </c>
      <c r="E306" s="3" t="str">
        <f t="shared" si="9"/>
        <v>Loblolly-shortleaf pine SE</v>
      </c>
      <c r="G306" s="2">
        <v>70</v>
      </c>
      <c r="H306" s="2">
        <v>252.9</v>
      </c>
      <c r="I306" s="2">
        <v>104</v>
      </c>
      <c r="J306" s="2">
        <v>3</v>
      </c>
      <c r="K306" s="2">
        <v>2.8</v>
      </c>
      <c r="L306" s="2">
        <v>8.6</v>
      </c>
      <c r="M306" s="2">
        <v>14.7</v>
      </c>
      <c r="N306" s="2">
        <v>72.900000000000006</v>
      </c>
      <c r="O306" s="2">
        <v>133.19999999999999</v>
      </c>
      <c r="P306" s="2">
        <v>8.4</v>
      </c>
      <c r="Q306" s="2">
        <v>14.7</v>
      </c>
      <c r="R306" s="2">
        <v>70.400000000000006</v>
      </c>
      <c r="S306" s="2">
        <v>133</v>
      </c>
    </row>
    <row r="307" spans="1:19" x14ac:dyDescent="0.2">
      <c r="A307" s="1" t="str">
        <f t="shared" si="8"/>
        <v>Loblolly-shortleaf pine SE75</v>
      </c>
      <c r="B307" s="1" t="s">
        <v>291</v>
      </c>
      <c r="C307" s="2" t="s">
        <v>292</v>
      </c>
      <c r="D307" s="3" t="s">
        <v>290</v>
      </c>
      <c r="E307" s="3" t="str">
        <f t="shared" si="9"/>
        <v>Loblolly-shortleaf pine SE</v>
      </c>
      <c r="G307" s="2">
        <v>75</v>
      </c>
      <c r="H307" s="2">
        <v>264.60000000000002</v>
      </c>
      <c r="I307" s="2">
        <v>107.6</v>
      </c>
      <c r="J307" s="2">
        <v>3</v>
      </c>
      <c r="K307" s="2">
        <v>2.8</v>
      </c>
      <c r="L307" s="2">
        <v>8.9</v>
      </c>
      <c r="M307" s="2">
        <v>15</v>
      </c>
      <c r="N307" s="2">
        <v>72.900000000000006</v>
      </c>
      <c r="O307" s="2">
        <v>137.30000000000001</v>
      </c>
      <c r="P307" s="2">
        <v>8.6999999999999993</v>
      </c>
      <c r="Q307" s="2">
        <v>15</v>
      </c>
      <c r="R307" s="2">
        <v>71</v>
      </c>
      <c r="S307" s="2">
        <v>137.1</v>
      </c>
    </row>
    <row r="308" spans="1:19" x14ac:dyDescent="0.2">
      <c r="A308" s="1" t="str">
        <f t="shared" si="8"/>
        <v>Loblolly-shortleaf pine SE80</v>
      </c>
      <c r="B308" s="1" t="s">
        <v>291</v>
      </c>
      <c r="C308" s="2" t="s">
        <v>292</v>
      </c>
      <c r="D308" s="3" t="s">
        <v>290</v>
      </c>
      <c r="E308" s="3" t="str">
        <f t="shared" si="9"/>
        <v>Loblolly-shortleaf pine SE</v>
      </c>
      <c r="G308" s="2">
        <v>80</v>
      </c>
      <c r="H308" s="2">
        <v>277.10000000000002</v>
      </c>
      <c r="I308" s="2">
        <v>111.4</v>
      </c>
      <c r="J308" s="2">
        <v>3.1</v>
      </c>
      <c r="K308" s="2">
        <v>2.8</v>
      </c>
      <c r="L308" s="2">
        <v>9.1</v>
      </c>
      <c r="M308" s="2">
        <v>15.2</v>
      </c>
      <c r="N308" s="2">
        <v>72.900000000000006</v>
      </c>
      <c r="O308" s="2">
        <v>141.6</v>
      </c>
      <c r="P308" s="2">
        <v>9</v>
      </c>
      <c r="Q308" s="2">
        <v>15.2</v>
      </c>
      <c r="R308" s="2">
        <v>71.5</v>
      </c>
      <c r="S308" s="2">
        <v>141.5</v>
      </c>
    </row>
    <row r="309" spans="1:19" x14ac:dyDescent="0.2">
      <c r="A309" s="1" t="str">
        <f t="shared" si="8"/>
        <v>Loblolly-shortleaf pine SE85</v>
      </c>
      <c r="B309" s="1" t="s">
        <v>291</v>
      </c>
      <c r="C309" s="2" t="s">
        <v>292</v>
      </c>
      <c r="D309" s="3" t="s">
        <v>290</v>
      </c>
      <c r="E309" s="3" t="str">
        <f t="shared" si="9"/>
        <v>Loblolly-shortleaf pine SE</v>
      </c>
      <c r="G309" s="2">
        <v>85</v>
      </c>
      <c r="H309" s="2">
        <v>289.5</v>
      </c>
      <c r="I309" s="2">
        <v>115.1</v>
      </c>
      <c r="J309" s="2">
        <v>3.1</v>
      </c>
      <c r="K309" s="2">
        <v>2.8</v>
      </c>
      <c r="L309" s="2">
        <v>9.4</v>
      </c>
      <c r="M309" s="2">
        <v>15.5</v>
      </c>
      <c r="N309" s="2">
        <v>72.900000000000006</v>
      </c>
      <c r="O309" s="2">
        <v>145.9</v>
      </c>
      <c r="P309" s="2">
        <v>9.3000000000000007</v>
      </c>
      <c r="Q309" s="2">
        <v>15.5</v>
      </c>
      <c r="R309" s="2">
        <v>71.900000000000006</v>
      </c>
      <c r="S309" s="2">
        <v>145.80000000000001</v>
      </c>
    </row>
    <row r="310" spans="1:19" x14ac:dyDescent="0.2">
      <c r="A310" s="1" t="str">
        <f t="shared" si="8"/>
        <v>Loblolly-shortleaf pine SE90</v>
      </c>
      <c r="B310" s="1" t="s">
        <v>291</v>
      </c>
      <c r="C310" s="2" t="s">
        <v>292</v>
      </c>
      <c r="D310" s="3" t="s">
        <v>290</v>
      </c>
      <c r="E310" s="3" t="str">
        <f t="shared" si="9"/>
        <v>Loblolly-shortleaf pine SE</v>
      </c>
      <c r="G310" s="2">
        <v>90</v>
      </c>
      <c r="H310" s="2">
        <v>299.60000000000002</v>
      </c>
      <c r="I310" s="2">
        <v>118.2</v>
      </c>
      <c r="J310" s="2">
        <v>3.2</v>
      </c>
      <c r="K310" s="2">
        <v>2.7</v>
      </c>
      <c r="L310" s="2">
        <v>9.6</v>
      </c>
      <c r="M310" s="2">
        <v>15.7</v>
      </c>
      <c r="N310" s="2">
        <v>72.900000000000006</v>
      </c>
      <c r="O310" s="2">
        <v>149.4</v>
      </c>
      <c r="P310" s="2">
        <v>9.6</v>
      </c>
      <c r="Q310" s="2">
        <v>15.7</v>
      </c>
      <c r="R310" s="2">
        <v>72.2</v>
      </c>
      <c r="S310" s="2">
        <v>149.30000000000001</v>
      </c>
    </row>
    <row r="311" spans="1:19" ht="25.5" x14ac:dyDescent="0.2">
      <c r="A311" s="1" t="str">
        <f t="shared" si="8"/>
        <v>Loblolly-shortleaf pine; high productivity and management intensity SC0</v>
      </c>
      <c r="B311" s="1" t="s">
        <v>293</v>
      </c>
      <c r="C311" s="2" t="s">
        <v>277</v>
      </c>
      <c r="D311" s="3" t="s">
        <v>294</v>
      </c>
      <c r="E311" s="3" t="str">
        <f t="shared" si="9"/>
        <v>Loblolly-shortleaf pine; high productivity and management intensity SC</v>
      </c>
      <c r="G311" s="2">
        <v>0</v>
      </c>
      <c r="H311" s="2">
        <v>0</v>
      </c>
      <c r="I311" s="2">
        <v>0</v>
      </c>
      <c r="J311" s="2">
        <v>0</v>
      </c>
      <c r="K311" s="2">
        <v>4.0999999999999996</v>
      </c>
      <c r="L311" s="2">
        <v>20.399999999999999</v>
      </c>
      <c r="M311" s="2">
        <v>12.2</v>
      </c>
      <c r="N311" s="2">
        <v>41.9</v>
      </c>
      <c r="O311" s="2">
        <v>36.700000000000003</v>
      </c>
      <c r="P311" s="2">
        <v>0</v>
      </c>
      <c r="Q311" s="2">
        <v>0</v>
      </c>
      <c r="R311" s="2">
        <v>31.4</v>
      </c>
      <c r="S311" s="2">
        <v>4.0999999999999996</v>
      </c>
    </row>
    <row r="312" spans="1:19" ht="25.5" x14ac:dyDescent="0.2">
      <c r="A312" s="1" t="str">
        <f t="shared" si="8"/>
        <v>Loblolly-shortleaf pine; high productivity and management intensity SC5</v>
      </c>
      <c r="B312" s="1" t="s">
        <v>293</v>
      </c>
      <c r="C312" s="2" t="s">
        <v>277</v>
      </c>
      <c r="D312" s="3" t="s">
        <v>294</v>
      </c>
      <c r="E312" s="3" t="str">
        <f t="shared" si="9"/>
        <v>Loblolly-shortleaf pine; high productivity and management intensity SC</v>
      </c>
      <c r="G312" s="2">
        <v>5</v>
      </c>
      <c r="H312" s="2">
        <v>0</v>
      </c>
      <c r="I312" s="2">
        <v>10.8</v>
      </c>
      <c r="J312" s="2">
        <v>0.4</v>
      </c>
      <c r="K312" s="2">
        <v>4.0999999999999996</v>
      </c>
      <c r="L312" s="2">
        <v>15.8</v>
      </c>
      <c r="M312" s="2">
        <v>6.5</v>
      </c>
      <c r="N312" s="2">
        <v>41.9</v>
      </c>
      <c r="O312" s="2">
        <v>37.6</v>
      </c>
      <c r="P312" s="2">
        <v>0.4</v>
      </c>
      <c r="Q312" s="2">
        <v>3.2</v>
      </c>
      <c r="R312" s="2">
        <v>31.5</v>
      </c>
      <c r="S312" s="2">
        <v>18.899999999999999</v>
      </c>
    </row>
    <row r="313" spans="1:19" ht="25.5" x14ac:dyDescent="0.2">
      <c r="A313" s="1" t="str">
        <f t="shared" si="8"/>
        <v>Loblolly-shortleaf pine; high productivity and management intensity SC10</v>
      </c>
      <c r="B313" s="1" t="s">
        <v>293</v>
      </c>
      <c r="C313" s="2" t="s">
        <v>277</v>
      </c>
      <c r="D313" s="3" t="s">
        <v>294</v>
      </c>
      <c r="E313" s="3" t="str">
        <f t="shared" si="9"/>
        <v>Loblolly-shortleaf pine; high productivity and management intensity SC</v>
      </c>
      <c r="G313" s="2">
        <v>10</v>
      </c>
      <c r="H313" s="2">
        <v>47.7</v>
      </c>
      <c r="I313" s="2">
        <v>34.200000000000003</v>
      </c>
      <c r="J313" s="2">
        <v>0.9</v>
      </c>
      <c r="K313" s="2">
        <v>3.9</v>
      </c>
      <c r="L313" s="2">
        <v>13</v>
      </c>
      <c r="M313" s="2">
        <v>6.4</v>
      </c>
      <c r="N313" s="2">
        <v>41.9</v>
      </c>
      <c r="O313" s="2">
        <v>58.3</v>
      </c>
      <c r="P313" s="2">
        <v>1.3</v>
      </c>
      <c r="Q313" s="2">
        <v>5.5</v>
      </c>
      <c r="R313" s="2">
        <v>31.8</v>
      </c>
      <c r="S313" s="2">
        <v>45.7</v>
      </c>
    </row>
    <row r="314" spans="1:19" ht="25.5" x14ac:dyDescent="0.2">
      <c r="A314" s="1" t="str">
        <f t="shared" si="8"/>
        <v>Loblolly-shortleaf pine; high productivity and management intensity SC15</v>
      </c>
      <c r="B314" s="1" t="s">
        <v>293</v>
      </c>
      <c r="C314" s="2" t="s">
        <v>277</v>
      </c>
      <c r="D314" s="3" t="s">
        <v>294</v>
      </c>
      <c r="E314" s="3" t="str">
        <f t="shared" si="9"/>
        <v>Loblolly-shortleaf pine; high productivity and management intensity SC</v>
      </c>
      <c r="G314" s="2">
        <v>15</v>
      </c>
      <c r="H314" s="2">
        <v>146.5</v>
      </c>
      <c r="I314" s="2">
        <v>68.7</v>
      </c>
      <c r="J314" s="2">
        <v>1</v>
      </c>
      <c r="K314" s="2">
        <v>3.8</v>
      </c>
      <c r="L314" s="2">
        <v>11.5</v>
      </c>
      <c r="M314" s="2">
        <v>7.5</v>
      </c>
      <c r="N314" s="2">
        <v>41.9</v>
      </c>
      <c r="O314" s="2">
        <v>92.5</v>
      </c>
      <c r="P314" s="2">
        <v>2.7</v>
      </c>
      <c r="Q314" s="2">
        <v>7.3</v>
      </c>
      <c r="R314" s="2">
        <v>32.299999999999997</v>
      </c>
      <c r="S314" s="2">
        <v>83.4</v>
      </c>
    </row>
    <row r="315" spans="1:19" ht="25.5" x14ac:dyDescent="0.2">
      <c r="A315" s="1" t="str">
        <f t="shared" si="8"/>
        <v>Loblolly-shortleaf pine; high productivity and management intensity SC20</v>
      </c>
      <c r="B315" s="1" t="s">
        <v>293</v>
      </c>
      <c r="C315" s="2" t="s">
        <v>277</v>
      </c>
      <c r="D315" s="3" t="s">
        <v>294</v>
      </c>
      <c r="E315" s="3" t="str">
        <f t="shared" si="9"/>
        <v>Loblolly-shortleaf pine; high productivity and management intensity SC</v>
      </c>
      <c r="G315" s="2">
        <v>20</v>
      </c>
      <c r="H315" s="2">
        <v>244.8</v>
      </c>
      <c r="I315" s="2">
        <v>99.2</v>
      </c>
      <c r="J315" s="2">
        <v>1.1000000000000001</v>
      </c>
      <c r="K315" s="2">
        <v>3.7</v>
      </c>
      <c r="L315" s="2">
        <v>10.5</v>
      </c>
      <c r="M315" s="2">
        <v>8.6999999999999993</v>
      </c>
      <c r="N315" s="2">
        <v>41.9</v>
      </c>
      <c r="O315" s="2">
        <v>123.2</v>
      </c>
      <c r="P315" s="2">
        <v>3.8</v>
      </c>
      <c r="Q315" s="2">
        <v>8.6999999999999993</v>
      </c>
      <c r="R315" s="2">
        <v>33</v>
      </c>
      <c r="S315" s="2">
        <v>116.5</v>
      </c>
    </row>
    <row r="316" spans="1:19" ht="25.5" x14ac:dyDescent="0.2">
      <c r="A316" s="1" t="str">
        <f t="shared" si="8"/>
        <v>Loblolly-shortleaf pine; high productivity and management intensity SC25</v>
      </c>
      <c r="B316" s="1" t="s">
        <v>293</v>
      </c>
      <c r="C316" s="2" t="s">
        <v>277</v>
      </c>
      <c r="D316" s="3" t="s">
        <v>294</v>
      </c>
      <c r="E316" s="3" t="str">
        <f t="shared" si="9"/>
        <v>Loblolly-shortleaf pine; high productivity and management intensity SC</v>
      </c>
      <c r="G316" s="2">
        <v>25</v>
      </c>
      <c r="H316" s="2">
        <v>315.2</v>
      </c>
      <c r="I316" s="2">
        <v>118.3</v>
      </c>
      <c r="J316" s="2">
        <v>1.1000000000000001</v>
      </c>
      <c r="K316" s="2">
        <v>3.7</v>
      </c>
      <c r="L316" s="2">
        <v>9.6</v>
      </c>
      <c r="M316" s="2">
        <v>9.8000000000000007</v>
      </c>
      <c r="N316" s="2">
        <v>41.9</v>
      </c>
      <c r="O316" s="2">
        <v>142.6</v>
      </c>
      <c r="P316" s="2">
        <v>4.5999999999999996</v>
      </c>
      <c r="Q316" s="2">
        <v>9.8000000000000007</v>
      </c>
      <c r="R316" s="2">
        <v>33.700000000000003</v>
      </c>
      <c r="S316" s="2">
        <v>137.6</v>
      </c>
    </row>
    <row r="317" spans="1:19" ht="25.5" x14ac:dyDescent="0.2">
      <c r="A317" s="1" t="str">
        <f t="shared" si="8"/>
        <v>Loblolly-shortleaf pine; high productivity and management intensity SC30</v>
      </c>
      <c r="B317" s="1" t="s">
        <v>293</v>
      </c>
      <c r="C317" s="2" t="s">
        <v>277</v>
      </c>
      <c r="D317" s="3" t="s">
        <v>294</v>
      </c>
      <c r="E317" s="3" t="str">
        <f t="shared" si="9"/>
        <v>Loblolly-shortleaf pine; high productivity and management intensity SC</v>
      </c>
      <c r="G317" s="2">
        <v>30</v>
      </c>
      <c r="H317" s="2">
        <v>347.3</v>
      </c>
      <c r="I317" s="2">
        <v>126.8</v>
      </c>
      <c r="J317" s="2">
        <v>1.1000000000000001</v>
      </c>
      <c r="K317" s="2">
        <v>3.7</v>
      </c>
      <c r="L317" s="2">
        <v>8.6999999999999993</v>
      </c>
      <c r="M317" s="2">
        <v>10.7</v>
      </c>
      <c r="N317" s="2">
        <v>41.9</v>
      </c>
      <c r="O317" s="2">
        <v>151.1</v>
      </c>
      <c r="P317" s="2">
        <v>4.9000000000000004</v>
      </c>
      <c r="Q317" s="2">
        <v>10.7</v>
      </c>
      <c r="R317" s="2">
        <v>34.6</v>
      </c>
      <c r="S317" s="2">
        <v>147.30000000000001</v>
      </c>
    </row>
    <row r="318" spans="1:19" ht="25.5" x14ac:dyDescent="0.2">
      <c r="A318" s="1" t="str">
        <f t="shared" si="8"/>
        <v>Loblolly-shortleaf pine; high productivity and management intensity SC35</v>
      </c>
      <c r="B318" s="1" t="s">
        <v>293</v>
      </c>
      <c r="C318" s="2" t="s">
        <v>277</v>
      </c>
      <c r="D318" s="3" t="s">
        <v>294</v>
      </c>
      <c r="E318" s="3" t="str">
        <f t="shared" si="9"/>
        <v>Loblolly-shortleaf pine; high productivity and management intensity SC</v>
      </c>
      <c r="G318" s="2">
        <v>35</v>
      </c>
      <c r="H318" s="2">
        <v>351.5</v>
      </c>
      <c r="I318" s="2">
        <v>127.9</v>
      </c>
      <c r="J318" s="2">
        <v>1.1000000000000001</v>
      </c>
      <c r="K318" s="2">
        <v>3.7</v>
      </c>
      <c r="L318" s="2">
        <v>7.8</v>
      </c>
      <c r="M318" s="2">
        <v>11.5</v>
      </c>
      <c r="N318" s="2">
        <v>41.9</v>
      </c>
      <c r="O318" s="2">
        <v>152.1</v>
      </c>
      <c r="P318" s="2">
        <v>5</v>
      </c>
      <c r="Q318" s="2">
        <v>11.5</v>
      </c>
      <c r="R318" s="2">
        <v>35.5</v>
      </c>
      <c r="S318" s="2">
        <v>149.19999999999999</v>
      </c>
    </row>
    <row r="319" spans="1:19" ht="25.5" x14ac:dyDescent="0.2">
      <c r="A319" s="1" t="str">
        <f t="shared" si="8"/>
        <v>Loblolly-shortleaf pine; high productivity and management intensity SC40</v>
      </c>
      <c r="B319" s="1" t="s">
        <v>293</v>
      </c>
      <c r="C319" s="2" t="s">
        <v>277</v>
      </c>
      <c r="D319" s="3" t="s">
        <v>294</v>
      </c>
      <c r="E319" s="3" t="str">
        <f t="shared" si="9"/>
        <v>Loblolly-shortleaf pine; high productivity and management intensity SC</v>
      </c>
      <c r="G319" s="2">
        <v>40</v>
      </c>
      <c r="H319" s="2">
        <v>355</v>
      </c>
      <c r="I319" s="2">
        <v>128.80000000000001</v>
      </c>
      <c r="J319" s="2">
        <v>1.1000000000000001</v>
      </c>
      <c r="K319" s="2">
        <v>3.7</v>
      </c>
      <c r="L319" s="2">
        <v>7.2</v>
      </c>
      <c r="M319" s="2">
        <v>12.2</v>
      </c>
      <c r="N319" s="2">
        <v>41.9</v>
      </c>
      <c r="O319" s="2">
        <v>153</v>
      </c>
      <c r="P319" s="2">
        <v>5</v>
      </c>
      <c r="Q319" s="2">
        <v>12.2</v>
      </c>
      <c r="R319" s="2">
        <v>36.4</v>
      </c>
      <c r="S319" s="2">
        <v>150.80000000000001</v>
      </c>
    </row>
    <row r="320" spans="1:19" ht="25.5" x14ac:dyDescent="0.2">
      <c r="A320" s="1" t="str">
        <f t="shared" si="8"/>
        <v>Loblolly-shortleaf pine; high productivity and management intensity SC45</v>
      </c>
      <c r="B320" s="1" t="s">
        <v>293</v>
      </c>
      <c r="C320" s="2" t="s">
        <v>277</v>
      </c>
      <c r="D320" s="3" t="s">
        <v>294</v>
      </c>
      <c r="E320" s="3" t="str">
        <f t="shared" si="9"/>
        <v>Loblolly-shortleaf pine; high productivity and management intensity SC</v>
      </c>
      <c r="G320" s="2">
        <v>45</v>
      </c>
      <c r="H320" s="2">
        <v>358.5</v>
      </c>
      <c r="I320" s="2">
        <v>129.80000000000001</v>
      </c>
      <c r="J320" s="2">
        <v>1.1000000000000001</v>
      </c>
      <c r="K320" s="2">
        <v>3.7</v>
      </c>
      <c r="L320" s="2">
        <v>6.7</v>
      </c>
      <c r="M320" s="2">
        <v>12.7</v>
      </c>
      <c r="N320" s="2">
        <v>41.9</v>
      </c>
      <c r="O320" s="2">
        <v>154</v>
      </c>
      <c r="P320" s="2">
        <v>5</v>
      </c>
      <c r="Q320" s="2">
        <v>12.7</v>
      </c>
      <c r="R320" s="2">
        <v>37.200000000000003</v>
      </c>
      <c r="S320" s="2">
        <v>152.4</v>
      </c>
    </row>
    <row r="321" spans="1:19" ht="25.5" x14ac:dyDescent="0.2">
      <c r="A321" s="1" t="str">
        <f t="shared" si="8"/>
        <v>Loblolly-shortleaf pine; high productivity and management intensity SC50</v>
      </c>
      <c r="B321" s="1" t="s">
        <v>293</v>
      </c>
      <c r="C321" s="2" t="s">
        <v>277</v>
      </c>
      <c r="D321" s="3" t="s">
        <v>294</v>
      </c>
      <c r="E321" s="3" t="str">
        <f t="shared" si="9"/>
        <v>Loblolly-shortleaf pine; high productivity and management intensity SC</v>
      </c>
      <c r="G321" s="2">
        <v>50</v>
      </c>
      <c r="H321" s="2">
        <v>362</v>
      </c>
      <c r="I321" s="2">
        <v>130.69999999999999</v>
      </c>
      <c r="J321" s="2">
        <v>1.1000000000000001</v>
      </c>
      <c r="K321" s="2">
        <v>3.7</v>
      </c>
      <c r="L321" s="2">
        <v>6.3</v>
      </c>
      <c r="M321" s="2">
        <v>13.2</v>
      </c>
      <c r="N321" s="2">
        <v>41.9</v>
      </c>
      <c r="O321" s="2">
        <v>155</v>
      </c>
      <c r="P321" s="2">
        <v>5.0999999999999996</v>
      </c>
      <c r="Q321" s="2">
        <v>13.2</v>
      </c>
      <c r="R321" s="2">
        <v>38</v>
      </c>
      <c r="S321" s="2">
        <v>153.80000000000001</v>
      </c>
    </row>
    <row r="322" spans="1:19" ht="25.5" x14ac:dyDescent="0.2">
      <c r="A322" s="1" t="str">
        <f t="shared" ref="A322:A385" si="10">CONCATENATE(E322,G322)</f>
        <v>Loblolly-shortleaf pine; high productivity and management intensity SC55</v>
      </c>
      <c r="B322" s="1" t="s">
        <v>293</v>
      </c>
      <c r="C322" s="2" t="s">
        <v>277</v>
      </c>
      <c r="D322" s="3" t="s">
        <v>294</v>
      </c>
      <c r="E322" s="3" t="str">
        <f t="shared" ref="E322:E385" si="11">CONCATENATE(D322, " ",C322)</f>
        <v>Loblolly-shortleaf pine; high productivity and management intensity SC</v>
      </c>
      <c r="G322" s="2">
        <v>55</v>
      </c>
      <c r="H322" s="2">
        <v>362</v>
      </c>
      <c r="I322" s="2">
        <v>130.69999999999999</v>
      </c>
      <c r="J322" s="2">
        <v>1.1000000000000001</v>
      </c>
      <c r="K322" s="2">
        <v>3.7</v>
      </c>
      <c r="L322" s="2">
        <v>6</v>
      </c>
      <c r="M322" s="2">
        <v>13.7</v>
      </c>
      <c r="N322" s="2">
        <v>41.9</v>
      </c>
      <c r="O322" s="2">
        <v>155.19999999999999</v>
      </c>
      <c r="P322" s="2">
        <v>5.0999999999999996</v>
      </c>
      <c r="Q322" s="2">
        <v>13.7</v>
      </c>
      <c r="R322" s="2">
        <v>38.799999999999997</v>
      </c>
      <c r="S322" s="2">
        <v>154.19999999999999</v>
      </c>
    </row>
    <row r="323" spans="1:19" ht="25.5" x14ac:dyDescent="0.2">
      <c r="A323" s="1" t="str">
        <f t="shared" si="10"/>
        <v>Loblolly-shortleaf pine; high productivity and management intensity SC60</v>
      </c>
      <c r="B323" s="1" t="s">
        <v>293</v>
      </c>
      <c r="C323" s="2" t="s">
        <v>277</v>
      </c>
      <c r="D323" s="3" t="s">
        <v>294</v>
      </c>
      <c r="E323" s="3" t="str">
        <f t="shared" si="11"/>
        <v>Loblolly-shortleaf pine; high productivity and management intensity SC</v>
      </c>
      <c r="G323" s="2">
        <v>60</v>
      </c>
      <c r="H323" s="2">
        <v>362</v>
      </c>
      <c r="I323" s="2">
        <v>130.69999999999999</v>
      </c>
      <c r="J323" s="2">
        <v>1.1000000000000001</v>
      </c>
      <c r="K323" s="2">
        <v>3.7</v>
      </c>
      <c r="L323" s="2">
        <v>5.8</v>
      </c>
      <c r="M323" s="2">
        <v>14.1</v>
      </c>
      <c r="N323" s="2">
        <v>41.9</v>
      </c>
      <c r="O323" s="2">
        <v>155.30000000000001</v>
      </c>
      <c r="P323" s="2">
        <v>5.0999999999999996</v>
      </c>
      <c r="Q323" s="2">
        <v>14.1</v>
      </c>
      <c r="R323" s="2">
        <v>39.4</v>
      </c>
      <c r="S323" s="2">
        <v>154.6</v>
      </c>
    </row>
    <row r="324" spans="1:19" ht="25.5" x14ac:dyDescent="0.2">
      <c r="A324" s="1" t="str">
        <f t="shared" si="10"/>
        <v>Loblolly-shortleaf pine; high productivity and management intensity SC65</v>
      </c>
      <c r="B324" s="1" t="s">
        <v>293</v>
      </c>
      <c r="C324" s="2" t="s">
        <v>277</v>
      </c>
      <c r="D324" s="3" t="s">
        <v>294</v>
      </c>
      <c r="E324" s="3" t="str">
        <f t="shared" si="11"/>
        <v>Loblolly-shortleaf pine; high productivity and management intensity SC</v>
      </c>
      <c r="G324" s="2">
        <v>65</v>
      </c>
      <c r="H324" s="2">
        <v>362</v>
      </c>
      <c r="I324" s="2">
        <v>130.69999999999999</v>
      </c>
      <c r="J324" s="2">
        <v>1.1000000000000001</v>
      </c>
      <c r="K324" s="2">
        <v>3.7</v>
      </c>
      <c r="L324" s="2">
        <v>5.6</v>
      </c>
      <c r="M324" s="2">
        <v>14.4</v>
      </c>
      <c r="N324" s="2">
        <v>41.9</v>
      </c>
      <c r="O324" s="2">
        <v>155.5</v>
      </c>
      <c r="P324" s="2">
        <v>5.0999999999999996</v>
      </c>
      <c r="Q324" s="2">
        <v>14.4</v>
      </c>
      <c r="R324" s="2">
        <v>40</v>
      </c>
      <c r="S324" s="2">
        <v>155</v>
      </c>
    </row>
    <row r="325" spans="1:19" ht="25.5" x14ac:dyDescent="0.2">
      <c r="A325" s="1" t="str">
        <f t="shared" si="10"/>
        <v>Loblolly-shortleaf pine; high productivity and management intensity SC70</v>
      </c>
      <c r="B325" s="1" t="s">
        <v>293</v>
      </c>
      <c r="C325" s="2" t="s">
        <v>277</v>
      </c>
      <c r="D325" s="3" t="s">
        <v>294</v>
      </c>
      <c r="E325" s="3" t="str">
        <f t="shared" si="11"/>
        <v>Loblolly-shortleaf pine; high productivity and management intensity SC</v>
      </c>
      <c r="G325" s="2">
        <v>70</v>
      </c>
      <c r="H325" s="2">
        <v>362</v>
      </c>
      <c r="I325" s="2">
        <v>130.69999999999999</v>
      </c>
      <c r="J325" s="2">
        <v>1.1000000000000001</v>
      </c>
      <c r="K325" s="2">
        <v>3.7</v>
      </c>
      <c r="L325" s="2">
        <v>5.5</v>
      </c>
      <c r="M325" s="2">
        <v>14.7</v>
      </c>
      <c r="N325" s="2">
        <v>41.9</v>
      </c>
      <c r="O325" s="2">
        <v>155.69999999999999</v>
      </c>
      <c r="P325" s="2">
        <v>5.0999999999999996</v>
      </c>
      <c r="Q325" s="2">
        <v>14.7</v>
      </c>
      <c r="R325" s="2">
        <v>40.4</v>
      </c>
      <c r="S325" s="2">
        <v>155.30000000000001</v>
      </c>
    </row>
    <row r="326" spans="1:19" ht="25.5" x14ac:dyDescent="0.2">
      <c r="A326" s="1" t="str">
        <f t="shared" si="10"/>
        <v>Loblolly-shortleaf pine; high productivity and management intensity SC75</v>
      </c>
      <c r="B326" s="1" t="s">
        <v>293</v>
      </c>
      <c r="C326" s="2" t="s">
        <v>277</v>
      </c>
      <c r="D326" s="3" t="s">
        <v>294</v>
      </c>
      <c r="E326" s="3" t="str">
        <f t="shared" si="11"/>
        <v>Loblolly-shortleaf pine; high productivity and management intensity SC</v>
      </c>
      <c r="G326" s="2">
        <v>75</v>
      </c>
      <c r="H326" s="2">
        <v>362</v>
      </c>
      <c r="I326" s="2">
        <v>130.69999999999999</v>
      </c>
      <c r="J326" s="2">
        <v>1.1000000000000001</v>
      </c>
      <c r="K326" s="2">
        <v>3.7</v>
      </c>
      <c r="L326" s="2">
        <v>5.4</v>
      </c>
      <c r="M326" s="2">
        <v>15</v>
      </c>
      <c r="N326" s="2">
        <v>41.9</v>
      </c>
      <c r="O326" s="2">
        <v>155.9</v>
      </c>
      <c r="P326" s="2">
        <v>5.0999999999999996</v>
      </c>
      <c r="Q326" s="2">
        <v>15</v>
      </c>
      <c r="R326" s="2">
        <v>40.799999999999997</v>
      </c>
      <c r="S326" s="2">
        <v>155.6</v>
      </c>
    </row>
    <row r="327" spans="1:19" ht="25.5" x14ac:dyDescent="0.2">
      <c r="A327" s="1" t="str">
        <f t="shared" si="10"/>
        <v>Loblolly-shortleaf pine; high productivity and management intensity SC80</v>
      </c>
      <c r="B327" s="1" t="s">
        <v>293</v>
      </c>
      <c r="C327" s="2" t="s">
        <v>277</v>
      </c>
      <c r="D327" s="3" t="s">
        <v>294</v>
      </c>
      <c r="E327" s="3" t="str">
        <f t="shared" si="11"/>
        <v>Loblolly-shortleaf pine; high productivity and management intensity SC</v>
      </c>
      <c r="G327" s="2">
        <v>80</v>
      </c>
      <c r="H327" s="2">
        <v>362</v>
      </c>
      <c r="I327" s="2">
        <v>130.69999999999999</v>
      </c>
      <c r="J327" s="2">
        <v>1.1000000000000001</v>
      </c>
      <c r="K327" s="2">
        <v>3.7</v>
      </c>
      <c r="L327" s="2">
        <v>5.3</v>
      </c>
      <c r="M327" s="2">
        <v>15.2</v>
      </c>
      <c r="N327" s="2">
        <v>41.9</v>
      </c>
      <c r="O327" s="2">
        <v>156</v>
      </c>
      <c r="P327" s="2">
        <v>5.0999999999999996</v>
      </c>
      <c r="Q327" s="2">
        <v>15.2</v>
      </c>
      <c r="R327" s="2">
        <v>41.1</v>
      </c>
      <c r="S327" s="2">
        <v>155.80000000000001</v>
      </c>
    </row>
    <row r="328" spans="1:19" ht="25.5" x14ac:dyDescent="0.2">
      <c r="A328" s="1" t="str">
        <f t="shared" si="10"/>
        <v>Loblolly-shortleaf pine; high productivity and management intensity SC85</v>
      </c>
      <c r="B328" s="1" t="s">
        <v>293</v>
      </c>
      <c r="C328" s="2" t="s">
        <v>277</v>
      </c>
      <c r="D328" s="3" t="s">
        <v>294</v>
      </c>
      <c r="E328" s="3" t="str">
        <f t="shared" si="11"/>
        <v>Loblolly-shortleaf pine; high productivity and management intensity SC</v>
      </c>
      <c r="G328" s="2">
        <v>85</v>
      </c>
      <c r="H328" s="2">
        <v>362</v>
      </c>
      <c r="I328" s="2">
        <v>130.69999999999999</v>
      </c>
      <c r="J328" s="2">
        <v>1.1000000000000001</v>
      </c>
      <c r="K328" s="2">
        <v>3.7</v>
      </c>
      <c r="L328" s="2">
        <v>5.2</v>
      </c>
      <c r="M328" s="2">
        <v>15.5</v>
      </c>
      <c r="N328" s="2">
        <v>41.9</v>
      </c>
      <c r="O328" s="2">
        <v>156.19999999999999</v>
      </c>
      <c r="P328" s="2">
        <v>5.0999999999999996</v>
      </c>
      <c r="Q328" s="2">
        <v>15.5</v>
      </c>
      <c r="R328" s="2">
        <v>41.3</v>
      </c>
      <c r="S328" s="2">
        <v>156</v>
      </c>
    </row>
    <row r="329" spans="1:19" ht="25.5" x14ac:dyDescent="0.2">
      <c r="A329" s="1" t="str">
        <f t="shared" si="10"/>
        <v>Loblolly-shortleaf pine; high productivity and management intensity SC90</v>
      </c>
      <c r="B329" s="1" t="s">
        <v>293</v>
      </c>
      <c r="C329" s="2" t="s">
        <v>277</v>
      </c>
      <c r="D329" s="3" t="s">
        <v>294</v>
      </c>
      <c r="E329" s="3" t="str">
        <f t="shared" si="11"/>
        <v>Loblolly-shortleaf pine; high productivity and management intensity SC</v>
      </c>
      <c r="G329" s="2">
        <v>90</v>
      </c>
      <c r="H329" s="2">
        <v>362</v>
      </c>
      <c r="I329" s="2">
        <v>130.69999999999999</v>
      </c>
      <c r="J329" s="2">
        <v>1.1000000000000001</v>
      </c>
      <c r="K329" s="2">
        <v>3.7</v>
      </c>
      <c r="L329" s="2">
        <v>5.2</v>
      </c>
      <c r="M329" s="2">
        <v>15.7</v>
      </c>
      <c r="N329" s="2">
        <v>41.9</v>
      </c>
      <c r="O329" s="2">
        <v>156.4</v>
      </c>
      <c r="P329" s="2">
        <v>5.0999999999999996</v>
      </c>
      <c r="Q329" s="2">
        <v>15.7</v>
      </c>
      <c r="R329" s="2">
        <v>41.5</v>
      </c>
      <c r="S329" s="2">
        <v>156.19999999999999</v>
      </c>
    </row>
    <row r="330" spans="1:19" ht="25.5" x14ac:dyDescent="0.2">
      <c r="A330" s="1" t="str">
        <f t="shared" si="10"/>
        <v>Loblolly-shortleaf pine; high productivity and management intensity SE0</v>
      </c>
      <c r="B330" s="1" t="s">
        <v>295</v>
      </c>
      <c r="C330" s="2" t="s">
        <v>292</v>
      </c>
      <c r="D330" s="3" t="s">
        <v>294</v>
      </c>
      <c r="E330" s="3" t="str">
        <f t="shared" si="11"/>
        <v>Loblolly-shortleaf pine; high productivity and management intensity SE</v>
      </c>
      <c r="G330" s="2">
        <v>0</v>
      </c>
      <c r="H330" s="2">
        <v>0</v>
      </c>
      <c r="I330" s="2">
        <v>0</v>
      </c>
      <c r="J330" s="2">
        <v>0</v>
      </c>
      <c r="K330" s="2">
        <v>4.0999999999999996</v>
      </c>
      <c r="L330" s="2">
        <v>20.399999999999999</v>
      </c>
      <c r="M330" s="2">
        <v>12.2</v>
      </c>
      <c r="N330" s="2">
        <v>72.900000000000006</v>
      </c>
      <c r="O330" s="2">
        <v>36.799999999999997</v>
      </c>
      <c r="P330" s="2">
        <v>0</v>
      </c>
      <c r="Q330" s="2">
        <v>0</v>
      </c>
      <c r="R330" s="2">
        <v>54.7</v>
      </c>
      <c r="S330" s="2">
        <v>4.0999999999999996</v>
      </c>
    </row>
    <row r="331" spans="1:19" ht="25.5" x14ac:dyDescent="0.2">
      <c r="A331" s="1" t="str">
        <f t="shared" si="10"/>
        <v>Loblolly-shortleaf pine; high productivity and management intensity SE5</v>
      </c>
      <c r="B331" s="1" t="s">
        <v>295</v>
      </c>
      <c r="C331" s="2" t="s">
        <v>292</v>
      </c>
      <c r="D331" s="3" t="s">
        <v>294</v>
      </c>
      <c r="E331" s="3" t="str">
        <f t="shared" si="11"/>
        <v>Loblolly-shortleaf pine; high productivity and management intensity SE</v>
      </c>
      <c r="G331" s="2">
        <v>5</v>
      </c>
      <c r="H331" s="2">
        <v>0</v>
      </c>
      <c r="I331" s="2">
        <v>11</v>
      </c>
      <c r="J331" s="2">
        <v>0.7</v>
      </c>
      <c r="K331" s="2">
        <v>4</v>
      </c>
      <c r="L331" s="2">
        <v>15.9</v>
      </c>
      <c r="M331" s="2">
        <v>6.5</v>
      </c>
      <c r="N331" s="2">
        <v>72.900000000000006</v>
      </c>
      <c r="O331" s="2">
        <v>38</v>
      </c>
      <c r="P331" s="2">
        <v>0.4</v>
      </c>
      <c r="Q331" s="2">
        <v>3.2</v>
      </c>
      <c r="R331" s="2">
        <v>54.9</v>
      </c>
      <c r="S331" s="2">
        <v>19.3</v>
      </c>
    </row>
    <row r="332" spans="1:19" ht="25.5" x14ac:dyDescent="0.2">
      <c r="A332" s="1" t="str">
        <f t="shared" si="10"/>
        <v>Loblolly-shortleaf pine; high productivity and management intensity SE10</v>
      </c>
      <c r="B332" s="1" t="s">
        <v>295</v>
      </c>
      <c r="C332" s="2" t="s">
        <v>292</v>
      </c>
      <c r="D332" s="3" t="s">
        <v>294</v>
      </c>
      <c r="E332" s="3" t="str">
        <f t="shared" si="11"/>
        <v>Loblolly-shortleaf pine; high productivity and management intensity SE</v>
      </c>
      <c r="G332" s="2">
        <v>10</v>
      </c>
      <c r="H332" s="2">
        <v>47.7</v>
      </c>
      <c r="I332" s="2">
        <v>31.9</v>
      </c>
      <c r="J332" s="2">
        <v>1.4</v>
      </c>
      <c r="K332" s="2">
        <v>3.8</v>
      </c>
      <c r="L332" s="2">
        <v>12.9</v>
      </c>
      <c r="M332" s="2">
        <v>6.4</v>
      </c>
      <c r="N332" s="2">
        <v>72.900000000000006</v>
      </c>
      <c r="O332" s="2">
        <v>56.3</v>
      </c>
      <c r="P332" s="2">
        <v>1.2</v>
      </c>
      <c r="Q332" s="2">
        <v>5.5</v>
      </c>
      <c r="R332" s="2">
        <v>55.4</v>
      </c>
      <c r="S332" s="2">
        <v>43.8</v>
      </c>
    </row>
    <row r="333" spans="1:19" ht="25.5" x14ac:dyDescent="0.2">
      <c r="A333" s="1" t="str">
        <f t="shared" si="10"/>
        <v>Loblolly-shortleaf pine; high productivity and management intensity SE15</v>
      </c>
      <c r="B333" s="1" t="s">
        <v>295</v>
      </c>
      <c r="C333" s="2" t="s">
        <v>292</v>
      </c>
      <c r="D333" s="3" t="s">
        <v>294</v>
      </c>
      <c r="E333" s="3" t="str">
        <f t="shared" si="11"/>
        <v>Loblolly-shortleaf pine; high productivity and management intensity SE</v>
      </c>
      <c r="G333" s="2">
        <v>15</v>
      </c>
      <c r="H333" s="2">
        <v>146.5</v>
      </c>
      <c r="I333" s="2">
        <v>67.400000000000006</v>
      </c>
      <c r="J333" s="2">
        <v>1.9</v>
      </c>
      <c r="K333" s="2">
        <v>3.7</v>
      </c>
      <c r="L333" s="2">
        <v>11.4</v>
      </c>
      <c r="M333" s="2">
        <v>7.5</v>
      </c>
      <c r="N333" s="2">
        <v>72.900000000000006</v>
      </c>
      <c r="O333" s="2">
        <v>91.9</v>
      </c>
      <c r="P333" s="2">
        <v>2.5</v>
      </c>
      <c r="Q333" s="2">
        <v>7.3</v>
      </c>
      <c r="R333" s="2">
        <v>56.3</v>
      </c>
      <c r="S333" s="2">
        <v>82.9</v>
      </c>
    </row>
    <row r="334" spans="1:19" ht="25.5" x14ac:dyDescent="0.2">
      <c r="A334" s="1" t="str">
        <f t="shared" si="10"/>
        <v>Loblolly-shortleaf pine; high productivity and management intensity SE20</v>
      </c>
      <c r="B334" s="1" t="s">
        <v>295</v>
      </c>
      <c r="C334" s="2" t="s">
        <v>292</v>
      </c>
      <c r="D334" s="3" t="s">
        <v>294</v>
      </c>
      <c r="E334" s="3" t="str">
        <f t="shared" si="11"/>
        <v>Loblolly-shortleaf pine; high productivity and management intensity SE</v>
      </c>
      <c r="G334" s="2">
        <v>20</v>
      </c>
      <c r="H334" s="2">
        <v>244.8</v>
      </c>
      <c r="I334" s="2">
        <v>102.3</v>
      </c>
      <c r="J334" s="2">
        <v>2.1</v>
      </c>
      <c r="K334" s="2">
        <v>3.7</v>
      </c>
      <c r="L334" s="2">
        <v>10.5</v>
      </c>
      <c r="M334" s="2">
        <v>8.6999999999999993</v>
      </c>
      <c r="N334" s="2">
        <v>72.900000000000006</v>
      </c>
      <c r="O334" s="2">
        <v>127.3</v>
      </c>
      <c r="P334" s="2">
        <v>3.8</v>
      </c>
      <c r="Q334" s="2">
        <v>8.6999999999999993</v>
      </c>
      <c r="R334" s="2">
        <v>57.4</v>
      </c>
      <c r="S334" s="2">
        <v>120.6</v>
      </c>
    </row>
    <row r="335" spans="1:19" ht="25.5" x14ac:dyDescent="0.2">
      <c r="A335" s="1" t="str">
        <f t="shared" si="10"/>
        <v>Loblolly-shortleaf pine; high productivity and management intensity SE25</v>
      </c>
      <c r="B335" s="1" t="s">
        <v>295</v>
      </c>
      <c r="C335" s="2" t="s">
        <v>292</v>
      </c>
      <c r="D335" s="3" t="s">
        <v>294</v>
      </c>
      <c r="E335" s="3" t="str">
        <f t="shared" si="11"/>
        <v>Loblolly-shortleaf pine; high productivity and management intensity SE</v>
      </c>
      <c r="G335" s="2">
        <v>25</v>
      </c>
      <c r="H335" s="2">
        <v>315.2</v>
      </c>
      <c r="I335" s="2">
        <v>124.2</v>
      </c>
      <c r="J335" s="2">
        <v>2.2999999999999998</v>
      </c>
      <c r="K335" s="2">
        <v>3.7</v>
      </c>
      <c r="L335" s="2">
        <v>9.6999999999999993</v>
      </c>
      <c r="M335" s="2">
        <v>9.8000000000000007</v>
      </c>
      <c r="N335" s="2">
        <v>72.900000000000006</v>
      </c>
      <c r="O335" s="2">
        <v>149.69999999999999</v>
      </c>
      <c r="P335" s="2">
        <v>4.7</v>
      </c>
      <c r="Q335" s="2">
        <v>9.8000000000000007</v>
      </c>
      <c r="R335" s="2">
        <v>58.7</v>
      </c>
      <c r="S335" s="2">
        <v>144.6</v>
      </c>
    </row>
    <row r="336" spans="1:19" ht="25.5" x14ac:dyDescent="0.2">
      <c r="A336" s="1" t="str">
        <f t="shared" si="10"/>
        <v>Loblolly-shortleaf pine; high productivity and management intensity SE30</v>
      </c>
      <c r="B336" s="1" t="s">
        <v>295</v>
      </c>
      <c r="C336" s="2" t="s">
        <v>292</v>
      </c>
      <c r="D336" s="3" t="s">
        <v>294</v>
      </c>
      <c r="E336" s="3" t="str">
        <f t="shared" si="11"/>
        <v>Loblolly-shortleaf pine; high productivity and management intensity SE</v>
      </c>
      <c r="G336" s="2">
        <v>30</v>
      </c>
      <c r="H336" s="2">
        <v>347.3</v>
      </c>
      <c r="I336" s="2">
        <v>134.1</v>
      </c>
      <c r="J336" s="2">
        <v>2.4</v>
      </c>
      <c r="K336" s="2">
        <v>3.7</v>
      </c>
      <c r="L336" s="2">
        <v>8.8000000000000007</v>
      </c>
      <c r="M336" s="2">
        <v>10.7</v>
      </c>
      <c r="N336" s="2">
        <v>72.900000000000006</v>
      </c>
      <c r="O336" s="2">
        <v>159.69999999999999</v>
      </c>
      <c r="P336" s="2">
        <v>5</v>
      </c>
      <c r="Q336" s="2">
        <v>10.7</v>
      </c>
      <c r="R336" s="2">
        <v>60.2</v>
      </c>
      <c r="S336" s="2">
        <v>155.80000000000001</v>
      </c>
    </row>
    <row r="337" spans="1:19" ht="25.5" x14ac:dyDescent="0.2">
      <c r="A337" s="1" t="str">
        <f t="shared" si="10"/>
        <v>Loblolly-shortleaf pine; high productivity and management intensity SE35</v>
      </c>
      <c r="B337" s="1" t="s">
        <v>295</v>
      </c>
      <c r="C337" s="2" t="s">
        <v>292</v>
      </c>
      <c r="D337" s="3" t="s">
        <v>294</v>
      </c>
      <c r="E337" s="3" t="str">
        <f t="shared" si="11"/>
        <v>Loblolly-shortleaf pine; high productivity and management intensity SE</v>
      </c>
      <c r="G337" s="2">
        <v>35</v>
      </c>
      <c r="H337" s="2">
        <v>351.5</v>
      </c>
      <c r="I337" s="2">
        <v>135.4</v>
      </c>
      <c r="J337" s="2">
        <v>2.4</v>
      </c>
      <c r="K337" s="2">
        <v>3.7</v>
      </c>
      <c r="L337" s="2">
        <v>8</v>
      </c>
      <c r="M337" s="2">
        <v>11.5</v>
      </c>
      <c r="N337" s="2">
        <v>72.900000000000006</v>
      </c>
      <c r="O337" s="2">
        <v>160.9</v>
      </c>
      <c r="P337" s="2">
        <v>5.0999999999999996</v>
      </c>
      <c r="Q337" s="2">
        <v>11.5</v>
      </c>
      <c r="R337" s="2">
        <v>61.8</v>
      </c>
      <c r="S337" s="2">
        <v>158</v>
      </c>
    </row>
    <row r="338" spans="1:19" ht="25.5" x14ac:dyDescent="0.2">
      <c r="A338" s="1" t="str">
        <f t="shared" si="10"/>
        <v>Loblolly-shortleaf pine; high productivity and management intensity SE40</v>
      </c>
      <c r="B338" s="1" t="s">
        <v>295</v>
      </c>
      <c r="C338" s="2" t="s">
        <v>292</v>
      </c>
      <c r="D338" s="3" t="s">
        <v>294</v>
      </c>
      <c r="E338" s="3" t="str">
        <f t="shared" si="11"/>
        <v>Loblolly-shortleaf pine; high productivity and management intensity SE</v>
      </c>
      <c r="G338" s="2">
        <v>40</v>
      </c>
      <c r="H338" s="2">
        <v>355</v>
      </c>
      <c r="I338" s="2">
        <v>136.5</v>
      </c>
      <c r="J338" s="2">
        <v>2.4</v>
      </c>
      <c r="K338" s="2">
        <v>3.7</v>
      </c>
      <c r="L338" s="2">
        <v>7.3</v>
      </c>
      <c r="M338" s="2">
        <v>12.2</v>
      </c>
      <c r="N338" s="2">
        <v>72.900000000000006</v>
      </c>
      <c r="O338" s="2">
        <v>161.9</v>
      </c>
      <c r="P338" s="2">
        <v>5.0999999999999996</v>
      </c>
      <c r="Q338" s="2">
        <v>12.2</v>
      </c>
      <c r="R338" s="2">
        <v>63.3</v>
      </c>
      <c r="S338" s="2">
        <v>159.80000000000001</v>
      </c>
    </row>
    <row r="339" spans="1:19" ht="25.5" x14ac:dyDescent="0.2">
      <c r="A339" s="1" t="str">
        <f t="shared" si="10"/>
        <v>Loblolly-shortleaf pine; high productivity and management intensity SE45</v>
      </c>
      <c r="B339" s="1" t="s">
        <v>295</v>
      </c>
      <c r="C339" s="2" t="s">
        <v>292</v>
      </c>
      <c r="D339" s="3" t="s">
        <v>294</v>
      </c>
      <c r="E339" s="3" t="str">
        <f t="shared" si="11"/>
        <v>Loblolly-shortleaf pine; high productivity and management intensity SE</v>
      </c>
      <c r="G339" s="2">
        <v>45</v>
      </c>
      <c r="H339" s="2">
        <v>358.5</v>
      </c>
      <c r="I339" s="2">
        <v>137.5</v>
      </c>
      <c r="J339" s="2">
        <v>2.4</v>
      </c>
      <c r="K339" s="2">
        <v>3.6</v>
      </c>
      <c r="L339" s="2">
        <v>6.8</v>
      </c>
      <c r="M339" s="2">
        <v>12.7</v>
      </c>
      <c r="N339" s="2">
        <v>72.900000000000006</v>
      </c>
      <c r="O339" s="2">
        <v>163.1</v>
      </c>
      <c r="P339" s="2">
        <v>5.2</v>
      </c>
      <c r="Q339" s="2">
        <v>12.7</v>
      </c>
      <c r="R339" s="2">
        <v>64.8</v>
      </c>
      <c r="S339" s="2">
        <v>161.4</v>
      </c>
    </row>
    <row r="340" spans="1:19" ht="25.5" x14ac:dyDescent="0.2">
      <c r="A340" s="1" t="str">
        <f t="shared" si="10"/>
        <v>Loblolly-shortleaf pine; high productivity and management intensity SE50</v>
      </c>
      <c r="B340" s="1" t="s">
        <v>295</v>
      </c>
      <c r="C340" s="2" t="s">
        <v>292</v>
      </c>
      <c r="D340" s="3" t="s">
        <v>294</v>
      </c>
      <c r="E340" s="3" t="str">
        <f t="shared" si="11"/>
        <v>Loblolly-shortleaf pine; high productivity and management intensity SE</v>
      </c>
      <c r="G340" s="2">
        <v>50</v>
      </c>
      <c r="H340" s="2">
        <v>362</v>
      </c>
      <c r="I340" s="2">
        <v>138.6</v>
      </c>
      <c r="J340" s="2">
        <v>2.4</v>
      </c>
      <c r="K340" s="2">
        <v>3.6</v>
      </c>
      <c r="L340" s="2">
        <v>6.4</v>
      </c>
      <c r="M340" s="2">
        <v>13.2</v>
      </c>
      <c r="N340" s="2">
        <v>72.900000000000006</v>
      </c>
      <c r="O340" s="2">
        <v>164.3</v>
      </c>
      <c r="P340" s="2">
        <v>5.2</v>
      </c>
      <c r="Q340" s="2">
        <v>13.2</v>
      </c>
      <c r="R340" s="2">
        <v>66.2</v>
      </c>
      <c r="S340" s="2">
        <v>163.1</v>
      </c>
    </row>
    <row r="341" spans="1:19" ht="25.5" x14ac:dyDescent="0.2">
      <c r="A341" s="1" t="str">
        <f t="shared" si="10"/>
        <v>Loblolly-shortleaf pine; high productivity and management intensity SE55</v>
      </c>
      <c r="B341" s="1" t="s">
        <v>295</v>
      </c>
      <c r="C341" s="2" t="s">
        <v>292</v>
      </c>
      <c r="D341" s="3" t="s">
        <v>294</v>
      </c>
      <c r="E341" s="3" t="str">
        <f t="shared" si="11"/>
        <v>Loblolly-shortleaf pine; high productivity and management intensity SE</v>
      </c>
      <c r="G341" s="2">
        <v>55</v>
      </c>
      <c r="H341" s="2">
        <v>362</v>
      </c>
      <c r="I341" s="2">
        <v>138.6</v>
      </c>
      <c r="J341" s="2">
        <v>2.4</v>
      </c>
      <c r="K341" s="2">
        <v>3.6</v>
      </c>
      <c r="L341" s="2">
        <v>6.1</v>
      </c>
      <c r="M341" s="2">
        <v>13.7</v>
      </c>
      <c r="N341" s="2">
        <v>72.900000000000006</v>
      </c>
      <c r="O341" s="2">
        <v>164.4</v>
      </c>
      <c r="P341" s="2">
        <v>5.2</v>
      </c>
      <c r="Q341" s="2">
        <v>13.7</v>
      </c>
      <c r="R341" s="2">
        <v>67.5</v>
      </c>
      <c r="S341" s="2">
        <v>163.5</v>
      </c>
    </row>
    <row r="342" spans="1:19" ht="25.5" x14ac:dyDescent="0.2">
      <c r="A342" s="1" t="str">
        <f t="shared" si="10"/>
        <v>Loblolly-shortleaf pine; high productivity and management intensity SE60</v>
      </c>
      <c r="B342" s="1" t="s">
        <v>295</v>
      </c>
      <c r="C342" s="2" t="s">
        <v>292</v>
      </c>
      <c r="D342" s="3" t="s">
        <v>294</v>
      </c>
      <c r="E342" s="3" t="str">
        <f t="shared" si="11"/>
        <v>Loblolly-shortleaf pine; high productivity and management intensity SE</v>
      </c>
      <c r="G342" s="2">
        <v>60</v>
      </c>
      <c r="H342" s="2">
        <v>362</v>
      </c>
      <c r="I342" s="2">
        <v>138.6</v>
      </c>
      <c r="J342" s="2">
        <v>2.4</v>
      </c>
      <c r="K342" s="2">
        <v>3.6</v>
      </c>
      <c r="L342" s="2">
        <v>5.9</v>
      </c>
      <c r="M342" s="2">
        <v>14.1</v>
      </c>
      <c r="N342" s="2">
        <v>72.900000000000006</v>
      </c>
      <c r="O342" s="2">
        <v>164.6</v>
      </c>
      <c r="P342" s="2">
        <v>5.2</v>
      </c>
      <c r="Q342" s="2">
        <v>14.1</v>
      </c>
      <c r="R342" s="2">
        <v>68.599999999999994</v>
      </c>
      <c r="S342" s="2">
        <v>163.9</v>
      </c>
    </row>
    <row r="343" spans="1:19" ht="25.5" x14ac:dyDescent="0.2">
      <c r="A343" s="1" t="str">
        <f t="shared" si="10"/>
        <v>Loblolly-shortleaf pine; high productivity and management intensity SE65</v>
      </c>
      <c r="B343" s="1" t="s">
        <v>295</v>
      </c>
      <c r="C343" s="2" t="s">
        <v>292</v>
      </c>
      <c r="D343" s="3" t="s">
        <v>294</v>
      </c>
      <c r="E343" s="3" t="str">
        <f t="shared" si="11"/>
        <v>Loblolly-shortleaf pine; high productivity and management intensity SE</v>
      </c>
      <c r="G343" s="2">
        <v>65</v>
      </c>
      <c r="H343" s="2">
        <v>362</v>
      </c>
      <c r="I343" s="2">
        <v>138.6</v>
      </c>
      <c r="J343" s="2">
        <v>2.4</v>
      </c>
      <c r="K343" s="2">
        <v>3.6</v>
      </c>
      <c r="L343" s="2">
        <v>5.7</v>
      </c>
      <c r="M343" s="2">
        <v>14.4</v>
      </c>
      <c r="N343" s="2">
        <v>72.900000000000006</v>
      </c>
      <c r="O343" s="2">
        <v>164.8</v>
      </c>
      <c r="P343" s="2">
        <v>5.2</v>
      </c>
      <c r="Q343" s="2">
        <v>14.4</v>
      </c>
      <c r="R343" s="2">
        <v>69.599999999999994</v>
      </c>
      <c r="S343" s="2">
        <v>164.2</v>
      </c>
    </row>
    <row r="344" spans="1:19" ht="25.5" x14ac:dyDescent="0.2">
      <c r="A344" s="1" t="str">
        <f t="shared" si="10"/>
        <v>Loblolly-shortleaf pine; high productivity and management intensity SE70</v>
      </c>
      <c r="B344" s="1" t="s">
        <v>295</v>
      </c>
      <c r="C344" s="2" t="s">
        <v>292</v>
      </c>
      <c r="D344" s="3" t="s">
        <v>294</v>
      </c>
      <c r="E344" s="3" t="str">
        <f t="shared" si="11"/>
        <v>Loblolly-shortleaf pine; high productivity and management intensity SE</v>
      </c>
      <c r="G344" s="2">
        <v>70</v>
      </c>
      <c r="H344" s="2">
        <v>362</v>
      </c>
      <c r="I344" s="2">
        <v>138.6</v>
      </c>
      <c r="J344" s="2">
        <v>2.4</v>
      </c>
      <c r="K344" s="2">
        <v>3.6</v>
      </c>
      <c r="L344" s="2">
        <v>5.6</v>
      </c>
      <c r="M344" s="2">
        <v>14.7</v>
      </c>
      <c r="N344" s="2">
        <v>72.900000000000006</v>
      </c>
      <c r="O344" s="2">
        <v>164.9</v>
      </c>
      <c r="P344" s="2">
        <v>5.2</v>
      </c>
      <c r="Q344" s="2">
        <v>14.7</v>
      </c>
      <c r="R344" s="2">
        <v>70.400000000000006</v>
      </c>
      <c r="S344" s="2">
        <v>164.5</v>
      </c>
    </row>
    <row r="345" spans="1:19" ht="25.5" x14ac:dyDescent="0.2">
      <c r="A345" s="1" t="str">
        <f t="shared" si="10"/>
        <v>Loblolly-shortleaf pine; high productivity and management intensity SE75</v>
      </c>
      <c r="B345" s="1" t="s">
        <v>295</v>
      </c>
      <c r="C345" s="2" t="s">
        <v>292</v>
      </c>
      <c r="D345" s="3" t="s">
        <v>294</v>
      </c>
      <c r="E345" s="3" t="str">
        <f t="shared" si="11"/>
        <v>Loblolly-shortleaf pine; high productivity and management intensity SE</v>
      </c>
      <c r="G345" s="2">
        <v>75</v>
      </c>
      <c r="H345" s="2">
        <v>362</v>
      </c>
      <c r="I345" s="2">
        <v>138.6</v>
      </c>
      <c r="J345" s="2">
        <v>2.4</v>
      </c>
      <c r="K345" s="2">
        <v>3.6</v>
      </c>
      <c r="L345" s="2">
        <v>5.5</v>
      </c>
      <c r="M345" s="2">
        <v>15</v>
      </c>
      <c r="N345" s="2">
        <v>72.900000000000006</v>
      </c>
      <c r="O345" s="2">
        <v>165.1</v>
      </c>
      <c r="P345" s="2">
        <v>5.2</v>
      </c>
      <c r="Q345" s="2">
        <v>15</v>
      </c>
      <c r="R345" s="2">
        <v>71</v>
      </c>
      <c r="S345" s="2">
        <v>164.8</v>
      </c>
    </row>
    <row r="346" spans="1:19" ht="25.5" x14ac:dyDescent="0.2">
      <c r="A346" s="1" t="str">
        <f t="shared" si="10"/>
        <v>Loblolly-shortleaf pine; high productivity and management intensity SE80</v>
      </c>
      <c r="B346" s="1" t="s">
        <v>295</v>
      </c>
      <c r="C346" s="2" t="s">
        <v>292</v>
      </c>
      <c r="D346" s="3" t="s">
        <v>294</v>
      </c>
      <c r="E346" s="3" t="str">
        <f t="shared" si="11"/>
        <v>Loblolly-shortleaf pine; high productivity and management intensity SE</v>
      </c>
      <c r="G346" s="2">
        <v>80</v>
      </c>
      <c r="H346" s="2">
        <v>362</v>
      </c>
      <c r="I346" s="2">
        <v>138.6</v>
      </c>
      <c r="J346" s="2">
        <v>2.4</v>
      </c>
      <c r="K346" s="2">
        <v>3.6</v>
      </c>
      <c r="L346" s="2">
        <v>5.4</v>
      </c>
      <c r="M346" s="2">
        <v>15.2</v>
      </c>
      <c r="N346" s="2">
        <v>72.900000000000006</v>
      </c>
      <c r="O346" s="2">
        <v>165.3</v>
      </c>
      <c r="P346" s="2">
        <v>5.2</v>
      </c>
      <c r="Q346" s="2">
        <v>15.2</v>
      </c>
      <c r="R346" s="2">
        <v>71.5</v>
      </c>
      <c r="S346" s="2">
        <v>165.1</v>
      </c>
    </row>
    <row r="347" spans="1:19" ht="25.5" x14ac:dyDescent="0.2">
      <c r="A347" s="1" t="str">
        <f t="shared" si="10"/>
        <v>Loblolly-shortleaf pine; high productivity and management intensity SE85</v>
      </c>
      <c r="B347" s="1" t="s">
        <v>295</v>
      </c>
      <c r="C347" s="2" t="s">
        <v>292</v>
      </c>
      <c r="D347" s="3" t="s">
        <v>294</v>
      </c>
      <c r="E347" s="3" t="str">
        <f t="shared" si="11"/>
        <v>Loblolly-shortleaf pine; high productivity and management intensity SE</v>
      </c>
      <c r="G347" s="2">
        <v>85</v>
      </c>
      <c r="H347" s="2">
        <v>362</v>
      </c>
      <c r="I347" s="2">
        <v>138.6</v>
      </c>
      <c r="J347" s="2">
        <v>2.4</v>
      </c>
      <c r="K347" s="2">
        <v>3.6</v>
      </c>
      <c r="L347" s="2">
        <v>5.4</v>
      </c>
      <c r="M347" s="2">
        <v>15.5</v>
      </c>
      <c r="N347" s="2">
        <v>72.900000000000006</v>
      </c>
      <c r="O347" s="2">
        <v>165.5</v>
      </c>
      <c r="P347" s="2">
        <v>5.2</v>
      </c>
      <c r="Q347" s="2">
        <v>15.5</v>
      </c>
      <c r="R347" s="2">
        <v>71.900000000000006</v>
      </c>
      <c r="S347" s="2">
        <v>165.3</v>
      </c>
    </row>
    <row r="348" spans="1:19" ht="25.5" x14ac:dyDescent="0.2">
      <c r="A348" s="1" t="str">
        <f t="shared" si="10"/>
        <v>Loblolly-shortleaf pine; high productivity and management intensity SE90</v>
      </c>
      <c r="B348" s="1" t="s">
        <v>295</v>
      </c>
      <c r="C348" s="2" t="s">
        <v>292</v>
      </c>
      <c r="D348" s="3" t="s">
        <v>294</v>
      </c>
      <c r="E348" s="3" t="str">
        <f t="shared" si="11"/>
        <v>Loblolly-shortleaf pine; high productivity and management intensity SE</v>
      </c>
      <c r="G348" s="2">
        <v>90</v>
      </c>
      <c r="H348" s="2">
        <v>362</v>
      </c>
      <c r="I348" s="2">
        <v>138.6</v>
      </c>
      <c r="J348" s="2">
        <v>2.4</v>
      </c>
      <c r="K348" s="2">
        <v>3.6</v>
      </c>
      <c r="L348" s="2">
        <v>5.3</v>
      </c>
      <c r="M348" s="2">
        <v>15.7</v>
      </c>
      <c r="N348" s="2">
        <v>72.900000000000006</v>
      </c>
      <c r="O348" s="2">
        <v>165.6</v>
      </c>
      <c r="P348" s="2">
        <v>5.2</v>
      </c>
      <c r="Q348" s="2">
        <v>15.7</v>
      </c>
      <c r="R348" s="2">
        <v>72.2</v>
      </c>
      <c r="S348" s="2">
        <v>165.5</v>
      </c>
    </row>
    <row r="349" spans="1:19" x14ac:dyDescent="0.2">
      <c r="A349" s="1" t="str">
        <f t="shared" si="10"/>
        <v>Lodgepole pine PWE0</v>
      </c>
      <c r="B349" s="1" t="s">
        <v>296</v>
      </c>
      <c r="C349" s="2" t="s">
        <v>264</v>
      </c>
      <c r="D349" s="3" t="s">
        <v>297</v>
      </c>
      <c r="E349" s="3" t="str">
        <f t="shared" si="11"/>
        <v>Lodgepole pine PWE</v>
      </c>
      <c r="G349" s="2">
        <v>0</v>
      </c>
      <c r="H349" s="2">
        <v>0</v>
      </c>
      <c r="I349" s="2">
        <v>0</v>
      </c>
      <c r="J349" s="2">
        <v>0</v>
      </c>
      <c r="K349" s="2">
        <v>4.8</v>
      </c>
      <c r="L349" s="2">
        <v>13.1</v>
      </c>
      <c r="M349" s="2">
        <v>24.1</v>
      </c>
      <c r="N349" s="2">
        <v>52</v>
      </c>
      <c r="O349" s="2">
        <v>42</v>
      </c>
      <c r="P349" s="2">
        <v>0</v>
      </c>
      <c r="Q349" s="2">
        <v>0</v>
      </c>
      <c r="R349" s="2">
        <v>39</v>
      </c>
      <c r="S349" s="2">
        <v>4.8</v>
      </c>
    </row>
    <row r="350" spans="1:19" x14ac:dyDescent="0.2">
      <c r="A350" s="1" t="str">
        <f t="shared" si="10"/>
        <v>Lodgepole pine PWE5</v>
      </c>
      <c r="B350" s="1" t="s">
        <v>296</v>
      </c>
      <c r="C350" s="2" t="s">
        <v>264</v>
      </c>
      <c r="D350" s="3" t="s">
        <v>297</v>
      </c>
      <c r="E350" s="3" t="str">
        <f t="shared" si="11"/>
        <v>Lodgepole pine PWE</v>
      </c>
      <c r="G350" s="2">
        <v>5</v>
      </c>
      <c r="H350" s="2">
        <v>0</v>
      </c>
      <c r="I350" s="2">
        <v>1.9</v>
      </c>
      <c r="J350" s="2">
        <v>0.2</v>
      </c>
      <c r="K350" s="2">
        <v>4.8</v>
      </c>
      <c r="L350" s="2">
        <v>11.4</v>
      </c>
      <c r="M350" s="2">
        <v>22</v>
      </c>
      <c r="N350" s="2">
        <v>52</v>
      </c>
      <c r="O350" s="2">
        <v>40.200000000000003</v>
      </c>
      <c r="P350" s="2">
        <v>0.2</v>
      </c>
      <c r="Q350" s="2">
        <v>2.4</v>
      </c>
      <c r="R350" s="2">
        <v>39.1</v>
      </c>
      <c r="S350" s="2">
        <v>9.5</v>
      </c>
    </row>
    <row r="351" spans="1:19" x14ac:dyDescent="0.2">
      <c r="A351" s="1" t="str">
        <f t="shared" si="10"/>
        <v>Lodgepole pine PWE15</v>
      </c>
      <c r="B351" s="1" t="s">
        <v>296</v>
      </c>
      <c r="C351" s="2" t="s">
        <v>264</v>
      </c>
      <c r="D351" s="3" t="s">
        <v>297</v>
      </c>
      <c r="E351" s="3" t="str">
        <f t="shared" si="11"/>
        <v>Lodgepole pine PWE</v>
      </c>
      <c r="G351" s="2">
        <v>15</v>
      </c>
      <c r="H351" s="2">
        <v>6.6</v>
      </c>
      <c r="I351" s="2">
        <v>8.1</v>
      </c>
      <c r="J351" s="2">
        <v>0.8</v>
      </c>
      <c r="K351" s="2">
        <v>3.5</v>
      </c>
      <c r="L351" s="2">
        <v>9</v>
      </c>
      <c r="M351" s="2">
        <v>19.399999999999999</v>
      </c>
      <c r="N351" s="2">
        <v>52</v>
      </c>
      <c r="O351" s="2">
        <v>40.700000000000003</v>
      </c>
      <c r="P351" s="2">
        <v>0.8</v>
      </c>
      <c r="Q351" s="2">
        <v>6.4</v>
      </c>
      <c r="R351" s="2">
        <v>40.1</v>
      </c>
      <c r="S351" s="2">
        <v>19.600000000000001</v>
      </c>
    </row>
    <row r="352" spans="1:19" x14ac:dyDescent="0.2">
      <c r="A352" s="1" t="str">
        <f t="shared" si="10"/>
        <v>Lodgepole pine PWE25</v>
      </c>
      <c r="B352" s="1" t="s">
        <v>296</v>
      </c>
      <c r="C352" s="2" t="s">
        <v>264</v>
      </c>
      <c r="D352" s="3" t="s">
        <v>297</v>
      </c>
      <c r="E352" s="3" t="str">
        <f t="shared" si="11"/>
        <v>Lodgepole pine PWE</v>
      </c>
      <c r="G352" s="2">
        <v>25</v>
      </c>
      <c r="H352" s="2">
        <v>40.799999999999997</v>
      </c>
      <c r="I352" s="2">
        <v>24.3</v>
      </c>
      <c r="J352" s="2">
        <v>2.4</v>
      </c>
      <c r="K352" s="2">
        <v>2.6</v>
      </c>
      <c r="L352" s="2">
        <v>8.3000000000000007</v>
      </c>
      <c r="M352" s="2">
        <v>18.3</v>
      </c>
      <c r="N352" s="2">
        <v>52</v>
      </c>
      <c r="O352" s="2">
        <v>56</v>
      </c>
      <c r="P352" s="2">
        <v>2.2999999999999998</v>
      </c>
      <c r="Q352" s="2">
        <v>9.8000000000000007</v>
      </c>
      <c r="R352" s="2">
        <v>41.9</v>
      </c>
      <c r="S352" s="2">
        <v>41.4</v>
      </c>
    </row>
    <row r="353" spans="1:19" x14ac:dyDescent="0.2">
      <c r="A353" s="1" t="str">
        <f t="shared" si="10"/>
        <v>Lodgepole pine PWE35</v>
      </c>
      <c r="B353" s="1" t="s">
        <v>296</v>
      </c>
      <c r="C353" s="2" t="s">
        <v>264</v>
      </c>
      <c r="D353" s="3" t="s">
        <v>297</v>
      </c>
      <c r="E353" s="3" t="str">
        <f t="shared" si="11"/>
        <v>Lodgepole pine PWE</v>
      </c>
      <c r="G353" s="2">
        <v>35</v>
      </c>
      <c r="H353" s="2">
        <v>81.7</v>
      </c>
      <c r="I353" s="2">
        <v>40.1</v>
      </c>
      <c r="J353" s="2">
        <v>4</v>
      </c>
      <c r="K353" s="2">
        <v>2.2999999999999998</v>
      </c>
      <c r="L353" s="2">
        <v>8.1999999999999993</v>
      </c>
      <c r="M353" s="2">
        <v>18.2</v>
      </c>
      <c r="N353" s="2">
        <v>52</v>
      </c>
      <c r="O353" s="2">
        <v>72.8</v>
      </c>
      <c r="P353" s="2">
        <v>3.7</v>
      </c>
      <c r="Q353" s="2">
        <v>12.6</v>
      </c>
      <c r="R353" s="2">
        <v>44.1</v>
      </c>
      <c r="S353" s="2">
        <v>62.8</v>
      </c>
    </row>
    <row r="354" spans="1:19" x14ac:dyDescent="0.2">
      <c r="A354" s="1" t="str">
        <f t="shared" si="10"/>
        <v>Lodgepole pine PWE45</v>
      </c>
      <c r="B354" s="1" t="s">
        <v>296</v>
      </c>
      <c r="C354" s="2" t="s">
        <v>264</v>
      </c>
      <c r="D354" s="3" t="s">
        <v>297</v>
      </c>
      <c r="E354" s="3" t="str">
        <f t="shared" si="11"/>
        <v>Lodgepole pine PWE</v>
      </c>
      <c r="G354" s="2">
        <v>45</v>
      </c>
      <c r="H354" s="2">
        <v>120.5</v>
      </c>
      <c r="I354" s="2">
        <v>54</v>
      </c>
      <c r="J354" s="2">
        <v>5.4</v>
      </c>
      <c r="K354" s="2">
        <v>2.2000000000000002</v>
      </c>
      <c r="L354" s="2">
        <v>8.3000000000000007</v>
      </c>
      <c r="M354" s="2">
        <v>18.7</v>
      </c>
      <c r="N354" s="2">
        <v>52</v>
      </c>
      <c r="O354" s="2">
        <v>88.5</v>
      </c>
      <c r="P354" s="2">
        <v>5</v>
      </c>
      <c r="Q354" s="2">
        <v>14.9</v>
      </c>
      <c r="R354" s="2">
        <v>46.2</v>
      </c>
      <c r="S354" s="2">
        <v>81.5</v>
      </c>
    </row>
    <row r="355" spans="1:19" x14ac:dyDescent="0.2">
      <c r="A355" s="1" t="str">
        <f t="shared" si="10"/>
        <v>Lodgepole pine PWE55</v>
      </c>
      <c r="B355" s="1" t="s">
        <v>296</v>
      </c>
      <c r="C355" s="2" t="s">
        <v>264</v>
      </c>
      <c r="D355" s="3" t="s">
        <v>297</v>
      </c>
      <c r="E355" s="3" t="str">
        <f t="shared" si="11"/>
        <v>Lodgepole pine PWE</v>
      </c>
      <c r="G355" s="2">
        <v>55</v>
      </c>
      <c r="H355" s="2">
        <v>156.30000000000001</v>
      </c>
      <c r="I355" s="2">
        <v>64.5</v>
      </c>
      <c r="J355" s="2">
        <v>6.4</v>
      </c>
      <c r="K355" s="2">
        <v>2.1</v>
      </c>
      <c r="L355" s="2">
        <v>8.4</v>
      </c>
      <c r="M355" s="2">
        <v>19.399999999999999</v>
      </c>
      <c r="N355" s="2">
        <v>52</v>
      </c>
      <c r="O355" s="2">
        <v>100.8</v>
      </c>
      <c r="P355" s="2">
        <v>6</v>
      </c>
      <c r="Q355" s="2">
        <v>17</v>
      </c>
      <c r="R355" s="2">
        <v>48.1</v>
      </c>
      <c r="S355" s="2">
        <v>95.9</v>
      </c>
    </row>
    <row r="356" spans="1:19" x14ac:dyDescent="0.2">
      <c r="A356" s="1" t="str">
        <f t="shared" si="10"/>
        <v>Lodgepole pine PWE65</v>
      </c>
      <c r="B356" s="1" t="s">
        <v>296</v>
      </c>
      <c r="C356" s="2" t="s">
        <v>264</v>
      </c>
      <c r="D356" s="3" t="s">
        <v>297</v>
      </c>
      <c r="E356" s="3" t="str">
        <f t="shared" si="11"/>
        <v>Lodgepole pine PWE</v>
      </c>
      <c r="G356" s="2">
        <v>65</v>
      </c>
      <c r="H356" s="2">
        <v>189.3</v>
      </c>
      <c r="I356" s="2">
        <v>73.599999999999994</v>
      </c>
      <c r="J356" s="2">
        <v>7.4</v>
      </c>
      <c r="K356" s="2">
        <v>2</v>
      </c>
      <c r="L356" s="2">
        <v>8.6</v>
      </c>
      <c r="M356" s="2">
        <v>20.399999999999999</v>
      </c>
      <c r="N356" s="2">
        <v>52</v>
      </c>
      <c r="O356" s="2">
        <v>111.9</v>
      </c>
      <c r="P356" s="2">
        <v>6.9</v>
      </c>
      <c r="Q356" s="2">
        <v>18.7</v>
      </c>
      <c r="R356" s="2">
        <v>49.6</v>
      </c>
      <c r="S356" s="2">
        <v>108.5</v>
      </c>
    </row>
    <row r="357" spans="1:19" x14ac:dyDescent="0.2">
      <c r="A357" s="1" t="str">
        <f t="shared" si="10"/>
        <v>Lodgepole pine PWE75</v>
      </c>
      <c r="B357" s="1" t="s">
        <v>296</v>
      </c>
      <c r="C357" s="2" t="s">
        <v>264</v>
      </c>
      <c r="D357" s="3" t="s">
        <v>297</v>
      </c>
      <c r="E357" s="3" t="str">
        <f t="shared" si="11"/>
        <v>Lodgepole pine PWE</v>
      </c>
      <c r="G357" s="2">
        <v>75</v>
      </c>
      <c r="H357" s="2">
        <v>219.9</v>
      </c>
      <c r="I357" s="2">
        <v>81.7</v>
      </c>
      <c r="J357" s="2">
        <v>8.1999999999999993</v>
      </c>
      <c r="K357" s="2">
        <v>1.9</v>
      </c>
      <c r="L357" s="2">
        <v>8.9</v>
      </c>
      <c r="M357" s="2">
        <v>21.4</v>
      </c>
      <c r="N357" s="2">
        <v>52</v>
      </c>
      <c r="O357" s="2">
        <v>122</v>
      </c>
      <c r="P357" s="2">
        <v>7.6</v>
      </c>
      <c r="Q357" s="2">
        <v>20.3</v>
      </c>
      <c r="R357" s="2">
        <v>50.7</v>
      </c>
      <c r="S357" s="2">
        <v>119.7</v>
      </c>
    </row>
    <row r="358" spans="1:19" x14ac:dyDescent="0.2">
      <c r="A358" s="1" t="str">
        <f t="shared" si="10"/>
        <v>Lodgepole pine PWE85</v>
      </c>
      <c r="B358" s="1" t="s">
        <v>296</v>
      </c>
      <c r="C358" s="2" t="s">
        <v>264</v>
      </c>
      <c r="D358" s="3" t="s">
        <v>297</v>
      </c>
      <c r="E358" s="3" t="str">
        <f t="shared" si="11"/>
        <v>Lodgepole pine PWE</v>
      </c>
      <c r="G358" s="2">
        <v>85</v>
      </c>
      <c r="H358" s="2">
        <v>248</v>
      </c>
      <c r="I358" s="2">
        <v>88.9</v>
      </c>
      <c r="J358" s="2">
        <v>8.9</v>
      </c>
      <c r="K358" s="2">
        <v>1.9</v>
      </c>
      <c r="L358" s="2">
        <v>9.1999999999999993</v>
      </c>
      <c r="M358" s="2">
        <v>22.4</v>
      </c>
      <c r="N358" s="2">
        <v>52</v>
      </c>
      <c r="O358" s="2">
        <v>131.19999999999999</v>
      </c>
      <c r="P358" s="2">
        <v>8.3000000000000007</v>
      </c>
      <c r="Q358" s="2">
        <v>21.7</v>
      </c>
      <c r="R358" s="2">
        <v>51.3</v>
      </c>
      <c r="S358" s="2">
        <v>129.6</v>
      </c>
    </row>
    <row r="359" spans="1:19" x14ac:dyDescent="0.2">
      <c r="A359" s="1" t="str">
        <f t="shared" si="10"/>
        <v>Lodgepole pine PWE95</v>
      </c>
      <c r="B359" s="1" t="s">
        <v>296</v>
      </c>
      <c r="C359" s="2" t="s">
        <v>264</v>
      </c>
      <c r="D359" s="3" t="s">
        <v>297</v>
      </c>
      <c r="E359" s="3" t="str">
        <f t="shared" si="11"/>
        <v>Lodgepole pine PWE</v>
      </c>
      <c r="G359" s="2">
        <v>95</v>
      </c>
      <c r="H359" s="2">
        <v>274</v>
      </c>
      <c r="I359" s="2">
        <v>95.4</v>
      </c>
      <c r="J359" s="2">
        <v>9.5</v>
      </c>
      <c r="K359" s="2">
        <v>1.9</v>
      </c>
      <c r="L359" s="2">
        <v>9.6</v>
      </c>
      <c r="M359" s="2">
        <v>23.3</v>
      </c>
      <c r="N359" s="2">
        <v>52</v>
      </c>
      <c r="O359" s="2">
        <v>139.69999999999999</v>
      </c>
      <c r="P359" s="2">
        <v>8.9</v>
      </c>
      <c r="Q359" s="2">
        <v>22.9</v>
      </c>
      <c r="R359" s="2">
        <v>51.7</v>
      </c>
      <c r="S359" s="2">
        <v>138.5</v>
      </c>
    </row>
    <row r="360" spans="1:19" x14ac:dyDescent="0.2">
      <c r="A360" s="1" t="str">
        <f t="shared" si="10"/>
        <v>Lodgepole pine PWE105</v>
      </c>
      <c r="B360" s="1" t="s">
        <v>296</v>
      </c>
      <c r="C360" s="2" t="s">
        <v>264</v>
      </c>
      <c r="D360" s="3" t="s">
        <v>297</v>
      </c>
      <c r="E360" s="3" t="str">
        <f t="shared" si="11"/>
        <v>Lodgepole pine PWE</v>
      </c>
      <c r="G360" s="2">
        <v>105</v>
      </c>
      <c r="H360" s="2">
        <v>298.2</v>
      </c>
      <c r="I360" s="2">
        <v>101.2</v>
      </c>
      <c r="J360" s="2">
        <v>10.1</v>
      </c>
      <c r="K360" s="2">
        <v>1.8</v>
      </c>
      <c r="L360" s="2">
        <v>9.9</v>
      </c>
      <c r="M360" s="2">
        <v>24.3</v>
      </c>
      <c r="N360" s="2">
        <v>52</v>
      </c>
      <c r="O360" s="2">
        <v>147.4</v>
      </c>
      <c r="P360" s="2">
        <v>9.4</v>
      </c>
      <c r="Q360" s="2">
        <v>24</v>
      </c>
      <c r="R360" s="2">
        <v>51.9</v>
      </c>
      <c r="S360" s="2">
        <v>146.6</v>
      </c>
    </row>
    <row r="361" spans="1:19" x14ac:dyDescent="0.2">
      <c r="A361" s="1" t="str">
        <f t="shared" si="10"/>
        <v>Lodgepole pine PWE115</v>
      </c>
      <c r="B361" s="1" t="s">
        <v>296</v>
      </c>
      <c r="C361" s="2" t="s">
        <v>264</v>
      </c>
      <c r="D361" s="3" t="s">
        <v>297</v>
      </c>
      <c r="E361" s="3" t="str">
        <f t="shared" si="11"/>
        <v>Lodgepole pine PWE</v>
      </c>
      <c r="G361" s="2">
        <v>115</v>
      </c>
      <c r="H361" s="2">
        <v>320.5</v>
      </c>
      <c r="I361" s="2">
        <v>106.5</v>
      </c>
      <c r="J361" s="2">
        <v>10.6</v>
      </c>
      <c r="K361" s="2">
        <v>1.8</v>
      </c>
      <c r="L361" s="2">
        <v>10.3</v>
      </c>
      <c r="M361" s="2">
        <v>25.2</v>
      </c>
      <c r="N361" s="2">
        <v>52</v>
      </c>
      <c r="O361" s="2">
        <v>154.4</v>
      </c>
      <c r="P361" s="2">
        <v>9.9</v>
      </c>
      <c r="Q361" s="2">
        <v>25</v>
      </c>
      <c r="R361" s="2">
        <v>52</v>
      </c>
      <c r="S361" s="2">
        <v>153.80000000000001</v>
      </c>
    </row>
    <row r="362" spans="1:19" x14ac:dyDescent="0.2">
      <c r="A362" s="1" t="str">
        <f t="shared" si="10"/>
        <v>Lodgepole pine PWE125</v>
      </c>
      <c r="B362" s="1" t="s">
        <v>296</v>
      </c>
      <c r="C362" s="2" t="s">
        <v>264</v>
      </c>
      <c r="D362" s="3" t="s">
        <v>297</v>
      </c>
      <c r="E362" s="3" t="str">
        <f t="shared" si="11"/>
        <v>Lodgepole pine PWE</v>
      </c>
      <c r="G362" s="2">
        <v>125</v>
      </c>
      <c r="H362" s="2">
        <v>341.2</v>
      </c>
      <c r="I362" s="2">
        <v>111.4</v>
      </c>
      <c r="J362" s="2">
        <v>10.9</v>
      </c>
      <c r="K362" s="2">
        <v>1.8</v>
      </c>
      <c r="L362" s="2">
        <v>10.6</v>
      </c>
      <c r="M362" s="2">
        <v>26</v>
      </c>
      <c r="N362" s="2">
        <v>52</v>
      </c>
      <c r="O362" s="2">
        <v>160.69999999999999</v>
      </c>
      <c r="P362" s="2">
        <v>10.4</v>
      </c>
      <c r="Q362" s="2">
        <v>25.8</v>
      </c>
      <c r="R362" s="2">
        <v>52</v>
      </c>
      <c r="S362" s="2">
        <v>160.30000000000001</v>
      </c>
    </row>
    <row r="363" spans="1:19" x14ac:dyDescent="0.2">
      <c r="A363" s="1" t="str">
        <f t="shared" si="10"/>
        <v>Lodgepole pine RMN0</v>
      </c>
      <c r="B363" s="1" t="s">
        <v>298</v>
      </c>
      <c r="C363" s="2" t="s">
        <v>268</v>
      </c>
      <c r="D363" s="3" t="s">
        <v>297</v>
      </c>
      <c r="E363" s="3" t="str">
        <f t="shared" si="11"/>
        <v>Lodgepole pine RMN</v>
      </c>
      <c r="G363" s="2">
        <v>0</v>
      </c>
      <c r="H363" s="2">
        <v>0</v>
      </c>
      <c r="I363" s="2">
        <v>0</v>
      </c>
      <c r="J363" s="2">
        <v>0</v>
      </c>
      <c r="K363" s="2">
        <v>4.8</v>
      </c>
      <c r="L363" s="2">
        <v>17.7</v>
      </c>
      <c r="M363" s="2">
        <v>24.1</v>
      </c>
      <c r="N363" s="2">
        <v>37.200000000000003</v>
      </c>
      <c r="O363" s="2">
        <v>46.5</v>
      </c>
      <c r="P363" s="2">
        <v>0</v>
      </c>
      <c r="Q363" s="2">
        <v>0</v>
      </c>
      <c r="R363" s="2">
        <v>27.9</v>
      </c>
      <c r="S363" s="2">
        <v>4.8</v>
      </c>
    </row>
    <row r="364" spans="1:19" x14ac:dyDescent="0.2">
      <c r="A364" s="1" t="str">
        <f t="shared" si="10"/>
        <v>Lodgepole pine RMN5</v>
      </c>
      <c r="B364" s="1" t="s">
        <v>298</v>
      </c>
      <c r="C364" s="2" t="s">
        <v>268</v>
      </c>
      <c r="D364" s="3" t="s">
        <v>297</v>
      </c>
      <c r="E364" s="3" t="str">
        <f t="shared" si="11"/>
        <v>Lodgepole pine RMN</v>
      </c>
      <c r="G364" s="2">
        <v>5</v>
      </c>
      <c r="H364" s="2">
        <v>0</v>
      </c>
      <c r="I364" s="2">
        <v>1.9</v>
      </c>
      <c r="J364" s="2">
        <v>0.1</v>
      </c>
      <c r="K364" s="2">
        <v>4.8</v>
      </c>
      <c r="L364" s="2">
        <v>15.9</v>
      </c>
      <c r="M364" s="2">
        <v>22</v>
      </c>
      <c r="N364" s="2">
        <v>37.200000000000003</v>
      </c>
      <c r="O364" s="2">
        <v>44.6</v>
      </c>
      <c r="P364" s="2">
        <v>0.1</v>
      </c>
      <c r="Q364" s="2">
        <v>2.4</v>
      </c>
      <c r="R364" s="2">
        <v>28</v>
      </c>
      <c r="S364" s="2">
        <v>9.1999999999999993</v>
      </c>
    </row>
    <row r="365" spans="1:19" x14ac:dyDescent="0.2">
      <c r="A365" s="1" t="str">
        <f t="shared" si="10"/>
        <v>Lodgepole pine RMN15</v>
      </c>
      <c r="B365" s="1" t="s">
        <v>298</v>
      </c>
      <c r="C365" s="2" t="s">
        <v>268</v>
      </c>
      <c r="D365" s="3" t="s">
        <v>297</v>
      </c>
      <c r="E365" s="3" t="str">
        <f t="shared" si="11"/>
        <v>Lodgepole pine RMN</v>
      </c>
      <c r="G365" s="2">
        <v>15</v>
      </c>
      <c r="H365" s="2">
        <v>0.2</v>
      </c>
      <c r="I365" s="2">
        <v>4.0999999999999996</v>
      </c>
      <c r="J365" s="2">
        <v>0.3</v>
      </c>
      <c r="K365" s="2">
        <v>4.8</v>
      </c>
      <c r="L365" s="2">
        <v>12.8</v>
      </c>
      <c r="M365" s="2">
        <v>19.399999999999999</v>
      </c>
      <c r="N365" s="2">
        <v>37.200000000000003</v>
      </c>
      <c r="O365" s="2">
        <v>41.3</v>
      </c>
      <c r="P365" s="2">
        <v>0.2</v>
      </c>
      <c r="Q365" s="2">
        <v>6.4</v>
      </c>
      <c r="R365" s="2">
        <v>28.7</v>
      </c>
      <c r="S365" s="2">
        <v>15.9</v>
      </c>
    </row>
    <row r="366" spans="1:19" x14ac:dyDescent="0.2">
      <c r="A366" s="1" t="str">
        <f t="shared" si="10"/>
        <v>Lodgepole pine RMN25</v>
      </c>
      <c r="B366" s="1" t="s">
        <v>298</v>
      </c>
      <c r="C366" s="2" t="s">
        <v>268</v>
      </c>
      <c r="D366" s="3" t="s">
        <v>297</v>
      </c>
      <c r="E366" s="3" t="str">
        <f t="shared" si="11"/>
        <v>Lodgepole pine RMN</v>
      </c>
      <c r="G366" s="2">
        <v>25</v>
      </c>
      <c r="H366" s="2">
        <v>15.9</v>
      </c>
      <c r="I366" s="2">
        <v>14.3</v>
      </c>
      <c r="J366" s="2">
        <v>1.4</v>
      </c>
      <c r="K366" s="2">
        <v>3.5</v>
      </c>
      <c r="L366" s="2">
        <v>10.8</v>
      </c>
      <c r="M366" s="2">
        <v>18.3</v>
      </c>
      <c r="N366" s="2">
        <v>37.200000000000003</v>
      </c>
      <c r="O366" s="2">
        <v>48.3</v>
      </c>
      <c r="P366" s="2">
        <v>0.8</v>
      </c>
      <c r="Q366" s="2">
        <v>9.8000000000000007</v>
      </c>
      <c r="R366" s="2">
        <v>29.9</v>
      </c>
      <c r="S366" s="2">
        <v>29.8</v>
      </c>
    </row>
    <row r="367" spans="1:19" x14ac:dyDescent="0.2">
      <c r="A367" s="1" t="str">
        <f t="shared" si="10"/>
        <v>Lodgepole pine RMN35</v>
      </c>
      <c r="B367" s="1" t="s">
        <v>298</v>
      </c>
      <c r="C367" s="2" t="s">
        <v>268</v>
      </c>
      <c r="D367" s="3" t="s">
        <v>297</v>
      </c>
      <c r="E367" s="3" t="str">
        <f t="shared" si="11"/>
        <v>Lodgepole pine RMN</v>
      </c>
      <c r="G367" s="2">
        <v>35</v>
      </c>
      <c r="H367" s="2">
        <v>51.6</v>
      </c>
      <c r="I367" s="2">
        <v>29.9</v>
      </c>
      <c r="J367" s="2">
        <v>3</v>
      </c>
      <c r="K367" s="2">
        <v>2.4</v>
      </c>
      <c r="L367" s="2">
        <v>9.6</v>
      </c>
      <c r="M367" s="2">
        <v>18.2</v>
      </c>
      <c r="N367" s="2">
        <v>37.200000000000003</v>
      </c>
      <c r="O367" s="2">
        <v>63.1</v>
      </c>
      <c r="P367" s="2">
        <v>1.7</v>
      </c>
      <c r="Q367" s="2">
        <v>12.6</v>
      </c>
      <c r="R367" s="2">
        <v>31.5</v>
      </c>
      <c r="S367" s="2">
        <v>49.6</v>
      </c>
    </row>
    <row r="368" spans="1:19" x14ac:dyDescent="0.2">
      <c r="A368" s="1" t="str">
        <f t="shared" si="10"/>
        <v>Lodgepole pine RMN45</v>
      </c>
      <c r="B368" s="1" t="s">
        <v>298</v>
      </c>
      <c r="C368" s="2" t="s">
        <v>268</v>
      </c>
      <c r="D368" s="3" t="s">
        <v>297</v>
      </c>
      <c r="E368" s="3" t="str">
        <f t="shared" si="11"/>
        <v>Lodgepole pine RMN</v>
      </c>
      <c r="G368" s="2">
        <v>45</v>
      </c>
      <c r="H368" s="2">
        <v>94.3</v>
      </c>
      <c r="I368" s="2">
        <v>45.8</v>
      </c>
      <c r="J368" s="2">
        <v>4.5999999999999996</v>
      </c>
      <c r="K368" s="2">
        <v>1.9</v>
      </c>
      <c r="L368" s="2">
        <v>8.9</v>
      </c>
      <c r="M368" s="2">
        <v>18.7</v>
      </c>
      <c r="N368" s="2">
        <v>37.200000000000003</v>
      </c>
      <c r="O368" s="2">
        <v>79.900000000000006</v>
      </c>
      <c r="P368" s="2">
        <v>2.7</v>
      </c>
      <c r="Q368" s="2">
        <v>14.9</v>
      </c>
      <c r="R368" s="2">
        <v>33</v>
      </c>
      <c r="S368" s="2">
        <v>69.900000000000006</v>
      </c>
    </row>
    <row r="369" spans="1:19" x14ac:dyDescent="0.2">
      <c r="A369" s="1" t="str">
        <f t="shared" si="10"/>
        <v>Lodgepole pine RMN55</v>
      </c>
      <c r="B369" s="1" t="s">
        <v>298</v>
      </c>
      <c r="C369" s="2" t="s">
        <v>268</v>
      </c>
      <c r="D369" s="3" t="s">
        <v>297</v>
      </c>
      <c r="E369" s="3" t="str">
        <f t="shared" si="11"/>
        <v>Lodgepole pine RMN</v>
      </c>
      <c r="G369" s="2">
        <v>55</v>
      </c>
      <c r="H369" s="2">
        <v>138.80000000000001</v>
      </c>
      <c r="I369" s="2">
        <v>59.4</v>
      </c>
      <c r="J369" s="2">
        <v>5.9</v>
      </c>
      <c r="K369" s="2">
        <v>1.7</v>
      </c>
      <c r="L369" s="2">
        <v>8.4</v>
      </c>
      <c r="M369" s="2">
        <v>19.399999999999999</v>
      </c>
      <c r="N369" s="2">
        <v>37.200000000000003</v>
      </c>
      <c r="O369" s="2">
        <v>94.9</v>
      </c>
      <c r="P369" s="2">
        <v>3.4</v>
      </c>
      <c r="Q369" s="2">
        <v>17</v>
      </c>
      <c r="R369" s="2">
        <v>34.4</v>
      </c>
      <c r="S369" s="2">
        <v>87.5</v>
      </c>
    </row>
    <row r="370" spans="1:19" x14ac:dyDescent="0.2">
      <c r="A370" s="1" t="str">
        <f t="shared" si="10"/>
        <v>Lodgepole pine RMN65</v>
      </c>
      <c r="B370" s="1" t="s">
        <v>298</v>
      </c>
      <c r="C370" s="2" t="s">
        <v>268</v>
      </c>
      <c r="D370" s="3" t="s">
        <v>297</v>
      </c>
      <c r="E370" s="3" t="str">
        <f t="shared" si="11"/>
        <v>Lodgepole pine RMN</v>
      </c>
      <c r="G370" s="2">
        <v>65</v>
      </c>
      <c r="H370" s="2">
        <v>182.1</v>
      </c>
      <c r="I370" s="2">
        <v>71.599999999999994</v>
      </c>
      <c r="J370" s="2">
        <v>7.2</v>
      </c>
      <c r="K370" s="2">
        <v>1.5</v>
      </c>
      <c r="L370" s="2">
        <v>8.1</v>
      </c>
      <c r="M370" s="2">
        <v>20.399999999999999</v>
      </c>
      <c r="N370" s="2">
        <v>37.200000000000003</v>
      </c>
      <c r="O370" s="2">
        <v>108.8</v>
      </c>
      <c r="P370" s="2">
        <v>4.2</v>
      </c>
      <c r="Q370" s="2">
        <v>18.7</v>
      </c>
      <c r="R370" s="2">
        <v>35.5</v>
      </c>
      <c r="S370" s="2">
        <v>103.2</v>
      </c>
    </row>
    <row r="371" spans="1:19" x14ac:dyDescent="0.2">
      <c r="A371" s="1" t="str">
        <f t="shared" si="10"/>
        <v>Lodgepole pine RMN75</v>
      </c>
      <c r="B371" s="1" t="s">
        <v>298</v>
      </c>
      <c r="C371" s="2" t="s">
        <v>268</v>
      </c>
      <c r="D371" s="3" t="s">
        <v>297</v>
      </c>
      <c r="E371" s="3" t="str">
        <f t="shared" si="11"/>
        <v>Lodgepole pine RMN</v>
      </c>
      <c r="G371" s="2">
        <v>75</v>
      </c>
      <c r="H371" s="2">
        <v>223.1</v>
      </c>
      <c r="I371" s="2">
        <v>82.5</v>
      </c>
      <c r="J371" s="2">
        <v>8.3000000000000007</v>
      </c>
      <c r="K371" s="2">
        <v>1.4</v>
      </c>
      <c r="L371" s="2">
        <v>7.9</v>
      </c>
      <c r="M371" s="2">
        <v>21.4</v>
      </c>
      <c r="N371" s="2">
        <v>37.200000000000003</v>
      </c>
      <c r="O371" s="2">
        <v>121.5</v>
      </c>
      <c r="P371" s="2">
        <v>4.8</v>
      </c>
      <c r="Q371" s="2">
        <v>20.3</v>
      </c>
      <c r="R371" s="2">
        <v>36.200000000000003</v>
      </c>
      <c r="S371" s="2">
        <v>117.3</v>
      </c>
    </row>
    <row r="372" spans="1:19" x14ac:dyDescent="0.2">
      <c r="A372" s="1" t="str">
        <f t="shared" si="10"/>
        <v>Lodgepole pine RMN85</v>
      </c>
      <c r="B372" s="1" t="s">
        <v>298</v>
      </c>
      <c r="C372" s="2" t="s">
        <v>268</v>
      </c>
      <c r="D372" s="3" t="s">
        <v>297</v>
      </c>
      <c r="E372" s="3" t="str">
        <f t="shared" si="11"/>
        <v>Lodgepole pine RMN</v>
      </c>
      <c r="G372" s="2">
        <v>85</v>
      </c>
      <c r="H372" s="2">
        <v>261</v>
      </c>
      <c r="I372" s="2">
        <v>92.1</v>
      </c>
      <c r="J372" s="2">
        <v>9.1999999999999993</v>
      </c>
      <c r="K372" s="2">
        <v>1.4</v>
      </c>
      <c r="L372" s="2">
        <v>7.8</v>
      </c>
      <c r="M372" s="2">
        <v>22.4</v>
      </c>
      <c r="N372" s="2">
        <v>37.200000000000003</v>
      </c>
      <c r="O372" s="2">
        <v>132.9</v>
      </c>
      <c r="P372" s="2">
        <v>5.3</v>
      </c>
      <c r="Q372" s="2">
        <v>21.7</v>
      </c>
      <c r="R372" s="2">
        <v>36.700000000000003</v>
      </c>
      <c r="S372" s="2">
        <v>129.69999999999999</v>
      </c>
    </row>
    <row r="373" spans="1:19" x14ac:dyDescent="0.2">
      <c r="A373" s="1" t="str">
        <f t="shared" si="10"/>
        <v>Lodgepole pine RMN95</v>
      </c>
      <c r="B373" s="1" t="s">
        <v>298</v>
      </c>
      <c r="C373" s="2" t="s">
        <v>268</v>
      </c>
      <c r="D373" s="3" t="s">
        <v>297</v>
      </c>
      <c r="E373" s="3" t="str">
        <f t="shared" si="11"/>
        <v>Lodgepole pine RMN</v>
      </c>
      <c r="G373" s="2">
        <v>95</v>
      </c>
      <c r="H373" s="2">
        <v>295.3</v>
      </c>
      <c r="I373" s="2">
        <v>100.5</v>
      </c>
      <c r="J373" s="2">
        <v>10.1</v>
      </c>
      <c r="K373" s="2">
        <v>1.3</v>
      </c>
      <c r="L373" s="2">
        <v>7.8</v>
      </c>
      <c r="M373" s="2">
        <v>23.3</v>
      </c>
      <c r="N373" s="2">
        <v>37.200000000000003</v>
      </c>
      <c r="O373" s="2">
        <v>143.1</v>
      </c>
      <c r="P373" s="2">
        <v>5.8</v>
      </c>
      <c r="Q373" s="2">
        <v>22.9</v>
      </c>
      <c r="R373" s="2">
        <v>36.9</v>
      </c>
      <c r="S373" s="2">
        <v>140.6</v>
      </c>
    </row>
    <row r="374" spans="1:19" x14ac:dyDescent="0.2">
      <c r="A374" s="1" t="str">
        <f t="shared" si="10"/>
        <v>Lodgepole pine RMN105</v>
      </c>
      <c r="B374" s="1" t="s">
        <v>298</v>
      </c>
      <c r="C374" s="2" t="s">
        <v>268</v>
      </c>
      <c r="D374" s="3" t="s">
        <v>297</v>
      </c>
      <c r="E374" s="3" t="str">
        <f t="shared" si="11"/>
        <v>Lodgepole pine RMN</v>
      </c>
      <c r="G374" s="2">
        <v>105</v>
      </c>
      <c r="H374" s="2">
        <v>325.89999999999998</v>
      </c>
      <c r="I374" s="2">
        <v>107.8</v>
      </c>
      <c r="J374" s="2">
        <v>10.7</v>
      </c>
      <c r="K374" s="2">
        <v>1.3</v>
      </c>
      <c r="L374" s="2">
        <v>7.8</v>
      </c>
      <c r="M374" s="2">
        <v>24.3</v>
      </c>
      <c r="N374" s="2">
        <v>37.200000000000003</v>
      </c>
      <c r="O374" s="2">
        <v>151.9</v>
      </c>
      <c r="P374" s="2">
        <v>6.3</v>
      </c>
      <c r="Q374" s="2">
        <v>24</v>
      </c>
      <c r="R374" s="2">
        <v>37.1</v>
      </c>
      <c r="S374" s="2">
        <v>150</v>
      </c>
    </row>
    <row r="375" spans="1:19" x14ac:dyDescent="0.2">
      <c r="A375" s="1" t="str">
        <f t="shared" si="10"/>
        <v>Lodgepole pine RMN115</v>
      </c>
      <c r="B375" s="1" t="s">
        <v>298</v>
      </c>
      <c r="C375" s="2" t="s">
        <v>268</v>
      </c>
      <c r="D375" s="3" t="s">
        <v>297</v>
      </c>
      <c r="E375" s="3" t="str">
        <f t="shared" si="11"/>
        <v>Lodgepole pine RMN</v>
      </c>
      <c r="G375" s="2">
        <v>115</v>
      </c>
      <c r="H375" s="2">
        <v>353.2</v>
      </c>
      <c r="I375" s="2">
        <v>114.2</v>
      </c>
      <c r="J375" s="2">
        <v>11.1</v>
      </c>
      <c r="K375" s="2">
        <v>1.2</v>
      </c>
      <c r="L375" s="2">
        <v>7.9</v>
      </c>
      <c r="M375" s="2">
        <v>25.2</v>
      </c>
      <c r="N375" s="2">
        <v>37.200000000000003</v>
      </c>
      <c r="O375" s="2">
        <v>159.6</v>
      </c>
      <c r="P375" s="2">
        <v>6.6</v>
      </c>
      <c r="Q375" s="2">
        <v>25</v>
      </c>
      <c r="R375" s="2">
        <v>37.1</v>
      </c>
      <c r="S375" s="2">
        <v>158.1</v>
      </c>
    </row>
    <row r="376" spans="1:19" x14ac:dyDescent="0.2">
      <c r="A376" s="1" t="str">
        <f t="shared" si="10"/>
        <v>Lodgepole pine RMN125</v>
      </c>
      <c r="B376" s="1" t="s">
        <v>298</v>
      </c>
      <c r="C376" s="2" t="s">
        <v>268</v>
      </c>
      <c r="D376" s="3" t="s">
        <v>297</v>
      </c>
      <c r="E376" s="3" t="str">
        <f t="shared" si="11"/>
        <v>Lodgepole pine RMN</v>
      </c>
      <c r="G376" s="2">
        <v>125</v>
      </c>
      <c r="H376" s="2">
        <v>377.3</v>
      </c>
      <c r="I376" s="2">
        <v>119.7</v>
      </c>
      <c r="J376" s="2">
        <v>11.5</v>
      </c>
      <c r="K376" s="2">
        <v>1.2</v>
      </c>
      <c r="L376" s="2">
        <v>7.9</v>
      </c>
      <c r="M376" s="2">
        <v>26</v>
      </c>
      <c r="N376" s="2">
        <v>37.200000000000003</v>
      </c>
      <c r="O376" s="2">
        <v>166.3</v>
      </c>
      <c r="P376" s="2">
        <v>6.9</v>
      </c>
      <c r="Q376" s="2">
        <v>25.8</v>
      </c>
      <c r="R376" s="2">
        <v>37.200000000000003</v>
      </c>
      <c r="S376" s="2">
        <v>165.2</v>
      </c>
    </row>
    <row r="377" spans="1:19" x14ac:dyDescent="0.2">
      <c r="A377" s="1" t="str">
        <f t="shared" si="10"/>
        <v>Lodgepole pine RMS0</v>
      </c>
      <c r="B377" s="1" t="s">
        <v>299</v>
      </c>
      <c r="C377" s="2" t="s">
        <v>262</v>
      </c>
      <c r="D377" s="3" t="s">
        <v>297</v>
      </c>
      <c r="E377" s="3" t="str">
        <f t="shared" si="11"/>
        <v>Lodgepole pine RMS</v>
      </c>
      <c r="G377" s="2">
        <v>0</v>
      </c>
      <c r="H377" s="2">
        <v>0</v>
      </c>
      <c r="I377" s="2">
        <v>0</v>
      </c>
      <c r="J377" s="2">
        <v>0</v>
      </c>
      <c r="K377" s="2">
        <v>4.8</v>
      </c>
      <c r="L377" s="2">
        <v>10.8</v>
      </c>
      <c r="M377" s="2">
        <v>24.1</v>
      </c>
      <c r="N377" s="2">
        <v>27</v>
      </c>
      <c r="O377" s="2">
        <v>39.700000000000003</v>
      </c>
      <c r="P377" s="2">
        <v>0</v>
      </c>
      <c r="Q377" s="2">
        <v>0</v>
      </c>
      <c r="R377" s="2">
        <v>20.2</v>
      </c>
      <c r="S377" s="2">
        <v>4.8</v>
      </c>
    </row>
    <row r="378" spans="1:19" x14ac:dyDescent="0.2">
      <c r="A378" s="1" t="str">
        <f t="shared" si="10"/>
        <v>Lodgepole pine RMS5</v>
      </c>
      <c r="B378" s="1" t="s">
        <v>299</v>
      </c>
      <c r="C378" s="2" t="s">
        <v>262</v>
      </c>
      <c r="D378" s="3" t="s">
        <v>297</v>
      </c>
      <c r="E378" s="3" t="str">
        <f t="shared" si="11"/>
        <v>Lodgepole pine RMS</v>
      </c>
      <c r="G378" s="2">
        <v>5</v>
      </c>
      <c r="H378" s="2">
        <v>0</v>
      </c>
      <c r="I378" s="2">
        <v>2.1</v>
      </c>
      <c r="J378" s="2">
        <v>0.2</v>
      </c>
      <c r="K378" s="2">
        <v>4.8</v>
      </c>
      <c r="L378" s="2">
        <v>9.8000000000000007</v>
      </c>
      <c r="M378" s="2">
        <v>22</v>
      </c>
      <c r="N378" s="2">
        <v>27</v>
      </c>
      <c r="O378" s="2">
        <v>38.9</v>
      </c>
      <c r="P378" s="2">
        <v>0.2</v>
      </c>
      <c r="Q378" s="2">
        <v>2.4</v>
      </c>
      <c r="R378" s="2">
        <v>20.3</v>
      </c>
      <c r="S378" s="2">
        <v>9.6999999999999993</v>
      </c>
    </row>
    <row r="379" spans="1:19" x14ac:dyDescent="0.2">
      <c r="A379" s="1" t="str">
        <f t="shared" si="10"/>
        <v>Lodgepole pine RMS15</v>
      </c>
      <c r="B379" s="1" t="s">
        <v>299</v>
      </c>
      <c r="C379" s="2" t="s">
        <v>262</v>
      </c>
      <c r="D379" s="3" t="s">
        <v>297</v>
      </c>
      <c r="E379" s="3" t="str">
        <f t="shared" si="11"/>
        <v>Lodgepole pine RMS</v>
      </c>
      <c r="G379" s="2">
        <v>15</v>
      </c>
      <c r="H379" s="2">
        <v>0</v>
      </c>
      <c r="I379" s="2">
        <v>4.3</v>
      </c>
      <c r="J379" s="2">
        <v>0.4</v>
      </c>
      <c r="K379" s="2">
        <v>4.8</v>
      </c>
      <c r="L379" s="2">
        <v>8.1</v>
      </c>
      <c r="M379" s="2">
        <v>19.399999999999999</v>
      </c>
      <c r="N379" s="2">
        <v>27</v>
      </c>
      <c r="O379" s="2">
        <v>37</v>
      </c>
      <c r="P379" s="2">
        <v>0.4</v>
      </c>
      <c r="Q379" s="2">
        <v>6.4</v>
      </c>
      <c r="R379" s="2">
        <v>20.8</v>
      </c>
      <c r="S379" s="2">
        <v>16.399999999999999</v>
      </c>
    </row>
    <row r="380" spans="1:19" x14ac:dyDescent="0.2">
      <c r="A380" s="1" t="str">
        <f t="shared" si="10"/>
        <v>Lodgepole pine RMS25</v>
      </c>
      <c r="B380" s="1" t="s">
        <v>299</v>
      </c>
      <c r="C380" s="2" t="s">
        <v>262</v>
      </c>
      <c r="D380" s="3" t="s">
        <v>297</v>
      </c>
      <c r="E380" s="3" t="str">
        <f t="shared" si="11"/>
        <v>Lodgepole pine RMS</v>
      </c>
      <c r="G380" s="2">
        <v>25</v>
      </c>
      <c r="H380" s="2">
        <v>5</v>
      </c>
      <c r="I380" s="2">
        <v>9.1999999999999993</v>
      </c>
      <c r="J380" s="2">
        <v>0.9</v>
      </c>
      <c r="K380" s="2">
        <v>4.8</v>
      </c>
      <c r="L380" s="2">
        <v>7</v>
      </c>
      <c r="M380" s="2">
        <v>18.3</v>
      </c>
      <c r="N380" s="2">
        <v>27</v>
      </c>
      <c r="O380" s="2">
        <v>40.1</v>
      </c>
      <c r="P380" s="2">
        <v>0.9</v>
      </c>
      <c r="Q380" s="2">
        <v>9.8000000000000007</v>
      </c>
      <c r="R380" s="2">
        <v>21.7</v>
      </c>
      <c r="S380" s="2">
        <v>25.5</v>
      </c>
    </row>
    <row r="381" spans="1:19" x14ac:dyDescent="0.2">
      <c r="A381" s="1" t="str">
        <f t="shared" si="10"/>
        <v>Lodgepole pine RMS35</v>
      </c>
      <c r="B381" s="1" t="s">
        <v>299</v>
      </c>
      <c r="C381" s="2" t="s">
        <v>262</v>
      </c>
      <c r="D381" s="3" t="s">
        <v>297</v>
      </c>
      <c r="E381" s="3" t="str">
        <f t="shared" si="11"/>
        <v>Lodgepole pine RMS</v>
      </c>
      <c r="G381" s="2">
        <v>35</v>
      </c>
      <c r="H381" s="2">
        <v>18.3</v>
      </c>
      <c r="I381" s="2">
        <v>16.899999999999999</v>
      </c>
      <c r="J381" s="2">
        <v>1.7</v>
      </c>
      <c r="K381" s="2">
        <v>3.4</v>
      </c>
      <c r="L381" s="2">
        <v>6.5</v>
      </c>
      <c r="M381" s="2">
        <v>18.2</v>
      </c>
      <c r="N381" s="2">
        <v>27</v>
      </c>
      <c r="O381" s="2">
        <v>46.6</v>
      </c>
      <c r="P381" s="2">
        <v>1.7</v>
      </c>
      <c r="Q381" s="2">
        <v>12.6</v>
      </c>
      <c r="R381" s="2">
        <v>22.8</v>
      </c>
      <c r="S381" s="2">
        <v>36.200000000000003</v>
      </c>
    </row>
    <row r="382" spans="1:19" x14ac:dyDescent="0.2">
      <c r="A382" s="1" t="str">
        <f t="shared" si="10"/>
        <v>Lodgepole pine RMS45</v>
      </c>
      <c r="B382" s="1" t="s">
        <v>299</v>
      </c>
      <c r="C382" s="2" t="s">
        <v>262</v>
      </c>
      <c r="D382" s="3" t="s">
        <v>297</v>
      </c>
      <c r="E382" s="3" t="str">
        <f t="shared" si="11"/>
        <v>Lodgepole pine RMS</v>
      </c>
      <c r="G382" s="2">
        <v>45</v>
      </c>
      <c r="H382" s="2">
        <v>37</v>
      </c>
      <c r="I382" s="2">
        <v>25.9</v>
      </c>
      <c r="J382" s="2">
        <v>2.6</v>
      </c>
      <c r="K382" s="2">
        <v>2.5</v>
      </c>
      <c r="L382" s="2">
        <v>6.4</v>
      </c>
      <c r="M382" s="2">
        <v>18.7</v>
      </c>
      <c r="N382" s="2">
        <v>27</v>
      </c>
      <c r="O382" s="2">
        <v>56</v>
      </c>
      <c r="P382" s="2">
        <v>2.5</v>
      </c>
      <c r="Q382" s="2">
        <v>14.9</v>
      </c>
      <c r="R382" s="2">
        <v>24</v>
      </c>
      <c r="S382" s="2">
        <v>48.4</v>
      </c>
    </row>
    <row r="383" spans="1:19" x14ac:dyDescent="0.2">
      <c r="A383" s="1" t="str">
        <f t="shared" si="10"/>
        <v>Lodgepole pine RMS55</v>
      </c>
      <c r="B383" s="1" t="s">
        <v>299</v>
      </c>
      <c r="C383" s="2" t="s">
        <v>262</v>
      </c>
      <c r="D383" s="3" t="s">
        <v>297</v>
      </c>
      <c r="E383" s="3" t="str">
        <f t="shared" si="11"/>
        <v>Lodgepole pine RMS</v>
      </c>
      <c r="G383" s="2">
        <v>55</v>
      </c>
      <c r="H383" s="2">
        <v>58.5</v>
      </c>
      <c r="I383" s="2">
        <v>34.1</v>
      </c>
      <c r="J383" s="2">
        <v>3.4</v>
      </c>
      <c r="K383" s="2">
        <v>2</v>
      </c>
      <c r="L383" s="2">
        <v>6.4</v>
      </c>
      <c r="M383" s="2">
        <v>19.399999999999999</v>
      </c>
      <c r="N383" s="2">
        <v>27</v>
      </c>
      <c r="O383" s="2">
        <v>65.400000000000006</v>
      </c>
      <c r="P383" s="2">
        <v>3.4</v>
      </c>
      <c r="Q383" s="2">
        <v>17</v>
      </c>
      <c r="R383" s="2">
        <v>25</v>
      </c>
      <c r="S383" s="2">
        <v>59.9</v>
      </c>
    </row>
    <row r="384" spans="1:19" x14ac:dyDescent="0.2">
      <c r="A384" s="1" t="str">
        <f t="shared" si="10"/>
        <v>Lodgepole pine RMS65</v>
      </c>
      <c r="B384" s="1" t="s">
        <v>299</v>
      </c>
      <c r="C384" s="2" t="s">
        <v>262</v>
      </c>
      <c r="D384" s="3" t="s">
        <v>297</v>
      </c>
      <c r="E384" s="3" t="str">
        <f t="shared" si="11"/>
        <v>Lodgepole pine RMS</v>
      </c>
      <c r="G384" s="2">
        <v>65</v>
      </c>
      <c r="H384" s="2">
        <v>81.2</v>
      </c>
      <c r="I384" s="2">
        <v>42</v>
      </c>
      <c r="J384" s="2">
        <v>4.2</v>
      </c>
      <c r="K384" s="2">
        <v>1.7</v>
      </c>
      <c r="L384" s="2">
        <v>6.6</v>
      </c>
      <c r="M384" s="2">
        <v>20.399999999999999</v>
      </c>
      <c r="N384" s="2">
        <v>27</v>
      </c>
      <c r="O384" s="2">
        <v>74.900000000000006</v>
      </c>
      <c r="P384" s="2">
        <v>4.0999999999999996</v>
      </c>
      <c r="Q384" s="2">
        <v>18.7</v>
      </c>
      <c r="R384" s="2">
        <v>25.7</v>
      </c>
      <c r="S384" s="2">
        <v>70.8</v>
      </c>
    </row>
    <row r="385" spans="1:19" x14ac:dyDescent="0.2">
      <c r="A385" s="1" t="str">
        <f t="shared" si="10"/>
        <v>Lodgepole pine RMS75</v>
      </c>
      <c r="B385" s="1" t="s">
        <v>299</v>
      </c>
      <c r="C385" s="2" t="s">
        <v>262</v>
      </c>
      <c r="D385" s="3" t="s">
        <v>297</v>
      </c>
      <c r="E385" s="3" t="str">
        <f t="shared" si="11"/>
        <v>Lodgepole pine RMS</v>
      </c>
      <c r="G385" s="2">
        <v>75</v>
      </c>
      <c r="H385" s="2">
        <v>104.1</v>
      </c>
      <c r="I385" s="2">
        <v>49.5</v>
      </c>
      <c r="J385" s="2">
        <v>4.9000000000000004</v>
      </c>
      <c r="K385" s="2">
        <v>1.5</v>
      </c>
      <c r="L385" s="2">
        <v>6.8</v>
      </c>
      <c r="M385" s="2">
        <v>21.4</v>
      </c>
      <c r="N385" s="2">
        <v>27</v>
      </c>
      <c r="O385" s="2">
        <v>84.1</v>
      </c>
      <c r="P385" s="2">
        <v>4.9000000000000004</v>
      </c>
      <c r="Q385" s="2">
        <v>20.3</v>
      </c>
      <c r="R385" s="2">
        <v>26.3</v>
      </c>
      <c r="S385" s="2">
        <v>81.099999999999994</v>
      </c>
    </row>
    <row r="386" spans="1:19" x14ac:dyDescent="0.2">
      <c r="A386" s="1" t="str">
        <f t="shared" ref="A386:A449" si="12">CONCATENATE(E386,G386)</f>
        <v>Lodgepole pine RMS85</v>
      </c>
      <c r="B386" s="1" t="s">
        <v>299</v>
      </c>
      <c r="C386" s="2" t="s">
        <v>262</v>
      </c>
      <c r="D386" s="3" t="s">
        <v>297</v>
      </c>
      <c r="E386" s="3" t="str">
        <f t="shared" ref="E386:E449" si="13">CONCATENATE(D386, " ",C386)</f>
        <v>Lodgepole pine RMS</v>
      </c>
      <c r="G386" s="2">
        <v>85</v>
      </c>
      <c r="H386" s="2">
        <v>126.7</v>
      </c>
      <c r="I386" s="2">
        <v>56.4</v>
      </c>
      <c r="J386" s="2">
        <v>5.6</v>
      </c>
      <c r="K386" s="2">
        <v>1.4</v>
      </c>
      <c r="L386" s="2">
        <v>7.1</v>
      </c>
      <c r="M386" s="2">
        <v>22.4</v>
      </c>
      <c r="N386" s="2">
        <v>27</v>
      </c>
      <c r="O386" s="2">
        <v>92.9</v>
      </c>
      <c r="P386" s="2">
        <v>5.6</v>
      </c>
      <c r="Q386" s="2">
        <v>21.7</v>
      </c>
      <c r="R386" s="2">
        <v>26.6</v>
      </c>
      <c r="S386" s="2">
        <v>90.7</v>
      </c>
    </row>
    <row r="387" spans="1:19" x14ac:dyDescent="0.2">
      <c r="A387" s="1" t="str">
        <f t="shared" si="12"/>
        <v>Lodgepole pine RMS95</v>
      </c>
      <c r="B387" s="1" t="s">
        <v>299</v>
      </c>
      <c r="C387" s="2" t="s">
        <v>262</v>
      </c>
      <c r="D387" s="3" t="s">
        <v>297</v>
      </c>
      <c r="E387" s="3" t="str">
        <f t="shared" si="13"/>
        <v>Lodgepole pine RMS</v>
      </c>
      <c r="G387" s="2">
        <v>95</v>
      </c>
      <c r="H387" s="2">
        <v>148.30000000000001</v>
      </c>
      <c r="I387" s="2">
        <v>62.8</v>
      </c>
      <c r="J387" s="2">
        <v>6.3</v>
      </c>
      <c r="K387" s="2">
        <v>1.3</v>
      </c>
      <c r="L387" s="2">
        <v>7.4</v>
      </c>
      <c r="M387" s="2">
        <v>23.3</v>
      </c>
      <c r="N387" s="2">
        <v>27</v>
      </c>
      <c r="O387" s="2">
        <v>101.1</v>
      </c>
      <c r="P387" s="2">
        <v>6.2</v>
      </c>
      <c r="Q387" s="2">
        <v>22.9</v>
      </c>
      <c r="R387" s="2">
        <v>26.8</v>
      </c>
      <c r="S387" s="2">
        <v>99.4</v>
      </c>
    </row>
    <row r="388" spans="1:19" x14ac:dyDescent="0.2">
      <c r="A388" s="1" t="str">
        <f t="shared" si="12"/>
        <v>Lodgepole pine RMS105</v>
      </c>
      <c r="B388" s="1" t="s">
        <v>299</v>
      </c>
      <c r="C388" s="2" t="s">
        <v>262</v>
      </c>
      <c r="D388" s="3" t="s">
        <v>297</v>
      </c>
      <c r="E388" s="3" t="str">
        <f t="shared" si="13"/>
        <v>Lodgepole pine RMS</v>
      </c>
      <c r="G388" s="2">
        <v>105</v>
      </c>
      <c r="H388" s="2">
        <v>168.6</v>
      </c>
      <c r="I388" s="2">
        <v>68.599999999999994</v>
      </c>
      <c r="J388" s="2">
        <v>6.9</v>
      </c>
      <c r="K388" s="2">
        <v>1.2</v>
      </c>
      <c r="L388" s="2">
        <v>7.7</v>
      </c>
      <c r="M388" s="2">
        <v>24.3</v>
      </c>
      <c r="N388" s="2">
        <v>27</v>
      </c>
      <c r="O388" s="2">
        <v>108.6</v>
      </c>
      <c r="P388" s="2">
        <v>6.8</v>
      </c>
      <c r="Q388" s="2">
        <v>24</v>
      </c>
      <c r="R388" s="2">
        <v>26.9</v>
      </c>
      <c r="S388" s="2">
        <v>107.4</v>
      </c>
    </row>
    <row r="389" spans="1:19" x14ac:dyDescent="0.2">
      <c r="A389" s="1" t="str">
        <f t="shared" si="12"/>
        <v>Lodgepole pine RMS115</v>
      </c>
      <c r="B389" s="1" t="s">
        <v>299</v>
      </c>
      <c r="C389" s="2" t="s">
        <v>262</v>
      </c>
      <c r="D389" s="3" t="s">
        <v>297</v>
      </c>
      <c r="E389" s="3" t="str">
        <f t="shared" si="13"/>
        <v>Lodgepole pine RMS</v>
      </c>
      <c r="G389" s="2">
        <v>115</v>
      </c>
      <c r="H389" s="2">
        <v>187.3</v>
      </c>
      <c r="I389" s="2">
        <v>73.8</v>
      </c>
      <c r="J389" s="2">
        <v>7.4</v>
      </c>
      <c r="K389" s="2">
        <v>1.1000000000000001</v>
      </c>
      <c r="L389" s="2">
        <v>8</v>
      </c>
      <c r="M389" s="2">
        <v>25.2</v>
      </c>
      <c r="N389" s="2">
        <v>27</v>
      </c>
      <c r="O389" s="2">
        <v>115.5</v>
      </c>
      <c r="P389" s="2">
        <v>7.3</v>
      </c>
      <c r="Q389" s="2">
        <v>25</v>
      </c>
      <c r="R389" s="2">
        <v>26.9</v>
      </c>
      <c r="S389" s="2">
        <v>114.5</v>
      </c>
    </row>
    <row r="390" spans="1:19" x14ac:dyDescent="0.2">
      <c r="A390" s="1" t="str">
        <f t="shared" si="12"/>
        <v>Lodgepole pine RMS125</v>
      </c>
      <c r="B390" s="1" t="s">
        <v>299</v>
      </c>
      <c r="C390" s="2" t="s">
        <v>262</v>
      </c>
      <c r="D390" s="3" t="s">
        <v>297</v>
      </c>
      <c r="E390" s="3" t="str">
        <f t="shared" si="13"/>
        <v>Lodgepole pine RMS</v>
      </c>
      <c r="G390" s="2">
        <v>125</v>
      </c>
      <c r="H390" s="2">
        <v>204.1</v>
      </c>
      <c r="I390" s="2">
        <v>78.3</v>
      </c>
      <c r="J390" s="2">
        <v>7.8</v>
      </c>
      <c r="K390" s="2">
        <v>1.1000000000000001</v>
      </c>
      <c r="L390" s="2">
        <v>8.3000000000000007</v>
      </c>
      <c r="M390" s="2">
        <v>26</v>
      </c>
      <c r="N390" s="2">
        <v>27</v>
      </c>
      <c r="O390" s="2">
        <v>121.5</v>
      </c>
      <c r="P390" s="2">
        <v>7.7</v>
      </c>
      <c r="Q390" s="2">
        <v>25.8</v>
      </c>
      <c r="R390" s="2">
        <v>27</v>
      </c>
      <c r="S390" s="2">
        <v>120.8</v>
      </c>
    </row>
    <row r="391" spans="1:19" x14ac:dyDescent="0.2">
      <c r="A391" s="1" t="str">
        <f t="shared" si="12"/>
        <v>Longleaf-slash pine SE0</v>
      </c>
      <c r="B391" s="1" t="s">
        <v>300</v>
      </c>
      <c r="C391" s="2" t="s">
        <v>292</v>
      </c>
      <c r="D391" s="3" t="s">
        <v>301</v>
      </c>
      <c r="E391" s="3" t="str">
        <f t="shared" si="13"/>
        <v>Longleaf-slash pine SE</v>
      </c>
      <c r="G391" s="2">
        <v>0</v>
      </c>
      <c r="H391" s="2">
        <v>0</v>
      </c>
      <c r="I391" s="2">
        <v>0</v>
      </c>
      <c r="J391" s="2">
        <v>0</v>
      </c>
      <c r="K391" s="2">
        <v>4.2</v>
      </c>
      <c r="L391" s="2">
        <v>9.6999999999999993</v>
      </c>
      <c r="M391" s="2">
        <v>12.2</v>
      </c>
      <c r="N391" s="2">
        <v>110</v>
      </c>
      <c r="O391" s="2">
        <v>26.1</v>
      </c>
      <c r="P391" s="2">
        <v>0</v>
      </c>
      <c r="Q391" s="2">
        <v>0</v>
      </c>
      <c r="R391" s="2">
        <v>82.5</v>
      </c>
      <c r="S391" s="2">
        <v>4.2</v>
      </c>
    </row>
    <row r="392" spans="1:19" x14ac:dyDescent="0.2">
      <c r="A392" s="1" t="str">
        <f t="shared" si="12"/>
        <v>Longleaf-slash pine SE5</v>
      </c>
      <c r="B392" s="1" t="s">
        <v>300</v>
      </c>
      <c r="C392" s="2" t="s">
        <v>292</v>
      </c>
      <c r="D392" s="3" t="s">
        <v>301</v>
      </c>
      <c r="E392" s="3" t="str">
        <f t="shared" si="13"/>
        <v>Longleaf-slash pine SE</v>
      </c>
      <c r="G392" s="2">
        <v>5</v>
      </c>
      <c r="H392" s="2">
        <v>0</v>
      </c>
      <c r="I392" s="2">
        <v>5.3</v>
      </c>
      <c r="J392" s="2">
        <v>0.4</v>
      </c>
      <c r="K392" s="2">
        <v>4.2</v>
      </c>
      <c r="L392" s="2">
        <v>7.8</v>
      </c>
      <c r="M392" s="2">
        <v>6.5</v>
      </c>
      <c r="N392" s="2">
        <v>110</v>
      </c>
      <c r="O392" s="2">
        <v>24.1</v>
      </c>
      <c r="P392" s="2">
        <v>0.4</v>
      </c>
      <c r="Q392" s="2">
        <v>3.2</v>
      </c>
      <c r="R392" s="2">
        <v>82.8</v>
      </c>
      <c r="S392" s="2">
        <v>13.6</v>
      </c>
    </row>
    <row r="393" spans="1:19" x14ac:dyDescent="0.2">
      <c r="A393" s="1" t="str">
        <f t="shared" si="12"/>
        <v>Longleaf-slash pine SE10</v>
      </c>
      <c r="B393" s="1" t="s">
        <v>300</v>
      </c>
      <c r="C393" s="2" t="s">
        <v>292</v>
      </c>
      <c r="D393" s="3" t="s">
        <v>301</v>
      </c>
      <c r="E393" s="3" t="str">
        <f t="shared" si="13"/>
        <v>Longleaf-slash pine SE</v>
      </c>
      <c r="G393" s="2">
        <v>10</v>
      </c>
      <c r="H393" s="2">
        <v>19.100000000000001</v>
      </c>
      <c r="I393" s="2">
        <v>14.1</v>
      </c>
      <c r="J393" s="2">
        <v>0.9</v>
      </c>
      <c r="K393" s="2">
        <v>3.8</v>
      </c>
      <c r="L393" s="2">
        <v>6.7</v>
      </c>
      <c r="M393" s="2">
        <v>6.4</v>
      </c>
      <c r="N393" s="2">
        <v>110</v>
      </c>
      <c r="O393" s="2">
        <v>31.8</v>
      </c>
      <c r="P393" s="2">
        <v>1.1000000000000001</v>
      </c>
      <c r="Q393" s="2">
        <v>5.5</v>
      </c>
      <c r="R393" s="2">
        <v>83.6</v>
      </c>
      <c r="S393" s="2">
        <v>25.4</v>
      </c>
    </row>
    <row r="394" spans="1:19" x14ac:dyDescent="0.2">
      <c r="A394" s="1" t="str">
        <f t="shared" si="12"/>
        <v>Longleaf-slash pine SE15</v>
      </c>
      <c r="B394" s="1" t="s">
        <v>300</v>
      </c>
      <c r="C394" s="2" t="s">
        <v>292</v>
      </c>
      <c r="D394" s="3" t="s">
        <v>301</v>
      </c>
      <c r="E394" s="3" t="str">
        <f t="shared" si="13"/>
        <v>Longleaf-slash pine SE</v>
      </c>
      <c r="G394" s="2">
        <v>15</v>
      </c>
      <c r="H394" s="2">
        <v>36.700000000000003</v>
      </c>
      <c r="I394" s="2">
        <v>21.4</v>
      </c>
      <c r="J394" s="2">
        <v>1</v>
      </c>
      <c r="K394" s="2">
        <v>3.6</v>
      </c>
      <c r="L394" s="2">
        <v>5.9</v>
      </c>
      <c r="M394" s="2">
        <v>7.5</v>
      </c>
      <c r="N394" s="2">
        <v>110</v>
      </c>
      <c r="O394" s="2">
        <v>39.4</v>
      </c>
      <c r="P394" s="2">
        <v>1.7</v>
      </c>
      <c r="Q394" s="2">
        <v>7.3</v>
      </c>
      <c r="R394" s="2">
        <v>84.9</v>
      </c>
      <c r="S394" s="2">
        <v>34.9</v>
      </c>
    </row>
    <row r="395" spans="1:19" x14ac:dyDescent="0.2">
      <c r="A395" s="1" t="str">
        <f t="shared" si="12"/>
        <v>Longleaf-slash pine SE20</v>
      </c>
      <c r="B395" s="1" t="s">
        <v>300</v>
      </c>
      <c r="C395" s="2" t="s">
        <v>292</v>
      </c>
      <c r="D395" s="3" t="s">
        <v>301</v>
      </c>
      <c r="E395" s="3" t="str">
        <f t="shared" si="13"/>
        <v>Longleaf-slash pine SE</v>
      </c>
      <c r="G395" s="2">
        <v>20</v>
      </c>
      <c r="H395" s="2">
        <v>60.4</v>
      </c>
      <c r="I395" s="2">
        <v>30.4</v>
      </c>
      <c r="J395" s="2">
        <v>1.1000000000000001</v>
      </c>
      <c r="K395" s="2">
        <v>3.4</v>
      </c>
      <c r="L395" s="2">
        <v>5.6</v>
      </c>
      <c r="M395" s="2">
        <v>8.6999999999999993</v>
      </c>
      <c r="N395" s="2">
        <v>110</v>
      </c>
      <c r="O395" s="2">
        <v>49.2</v>
      </c>
      <c r="P395" s="2">
        <v>2.5</v>
      </c>
      <c r="Q395" s="2">
        <v>8.6999999999999993</v>
      </c>
      <c r="R395" s="2">
        <v>86.6</v>
      </c>
      <c r="S395" s="2">
        <v>46</v>
      </c>
    </row>
    <row r="396" spans="1:19" x14ac:dyDescent="0.2">
      <c r="A396" s="1" t="str">
        <f t="shared" si="12"/>
        <v>Longleaf-slash pine SE25</v>
      </c>
      <c r="B396" s="1" t="s">
        <v>300</v>
      </c>
      <c r="C396" s="2" t="s">
        <v>292</v>
      </c>
      <c r="D396" s="3" t="s">
        <v>301</v>
      </c>
      <c r="E396" s="3" t="str">
        <f t="shared" si="13"/>
        <v>Longleaf-slash pine SE</v>
      </c>
      <c r="G396" s="2">
        <v>25</v>
      </c>
      <c r="H396" s="2">
        <v>85.5</v>
      </c>
      <c r="I396" s="2">
        <v>39.200000000000003</v>
      </c>
      <c r="J396" s="2">
        <v>1.1000000000000001</v>
      </c>
      <c r="K396" s="2">
        <v>3.3</v>
      </c>
      <c r="L396" s="2">
        <v>5.6</v>
      </c>
      <c r="M396" s="2">
        <v>9.8000000000000007</v>
      </c>
      <c r="N396" s="2">
        <v>110</v>
      </c>
      <c r="O396" s="2">
        <v>59</v>
      </c>
      <c r="P396" s="2">
        <v>3.2</v>
      </c>
      <c r="Q396" s="2">
        <v>9.8000000000000007</v>
      </c>
      <c r="R396" s="2">
        <v>88.6</v>
      </c>
      <c r="S396" s="2">
        <v>56.6</v>
      </c>
    </row>
    <row r="397" spans="1:19" x14ac:dyDescent="0.2">
      <c r="A397" s="1" t="str">
        <f t="shared" si="12"/>
        <v>Longleaf-slash pine SE30</v>
      </c>
      <c r="B397" s="1" t="s">
        <v>300</v>
      </c>
      <c r="C397" s="2" t="s">
        <v>292</v>
      </c>
      <c r="D397" s="3" t="s">
        <v>301</v>
      </c>
      <c r="E397" s="3" t="str">
        <f t="shared" si="13"/>
        <v>Longleaf-slash pine SE</v>
      </c>
      <c r="G397" s="2">
        <v>30</v>
      </c>
      <c r="H397" s="2">
        <v>108.7</v>
      </c>
      <c r="I397" s="2">
        <v>47.2</v>
      </c>
      <c r="J397" s="2">
        <v>1.2</v>
      </c>
      <c r="K397" s="2">
        <v>3.2</v>
      </c>
      <c r="L397" s="2">
        <v>5.6</v>
      </c>
      <c r="M397" s="2">
        <v>10.7</v>
      </c>
      <c r="N397" s="2">
        <v>110</v>
      </c>
      <c r="O397" s="2">
        <v>67.900000000000006</v>
      </c>
      <c r="P397" s="2">
        <v>3.8</v>
      </c>
      <c r="Q397" s="2">
        <v>10.7</v>
      </c>
      <c r="R397" s="2">
        <v>90.9</v>
      </c>
      <c r="S397" s="2">
        <v>66.099999999999994</v>
      </c>
    </row>
    <row r="398" spans="1:19" x14ac:dyDescent="0.2">
      <c r="A398" s="1" t="str">
        <f t="shared" si="12"/>
        <v>Longleaf-slash pine SE35</v>
      </c>
      <c r="B398" s="1" t="s">
        <v>300</v>
      </c>
      <c r="C398" s="2" t="s">
        <v>292</v>
      </c>
      <c r="D398" s="3" t="s">
        <v>301</v>
      </c>
      <c r="E398" s="3" t="str">
        <f t="shared" si="13"/>
        <v>Longleaf-slash pine SE</v>
      </c>
      <c r="G398" s="2">
        <v>35</v>
      </c>
      <c r="H398" s="2">
        <v>131.19999999999999</v>
      </c>
      <c r="I398" s="2">
        <v>54.8</v>
      </c>
      <c r="J398" s="2">
        <v>1.2</v>
      </c>
      <c r="K398" s="2">
        <v>3.1</v>
      </c>
      <c r="L398" s="2">
        <v>5.8</v>
      </c>
      <c r="M398" s="2">
        <v>11.5</v>
      </c>
      <c r="N398" s="2">
        <v>110</v>
      </c>
      <c r="O398" s="2">
        <v>76.400000000000006</v>
      </c>
      <c r="P398" s="2">
        <v>4.4000000000000004</v>
      </c>
      <c r="Q398" s="2">
        <v>11.5</v>
      </c>
      <c r="R398" s="2">
        <v>93.2</v>
      </c>
      <c r="S398" s="2">
        <v>75.099999999999994</v>
      </c>
    </row>
    <row r="399" spans="1:19" x14ac:dyDescent="0.2">
      <c r="A399" s="1" t="str">
        <f t="shared" si="12"/>
        <v>Longleaf-slash pine SE40</v>
      </c>
      <c r="B399" s="1" t="s">
        <v>300</v>
      </c>
      <c r="C399" s="2" t="s">
        <v>292</v>
      </c>
      <c r="D399" s="3" t="s">
        <v>301</v>
      </c>
      <c r="E399" s="3" t="str">
        <f t="shared" si="13"/>
        <v>Longleaf-slash pine SE</v>
      </c>
      <c r="G399" s="2">
        <v>40</v>
      </c>
      <c r="H399" s="2">
        <v>152.30000000000001</v>
      </c>
      <c r="I399" s="2">
        <v>61.9</v>
      </c>
      <c r="J399" s="2">
        <v>1.3</v>
      </c>
      <c r="K399" s="2">
        <v>3</v>
      </c>
      <c r="L399" s="2">
        <v>6</v>
      </c>
      <c r="M399" s="2">
        <v>12.2</v>
      </c>
      <c r="N399" s="2">
        <v>110</v>
      </c>
      <c r="O399" s="2">
        <v>84.4</v>
      </c>
      <c r="P399" s="2">
        <v>5</v>
      </c>
      <c r="Q399" s="2">
        <v>12.2</v>
      </c>
      <c r="R399" s="2">
        <v>95.5</v>
      </c>
      <c r="S399" s="2">
        <v>83.4</v>
      </c>
    </row>
    <row r="400" spans="1:19" x14ac:dyDescent="0.2">
      <c r="A400" s="1" t="str">
        <f t="shared" si="12"/>
        <v>Longleaf-slash pine SE45</v>
      </c>
      <c r="B400" s="1" t="s">
        <v>300</v>
      </c>
      <c r="C400" s="2" t="s">
        <v>292</v>
      </c>
      <c r="D400" s="3" t="s">
        <v>301</v>
      </c>
      <c r="E400" s="3" t="str">
        <f t="shared" si="13"/>
        <v>Longleaf-slash pine SE</v>
      </c>
      <c r="G400" s="2">
        <v>45</v>
      </c>
      <c r="H400" s="2">
        <v>172.3</v>
      </c>
      <c r="I400" s="2">
        <v>68.5</v>
      </c>
      <c r="J400" s="2">
        <v>1.3</v>
      </c>
      <c r="K400" s="2">
        <v>3</v>
      </c>
      <c r="L400" s="2">
        <v>6.3</v>
      </c>
      <c r="M400" s="2">
        <v>12.7</v>
      </c>
      <c r="N400" s="2">
        <v>110</v>
      </c>
      <c r="O400" s="2">
        <v>91.9</v>
      </c>
      <c r="P400" s="2">
        <v>5.6</v>
      </c>
      <c r="Q400" s="2">
        <v>12.7</v>
      </c>
      <c r="R400" s="2">
        <v>97.8</v>
      </c>
      <c r="S400" s="2">
        <v>91.1</v>
      </c>
    </row>
    <row r="401" spans="1:19" x14ac:dyDescent="0.2">
      <c r="A401" s="1" t="str">
        <f t="shared" si="12"/>
        <v>Longleaf-slash pine SE50</v>
      </c>
      <c r="B401" s="1" t="s">
        <v>300</v>
      </c>
      <c r="C401" s="2" t="s">
        <v>292</v>
      </c>
      <c r="D401" s="3" t="s">
        <v>301</v>
      </c>
      <c r="E401" s="3" t="str">
        <f t="shared" si="13"/>
        <v>Longleaf-slash pine SE</v>
      </c>
      <c r="G401" s="2">
        <v>50</v>
      </c>
      <c r="H401" s="2">
        <v>191.4</v>
      </c>
      <c r="I401" s="2">
        <v>74.8</v>
      </c>
      <c r="J401" s="2">
        <v>1.3</v>
      </c>
      <c r="K401" s="2">
        <v>2.9</v>
      </c>
      <c r="L401" s="2">
        <v>6.7</v>
      </c>
      <c r="M401" s="2">
        <v>13.2</v>
      </c>
      <c r="N401" s="2">
        <v>110</v>
      </c>
      <c r="O401" s="2">
        <v>99</v>
      </c>
      <c r="P401" s="2">
        <v>6.1</v>
      </c>
      <c r="Q401" s="2">
        <v>13.2</v>
      </c>
      <c r="R401" s="2">
        <v>99.9</v>
      </c>
      <c r="S401" s="2">
        <v>98.4</v>
      </c>
    </row>
    <row r="402" spans="1:19" x14ac:dyDescent="0.2">
      <c r="A402" s="1" t="str">
        <f t="shared" si="12"/>
        <v>Longleaf-slash pine SE55</v>
      </c>
      <c r="B402" s="1" t="s">
        <v>300</v>
      </c>
      <c r="C402" s="2" t="s">
        <v>292</v>
      </c>
      <c r="D402" s="3" t="s">
        <v>301</v>
      </c>
      <c r="E402" s="3" t="str">
        <f t="shared" si="13"/>
        <v>Longleaf-slash pine SE</v>
      </c>
      <c r="G402" s="2">
        <v>55</v>
      </c>
      <c r="H402" s="2">
        <v>208.4</v>
      </c>
      <c r="I402" s="2">
        <v>80.400000000000006</v>
      </c>
      <c r="J402" s="2">
        <v>1.3</v>
      </c>
      <c r="K402" s="2">
        <v>2.9</v>
      </c>
      <c r="L402" s="2">
        <v>7</v>
      </c>
      <c r="M402" s="2">
        <v>13.7</v>
      </c>
      <c r="N402" s="2">
        <v>110</v>
      </c>
      <c r="O402" s="2">
        <v>105.2</v>
      </c>
      <c r="P402" s="2">
        <v>6.5</v>
      </c>
      <c r="Q402" s="2">
        <v>13.7</v>
      </c>
      <c r="R402" s="2">
        <v>101.8</v>
      </c>
      <c r="S402" s="2">
        <v>104.8</v>
      </c>
    </row>
    <row r="403" spans="1:19" x14ac:dyDescent="0.2">
      <c r="A403" s="1" t="str">
        <f t="shared" si="12"/>
        <v>Longleaf-slash pine SE60</v>
      </c>
      <c r="B403" s="1" t="s">
        <v>300</v>
      </c>
      <c r="C403" s="2" t="s">
        <v>292</v>
      </c>
      <c r="D403" s="3" t="s">
        <v>301</v>
      </c>
      <c r="E403" s="3" t="str">
        <f t="shared" si="13"/>
        <v>Longleaf-slash pine SE</v>
      </c>
      <c r="G403" s="2">
        <v>60</v>
      </c>
      <c r="H403" s="2">
        <v>223.9</v>
      </c>
      <c r="I403" s="2">
        <v>85.4</v>
      </c>
      <c r="J403" s="2">
        <v>1.3</v>
      </c>
      <c r="K403" s="2">
        <v>2.9</v>
      </c>
      <c r="L403" s="2">
        <v>7.3</v>
      </c>
      <c r="M403" s="2">
        <v>14.1</v>
      </c>
      <c r="N403" s="2">
        <v>110</v>
      </c>
      <c r="O403" s="2">
        <v>111</v>
      </c>
      <c r="P403" s="2">
        <v>6.9</v>
      </c>
      <c r="Q403" s="2">
        <v>14.1</v>
      </c>
      <c r="R403" s="2">
        <v>103.5</v>
      </c>
      <c r="S403" s="2">
        <v>110.6</v>
      </c>
    </row>
    <row r="404" spans="1:19" x14ac:dyDescent="0.2">
      <c r="A404" s="1" t="str">
        <f t="shared" si="12"/>
        <v>Longleaf-slash pine SE65</v>
      </c>
      <c r="B404" s="1" t="s">
        <v>300</v>
      </c>
      <c r="C404" s="2" t="s">
        <v>292</v>
      </c>
      <c r="D404" s="3" t="s">
        <v>301</v>
      </c>
      <c r="E404" s="3" t="str">
        <f t="shared" si="13"/>
        <v>Longleaf-slash pine SE</v>
      </c>
      <c r="G404" s="2">
        <v>65</v>
      </c>
      <c r="H404" s="2">
        <v>238.4</v>
      </c>
      <c r="I404" s="2">
        <v>90.1</v>
      </c>
      <c r="J404" s="2">
        <v>1.4</v>
      </c>
      <c r="K404" s="2">
        <v>2.9</v>
      </c>
      <c r="L404" s="2">
        <v>7.6</v>
      </c>
      <c r="M404" s="2">
        <v>14.4</v>
      </c>
      <c r="N404" s="2">
        <v>110</v>
      </c>
      <c r="O404" s="2">
        <v>116.3</v>
      </c>
      <c r="P404" s="2">
        <v>7.3</v>
      </c>
      <c r="Q404" s="2">
        <v>14.4</v>
      </c>
      <c r="R404" s="2">
        <v>105</v>
      </c>
      <c r="S404" s="2">
        <v>116.1</v>
      </c>
    </row>
    <row r="405" spans="1:19" x14ac:dyDescent="0.2">
      <c r="A405" s="1" t="str">
        <f t="shared" si="12"/>
        <v>Longleaf-slash pine SE70</v>
      </c>
      <c r="B405" s="1" t="s">
        <v>300</v>
      </c>
      <c r="C405" s="2" t="s">
        <v>292</v>
      </c>
      <c r="D405" s="3" t="s">
        <v>301</v>
      </c>
      <c r="E405" s="3" t="str">
        <f t="shared" si="13"/>
        <v>Longleaf-slash pine SE</v>
      </c>
      <c r="G405" s="2">
        <v>70</v>
      </c>
      <c r="H405" s="2">
        <v>252.9</v>
      </c>
      <c r="I405" s="2">
        <v>94.8</v>
      </c>
      <c r="J405" s="2">
        <v>1.4</v>
      </c>
      <c r="K405" s="2">
        <v>2.8</v>
      </c>
      <c r="L405" s="2">
        <v>7.9</v>
      </c>
      <c r="M405" s="2">
        <v>14.7</v>
      </c>
      <c r="N405" s="2">
        <v>110</v>
      </c>
      <c r="O405" s="2">
        <v>121.6</v>
      </c>
      <c r="P405" s="2">
        <v>7.7</v>
      </c>
      <c r="Q405" s="2">
        <v>14.7</v>
      </c>
      <c r="R405" s="2">
        <v>106.2</v>
      </c>
      <c r="S405" s="2">
        <v>121.4</v>
      </c>
    </row>
    <row r="406" spans="1:19" x14ac:dyDescent="0.2">
      <c r="A406" s="1" t="str">
        <f t="shared" si="12"/>
        <v>Longleaf-slash pine SE75</v>
      </c>
      <c r="B406" s="1" t="s">
        <v>300</v>
      </c>
      <c r="C406" s="2" t="s">
        <v>292</v>
      </c>
      <c r="D406" s="3" t="s">
        <v>301</v>
      </c>
      <c r="E406" s="3" t="str">
        <f t="shared" si="13"/>
        <v>Longleaf-slash pine SE</v>
      </c>
      <c r="G406" s="2">
        <v>75</v>
      </c>
      <c r="H406" s="2">
        <v>264.60000000000002</v>
      </c>
      <c r="I406" s="2">
        <v>98.6</v>
      </c>
      <c r="J406" s="2">
        <v>1.4</v>
      </c>
      <c r="K406" s="2">
        <v>2.8</v>
      </c>
      <c r="L406" s="2">
        <v>8.1</v>
      </c>
      <c r="M406" s="2">
        <v>15</v>
      </c>
      <c r="N406" s="2">
        <v>110</v>
      </c>
      <c r="O406" s="2">
        <v>125.9</v>
      </c>
      <c r="P406" s="2">
        <v>8</v>
      </c>
      <c r="Q406" s="2">
        <v>15</v>
      </c>
      <c r="R406" s="2">
        <v>107.1</v>
      </c>
      <c r="S406" s="2">
        <v>125.8</v>
      </c>
    </row>
    <row r="407" spans="1:19" x14ac:dyDescent="0.2">
      <c r="A407" s="1" t="str">
        <f t="shared" si="12"/>
        <v>Longleaf-slash pine SE80</v>
      </c>
      <c r="B407" s="1" t="s">
        <v>300</v>
      </c>
      <c r="C407" s="2" t="s">
        <v>292</v>
      </c>
      <c r="D407" s="3" t="s">
        <v>301</v>
      </c>
      <c r="E407" s="3" t="str">
        <f t="shared" si="13"/>
        <v>Longleaf-slash pine SE</v>
      </c>
      <c r="G407" s="2">
        <v>80</v>
      </c>
      <c r="H407" s="2">
        <v>277.10000000000002</v>
      </c>
      <c r="I407" s="2">
        <v>102.6</v>
      </c>
      <c r="J407" s="2">
        <v>1.4</v>
      </c>
      <c r="K407" s="2">
        <v>2.8</v>
      </c>
      <c r="L407" s="2">
        <v>8.4</v>
      </c>
      <c r="M407" s="2">
        <v>15.2</v>
      </c>
      <c r="N407" s="2">
        <v>110</v>
      </c>
      <c r="O407" s="2">
        <v>130.5</v>
      </c>
      <c r="P407" s="2">
        <v>8.3000000000000007</v>
      </c>
      <c r="Q407" s="2">
        <v>15.2</v>
      </c>
      <c r="R407" s="2">
        <v>107.9</v>
      </c>
      <c r="S407" s="2">
        <v>130.30000000000001</v>
      </c>
    </row>
    <row r="408" spans="1:19" x14ac:dyDescent="0.2">
      <c r="A408" s="1" t="str">
        <f t="shared" si="12"/>
        <v>Longleaf-slash pine SE85</v>
      </c>
      <c r="B408" s="1" t="s">
        <v>300</v>
      </c>
      <c r="C408" s="2" t="s">
        <v>292</v>
      </c>
      <c r="D408" s="3" t="s">
        <v>301</v>
      </c>
      <c r="E408" s="3" t="str">
        <f t="shared" si="13"/>
        <v>Longleaf-slash pine SE</v>
      </c>
      <c r="G408" s="2">
        <v>85</v>
      </c>
      <c r="H408" s="2">
        <v>289.5</v>
      </c>
      <c r="I408" s="2">
        <v>106.6</v>
      </c>
      <c r="J408" s="2">
        <v>1.4</v>
      </c>
      <c r="K408" s="2">
        <v>2.8</v>
      </c>
      <c r="L408" s="2">
        <v>8.6999999999999993</v>
      </c>
      <c r="M408" s="2">
        <v>15.5</v>
      </c>
      <c r="N408" s="2">
        <v>110</v>
      </c>
      <c r="O408" s="2">
        <v>135</v>
      </c>
      <c r="P408" s="2">
        <v>8.6</v>
      </c>
      <c r="Q408" s="2">
        <v>15.5</v>
      </c>
      <c r="R408" s="2">
        <v>108.5</v>
      </c>
      <c r="S408" s="2">
        <v>134.9</v>
      </c>
    </row>
    <row r="409" spans="1:19" x14ac:dyDescent="0.2">
      <c r="A409" s="1" t="str">
        <f t="shared" si="12"/>
        <v>Longleaf-slash pine SE90</v>
      </c>
      <c r="B409" s="1" t="s">
        <v>300</v>
      </c>
      <c r="C409" s="2" t="s">
        <v>292</v>
      </c>
      <c r="D409" s="3" t="s">
        <v>301</v>
      </c>
      <c r="E409" s="3" t="str">
        <f t="shared" si="13"/>
        <v>Longleaf-slash pine SE</v>
      </c>
      <c r="G409" s="2">
        <v>90</v>
      </c>
      <c r="H409" s="2">
        <v>299.60000000000002</v>
      </c>
      <c r="I409" s="2">
        <v>109.8</v>
      </c>
      <c r="J409" s="2">
        <v>1.4</v>
      </c>
      <c r="K409" s="2">
        <v>2.8</v>
      </c>
      <c r="L409" s="2">
        <v>9</v>
      </c>
      <c r="M409" s="2">
        <v>15.7</v>
      </c>
      <c r="N409" s="2">
        <v>110</v>
      </c>
      <c r="O409" s="2">
        <v>138.6</v>
      </c>
      <c r="P409" s="2">
        <v>8.9</v>
      </c>
      <c r="Q409" s="2">
        <v>15.7</v>
      </c>
      <c r="R409" s="2">
        <v>109</v>
      </c>
      <c r="S409" s="2">
        <v>138.5</v>
      </c>
    </row>
    <row r="410" spans="1:19" ht="25.5" x14ac:dyDescent="0.2">
      <c r="A410" s="1" t="str">
        <f t="shared" si="12"/>
        <v>Longleaf-slash pine; high productivity and management intensity SE0</v>
      </c>
      <c r="B410" s="1" t="s">
        <v>302</v>
      </c>
      <c r="C410" s="2" t="s">
        <v>292</v>
      </c>
      <c r="D410" s="3" t="s">
        <v>303</v>
      </c>
      <c r="E410" s="3" t="str">
        <f t="shared" si="13"/>
        <v>Longleaf-slash pine; high productivity and management intensity SE</v>
      </c>
      <c r="G410" s="2">
        <v>0</v>
      </c>
      <c r="H410" s="2">
        <v>0</v>
      </c>
      <c r="I410" s="2">
        <v>0</v>
      </c>
      <c r="J410" s="2">
        <v>0</v>
      </c>
      <c r="K410" s="2">
        <v>4.0999999999999996</v>
      </c>
      <c r="L410" s="2">
        <v>21.1</v>
      </c>
      <c r="M410" s="2">
        <v>12.2</v>
      </c>
      <c r="N410" s="2">
        <v>110</v>
      </c>
      <c r="O410" s="2">
        <v>37.4</v>
      </c>
      <c r="P410" s="2">
        <v>0</v>
      </c>
      <c r="Q410" s="2">
        <v>0</v>
      </c>
      <c r="R410" s="2">
        <v>82.5</v>
      </c>
      <c r="S410" s="2">
        <v>4.0999999999999996</v>
      </c>
    </row>
    <row r="411" spans="1:19" ht="25.5" x14ac:dyDescent="0.2">
      <c r="A411" s="1" t="str">
        <f t="shared" si="12"/>
        <v>Longleaf-slash pine; high productivity and management intensity SE5</v>
      </c>
      <c r="B411" s="1" t="s">
        <v>302</v>
      </c>
      <c r="C411" s="2" t="s">
        <v>292</v>
      </c>
      <c r="D411" s="3" t="s">
        <v>303</v>
      </c>
      <c r="E411" s="3" t="str">
        <f t="shared" si="13"/>
        <v>Longleaf-slash pine; high productivity and management intensity SE</v>
      </c>
      <c r="G411" s="2">
        <v>5</v>
      </c>
      <c r="H411" s="2">
        <v>0</v>
      </c>
      <c r="I411" s="2">
        <v>8.8000000000000007</v>
      </c>
      <c r="J411" s="2">
        <v>0.4</v>
      </c>
      <c r="K411" s="2">
        <v>4</v>
      </c>
      <c r="L411" s="2">
        <v>16.3</v>
      </c>
      <c r="M411" s="2">
        <v>6.5</v>
      </c>
      <c r="N411" s="2">
        <v>110</v>
      </c>
      <c r="O411" s="2">
        <v>36</v>
      </c>
      <c r="P411" s="2">
        <v>0.3</v>
      </c>
      <c r="Q411" s="2">
        <v>3.2</v>
      </c>
      <c r="R411" s="2">
        <v>82.8</v>
      </c>
      <c r="S411" s="2">
        <v>16.7</v>
      </c>
    </row>
    <row r="412" spans="1:19" ht="25.5" x14ac:dyDescent="0.2">
      <c r="A412" s="1" t="str">
        <f t="shared" si="12"/>
        <v>Longleaf-slash pine; high productivity and management intensity SE10</v>
      </c>
      <c r="B412" s="1" t="s">
        <v>302</v>
      </c>
      <c r="C412" s="2" t="s">
        <v>292</v>
      </c>
      <c r="D412" s="3" t="s">
        <v>303</v>
      </c>
      <c r="E412" s="3" t="str">
        <f t="shared" si="13"/>
        <v>Longleaf-slash pine; high productivity and management intensity SE</v>
      </c>
      <c r="G412" s="2">
        <v>10</v>
      </c>
      <c r="H412" s="2">
        <v>47.7</v>
      </c>
      <c r="I412" s="2">
        <v>27.2</v>
      </c>
      <c r="J412" s="2">
        <v>0.8</v>
      </c>
      <c r="K412" s="2">
        <v>3.9</v>
      </c>
      <c r="L412" s="2">
        <v>13.1</v>
      </c>
      <c r="M412" s="2">
        <v>6.4</v>
      </c>
      <c r="N412" s="2">
        <v>110</v>
      </c>
      <c r="O412" s="2">
        <v>51.3</v>
      </c>
      <c r="P412" s="2">
        <v>1</v>
      </c>
      <c r="Q412" s="2">
        <v>5.5</v>
      </c>
      <c r="R412" s="2">
        <v>83.6</v>
      </c>
      <c r="S412" s="2">
        <v>38.4</v>
      </c>
    </row>
    <row r="413" spans="1:19" ht="25.5" x14ac:dyDescent="0.2">
      <c r="A413" s="1" t="str">
        <f t="shared" si="12"/>
        <v>Longleaf-slash pine; high productivity and management intensity SE15</v>
      </c>
      <c r="B413" s="1" t="s">
        <v>302</v>
      </c>
      <c r="C413" s="2" t="s">
        <v>292</v>
      </c>
      <c r="D413" s="3" t="s">
        <v>303</v>
      </c>
      <c r="E413" s="3" t="str">
        <f t="shared" si="13"/>
        <v>Longleaf-slash pine; high productivity and management intensity SE</v>
      </c>
      <c r="G413" s="2">
        <v>15</v>
      </c>
      <c r="H413" s="2">
        <v>146.5</v>
      </c>
      <c r="I413" s="2">
        <v>60.1</v>
      </c>
      <c r="J413" s="2">
        <v>0.8</v>
      </c>
      <c r="K413" s="2">
        <v>3.8</v>
      </c>
      <c r="L413" s="2">
        <v>11.4</v>
      </c>
      <c r="M413" s="2">
        <v>7.5</v>
      </c>
      <c r="N413" s="2">
        <v>110</v>
      </c>
      <c r="O413" s="2">
        <v>83.5</v>
      </c>
      <c r="P413" s="2">
        <v>2.2000000000000002</v>
      </c>
      <c r="Q413" s="2">
        <v>7.3</v>
      </c>
      <c r="R413" s="2">
        <v>84.9</v>
      </c>
      <c r="S413" s="2">
        <v>74.2</v>
      </c>
    </row>
    <row r="414" spans="1:19" ht="25.5" x14ac:dyDescent="0.2">
      <c r="A414" s="1" t="str">
        <f t="shared" si="12"/>
        <v>Longleaf-slash pine; high productivity and management intensity SE20</v>
      </c>
      <c r="B414" s="1" t="s">
        <v>302</v>
      </c>
      <c r="C414" s="2" t="s">
        <v>292</v>
      </c>
      <c r="D414" s="3" t="s">
        <v>303</v>
      </c>
      <c r="E414" s="3" t="str">
        <f t="shared" si="13"/>
        <v>Longleaf-slash pine; high productivity and management intensity SE</v>
      </c>
      <c r="G414" s="2">
        <v>20</v>
      </c>
      <c r="H414" s="2">
        <v>244.8</v>
      </c>
      <c r="I414" s="2">
        <v>91.2</v>
      </c>
      <c r="J414" s="2">
        <v>0.9</v>
      </c>
      <c r="K414" s="2">
        <v>3.7</v>
      </c>
      <c r="L414" s="2">
        <v>10.3</v>
      </c>
      <c r="M414" s="2">
        <v>8.6999999999999993</v>
      </c>
      <c r="N414" s="2">
        <v>110</v>
      </c>
      <c r="O414" s="2">
        <v>114.8</v>
      </c>
      <c r="P414" s="2">
        <v>3.4</v>
      </c>
      <c r="Q414" s="2">
        <v>8.6999999999999993</v>
      </c>
      <c r="R414" s="2">
        <v>86.6</v>
      </c>
      <c r="S414" s="2">
        <v>107.9</v>
      </c>
    </row>
    <row r="415" spans="1:19" ht="25.5" x14ac:dyDescent="0.2">
      <c r="A415" s="1" t="str">
        <f t="shared" si="12"/>
        <v>Longleaf-slash pine; high productivity and management intensity SE25</v>
      </c>
      <c r="B415" s="1" t="s">
        <v>302</v>
      </c>
      <c r="C415" s="2" t="s">
        <v>292</v>
      </c>
      <c r="D415" s="3" t="s">
        <v>303</v>
      </c>
      <c r="E415" s="3" t="str">
        <f t="shared" si="13"/>
        <v>Longleaf-slash pine; high productivity and management intensity SE</v>
      </c>
      <c r="G415" s="2">
        <v>25</v>
      </c>
      <c r="H415" s="2">
        <v>315.2</v>
      </c>
      <c r="I415" s="2">
        <v>113.5</v>
      </c>
      <c r="J415" s="2">
        <v>0.9</v>
      </c>
      <c r="K415" s="2">
        <v>3.7</v>
      </c>
      <c r="L415" s="2">
        <v>9.5</v>
      </c>
      <c r="M415" s="2">
        <v>9.8000000000000007</v>
      </c>
      <c r="N415" s="2">
        <v>110</v>
      </c>
      <c r="O415" s="2">
        <v>137.30000000000001</v>
      </c>
      <c r="P415" s="2">
        <v>4.2</v>
      </c>
      <c r="Q415" s="2">
        <v>9.8000000000000007</v>
      </c>
      <c r="R415" s="2">
        <v>88.6</v>
      </c>
      <c r="S415" s="2">
        <v>132.1</v>
      </c>
    </row>
    <row r="416" spans="1:19" ht="25.5" x14ac:dyDescent="0.2">
      <c r="A416" s="1" t="str">
        <f t="shared" si="12"/>
        <v>Longleaf-slash pine; high productivity and management intensity SE30</v>
      </c>
      <c r="B416" s="1" t="s">
        <v>302</v>
      </c>
      <c r="C416" s="2" t="s">
        <v>292</v>
      </c>
      <c r="D416" s="3" t="s">
        <v>303</v>
      </c>
      <c r="E416" s="3" t="str">
        <f t="shared" si="13"/>
        <v>Longleaf-slash pine; high productivity and management intensity SE</v>
      </c>
      <c r="G416" s="2">
        <v>30</v>
      </c>
      <c r="H416" s="2">
        <v>347.3</v>
      </c>
      <c r="I416" s="2">
        <v>122.8</v>
      </c>
      <c r="J416" s="2">
        <v>0.9</v>
      </c>
      <c r="K416" s="2">
        <v>3.7</v>
      </c>
      <c r="L416" s="2">
        <v>8.5</v>
      </c>
      <c r="M416" s="2">
        <v>10.7</v>
      </c>
      <c r="N416" s="2">
        <v>110</v>
      </c>
      <c r="O416" s="2">
        <v>146.6</v>
      </c>
      <c r="P416" s="2">
        <v>4.5999999999999996</v>
      </c>
      <c r="Q416" s="2">
        <v>10.7</v>
      </c>
      <c r="R416" s="2">
        <v>90.9</v>
      </c>
      <c r="S416" s="2">
        <v>142.69999999999999</v>
      </c>
    </row>
    <row r="417" spans="1:19" ht="25.5" x14ac:dyDescent="0.2">
      <c r="A417" s="1" t="str">
        <f t="shared" si="12"/>
        <v>Longleaf-slash pine; high productivity and management intensity SE35</v>
      </c>
      <c r="B417" s="1" t="s">
        <v>302</v>
      </c>
      <c r="C417" s="2" t="s">
        <v>292</v>
      </c>
      <c r="D417" s="3" t="s">
        <v>303</v>
      </c>
      <c r="E417" s="3" t="str">
        <f t="shared" si="13"/>
        <v>Longleaf-slash pine; high productivity and management intensity SE</v>
      </c>
      <c r="G417" s="2">
        <v>35</v>
      </c>
      <c r="H417" s="2">
        <v>351.5</v>
      </c>
      <c r="I417" s="2">
        <v>124</v>
      </c>
      <c r="J417" s="2">
        <v>0.9</v>
      </c>
      <c r="K417" s="2">
        <v>3.7</v>
      </c>
      <c r="L417" s="2">
        <v>7.6</v>
      </c>
      <c r="M417" s="2">
        <v>11.5</v>
      </c>
      <c r="N417" s="2">
        <v>110</v>
      </c>
      <c r="O417" s="2">
        <v>147.69999999999999</v>
      </c>
      <c r="P417" s="2">
        <v>4.5999999999999996</v>
      </c>
      <c r="Q417" s="2">
        <v>11.5</v>
      </c>
      <c r="R417" s="2">
        <v>93.2</v>
      </c>
      <c r="S417" s="2">
        <v>144.80000000000001</v>
      </c>
    </row>
    <row r="418" spans="1:19" ht="25.5" x14ac:dyDescent="0.2">
      <c r="A418" s="1" t="str">
        <f t="shared" si="12"/>
        <v>Longleaf-slash pine; high productivity and management intensity SE40</v>
      </c>
      <c r="B418" s="1" t="s">
        <v>302</v>
      </c>
      <c r="C418" s="2" t="s">
        <v>292</v>
      </c>
      <c r="D418" s="3" t="s">
        <v>303</v>
      </c>
      <c r="E418" s="3" t="str">
        <f t="shared" si="13"/>
        <v>Longleaf-slash pine; high productivity and management intensity SE</v>
      </c>
      <c r="G418" s="2">
        <v>40</v>
      </c>
      <c r="H418" s="2">
        <v>355</v>
      </c>
      <c r="I418" s="2">
        <v>125</v>
      </c>
      <c r="J418" s="2">
        <v>0.9</v>
      </c>
      <c r="K418" s="2">
        <v>3.7</v>
      </c>
      <c r="L418" s="2">
        <v>6.9</v>
      </c>
      <c r="M418" s="2">
        <v>12.2</v>
      </c>
      <c r="N418" s="2">
        <v>110</v>
      </c>
      <c r="O418" s="2">
        <v>148.69999999999999</v>
      </c>
      <c r="P418" s="2">
        <v>4.7</v>
      </c>
      <c r="Q418" s="2">
        <v>12.2</v>
      </c>
      <c r="R418" s="2">
        <v>95.5</v>
      </c>
      <c r="S418" s="2">
        <v>146.5</v>
      </c>
    </row>
    <row r="419" spans="1:19" ht="25.5" x14ac:dyDescent="0.2">
      <c r="A419" s="1" t="str">
        <f t="shared" si="12"/>
        <v>Longleaf-slash pine; high productivity and management intensity SE45</v>
      </c>
      <c r="B419" s="1" t="s">
        <v>302</v>
      </c>
      <c r="C419" s="2" t="s">
        <v>292</v>
      </c>
      <c r="D419" s="3" t="s">
        <v>303</v>
      </c>
      <c r="E419" s="3" t="str">
        <f t="shared" si="13"/>
        <v>Longleaf-slash pine; high productivity and management intensity SE</v>
      </c>
      <c r="G419" s="2">
        <v>45</v>
      </c>
      <c r="H419" s="2">
        <v>358.5</v>
      </c>
      <c r="I419" s="2">
        <v>126</v>
      </c>
      <c r="J419" s="2">
        <v>0.9</v>
      </c>
      <c r="K419" s="2">
        <v>3.7</v>
      </c>
      <c r="L419" s="2">
        <v>6.4</v>
      </c>
      <c r="M419" s="2">
        <v>12.7</v>
      </c>
      <c r="N419" s="2">
        <v>110</v>
      </c>
      <c r="O419" s="2">
        <v>149.80000000000001</v>
      </c>
      <c r="P419" s="2">
        <v>4.7</v>
      </c>
      <c r="Q419" s="2">
        <v>12.7</v>
      </c>
      <c r="R419" s="2">
        <v>97.8</v>
      </c>
      <c r="S419" s="2">
        <v>148.1</v>
      </c>
    </row>
    <row r="420" spans="1:19" ht="25.5" x14ac:dyDescent="0.2">
      <c r="A420" s="1" t="str">
        <f t="shared" si="12"/>
        <v>Longleaf-slash pine; high productivity and management intensity SE50</v>
      </c>
      <c r="B420" s="1" t="s">
        <v>302</v>
      </c>
      <c r="C420" s="2" t="s">
        <v>292</v>
      </c>
      <c r="D420" s="3" t="s">
        <v>303</v>
      </c>
      <c r="E420" s="3" t="str">
        <f t="shared" si="13"/>
        <v>Longleaf-slash pine; high productivity and management intensity SE</v>
      </c>
      <c r="G420" s="2">
        <v>50</v>
      </c>
      <c r="H420" s="2">
        <v>362</v>
      </c>
      <c r="I420" s="2">
        <v>127</v>
      </c>
      <c r="J420" s="2">
        <v>0.9</v>
      </c>
      <c r="K420" s="2">
        <v>3.7</v>
      </c>
      <c r="L420" s="2">
        <v>6</v>
      </c>
      <c r="M420" s="2">
        <v>13.2</v>
      </c>
      <c r="N420" s="2">
        <v>110</v>
      </c>
      <c r="O420" s="2">
        <v>150.9</v>
      </c>
      <c r="P420" s="2">
        <v>4.8</v>
      </c>
      <c r="Q420" s="2">
        <v>13.2</v>
      </c>
      <c r="R420" s="2">
        <v>99.9</v>
      </c>
      <c r="S420" s="2">
        <v>149.6</v>
      </c>
    </row>
    <row r="421" spans="1:19" ht="25.5" x14ac:dyDescent="0.2">
      <c r="A421" s="1" t="str">
        <f t="shared" si="12"/>
        <v>Longleaf-slash pine; high productivity and management intensity SE55</v>
      </c>
      <c r="B421" s="1" t="s">
        <v>302</v>
      </c>
      <c r="C421" s="2" t="s">
        <v>292</v>
      </c>
      <c r="D421" s="3" t="s">
        <v>303</v>
      </c>
      <c r="E421" s="3" t="str">
        <f t="shared" si="13"/>
        <v>Longleaf-slash pine; high productivity and management intensity SE</v>
      </c>
      <c r="G421" s="2">
        <v>55</v>
      </c>
      <c r="H421" s="2">
        <v>362</v>
      </c>
      <c r="I421" s="2">
        <v>127</v>
      </c>
      <c r="J421" s="2">
        <v>0.9</v>
      </c>
      <c r="K421" s="2">
        <v>3.7</v>
      </c>
      <c r="L421" s="2">
        <v>5.7</v>
      </c>
      <c r="M421" s="2">
        <v>13.7</v>
      </c>
      <c r="N421" s="2">
        <v>110</v>
      </c>
      <c r="O421" s="2">
        <v>151</v>
      </c>
      <c r="P421" s="2">
        <v>4.8</v>
      </c>
      <c r="Q421" s="2">
        <v>13.7</v>
      </c>
      <c r="R421" s="2">
        <v>101.8</v>
      </c>
      <c r="S421" s="2">
        <v>150.1</v>
      </c>
    </row>
    <row r="422" spans="1:19" ht="25.5" x14ac:dyDescent="0.2">
      <c r="A422" s="1" t="str">
        <f t="shared" si="12"/>
        <v>Longleaf-slash pine; high productivity and management intensity SE60</v>
      </c>
      <c r="B422" s="1" t="s">
        <v>302</v>
      </c>
      <c r="C422" s="2" t="s">
        <v>292</v>
      </c>
      <c r="D422" s="3" t="s">
        <v>303</v>
      </c>
      <c r="E422" s="3" t="str">
        <f t="shared" si="13"/>
        <v>Longleaf-slash pine; high productivity and management intensity SE</v>
      </c>
      <c r="G422" s="2">
        <v>60</v>
      </c>
      <c r="H422" s="2">
        <v>362</v>
      </c>
      <c r="I422" s="2">
        <v>127</v>
      </c>
      <c r="J422" s="2">
        <v>0.9</v>
      </c>
      <c r="K422" s="2">
        <v>3.7</v>
      </c>
      <c r="L422" s="2">
        <v>5.5</v>
      </c>
      <c r="M422" s="2">
        <v>14.1</v>
      </c>
      <c r="N422" s="2">
        <v>110</v>
      </c>
      <c r="O422" s="2">
        <v>151.19999999999999</v>
      </c>
      <c r="P422" s="2">
        <v>4.8</v>
      </c>
      <c r="Q422" s="2">
        <v>14.1</v>
      </c>
      <c r="R422" s="2">
        <v>103.5</v>
      </c>
      <c r="S422" s="2">
        <v>150.4</v>
      </c>
    </row>
    <row r="423" spans="1:19" ht="25.5" x14ac:dyDescent="0.2">
      <c r="A423" s="1" t="str">
        <f t="shared" si="12"/>
        <v>Longleaf-slash pine; high productivity and management intensity SE65</v>
      </c>
      <c r="B423" s="1" t="s">
        <v>302</v>
      </c>
      <c r="C423" s="2" t="s">
        <v>292</v>
      </c>
      <c r="D423" s="3" t="s">
        <v>303</v>
      </c>
      <c r="E423" s="3" t="str">
        <f t="shared" si="13"/>
        <v>Longleaf-slash pine; high productivity and management intensity SE</v>
      </c>
      <c r="G423" s="2">
        <v>65</v>
      </c>
      <c r="H423" s="2">
        <v>362</v>
      </c>
      <c r="I423" s="2">
        <v>127</v>
      </c>
      <c r="J423" s="2">
        <v>0.9</v>
      </c>
      <c r="K423" s="2">
        <v>3.7</v>
      </c>
      <c r="L423" s="2">
        <v>5.3</v>
      </c>
      <c r="M423" s="2">
        <v>14.4</v>
      </c>
      <c r="N423" s="2">
        <v>110</v>
      </c>
      <c r="O423" s="2">
        <v>151.30000000000001</v>
      </c>
      <c r="P423" s="2">
        <v>4.8</v>
      </c>
      <c r="Q423" s="2">
        <v>14.4</v>
      </c>
      <c r="R423" s="2">
        <v>105</v>
      </c>
      <c r="S423" s="2">
        <v>150.80000000000001</v>
      </c>
    </row>
    <row r="424" spans="1:19" ht="25.5" x14ac:dyDescent="0.2">
      <c r="A424" s="1" t="str">
        <f t="shared" si="12"/>
        <v>Longleaf-slash pine; high productivity and management intensity SE70</v>
      </c>
      <c r="B424" s="1" t="s">
        <v>302</v>
      </c>
      <c r="C424" s="2" t="s">
        <v>292</v>
      </c>
      <c r="D424" s="3" t="s">
        <v>303</v>
      </c>
      <c r="E424" s="3" t="str">
        <f t="shared" si="13"/>
        <v>Longleaf-slash pine; high productivity and management intensity SE</v>
      </c>
      <c r="G424" s="2">
        <v>70</v>
      </c>
      <c r="H424" s="2">
        <v>362</v>
      </c>
      <c r="I424" s="2">
        <v>127</v>
      </c>
      <c r="J424" s="2">
        <v>0.9</v>
      </c>
      <c r="K424" s="2">
        <v>3.7</v>
      </c>
      <c r="L424" s="2">
        <v>5.2</v>
      </c>
      <c r="M424" s="2">
        <v>14.7</v>
      </c>
      <c r="N424" s="2">
        <v>110</v>
      </c>
      <c r="O424" s="2">
        <v>151.5</v>
      </c>
      <c r="P424" s="2">
        <v>4.8</v>
      </c>
      <c r="Q424" s="2">
        <v>14.7</v>
      </c>
      <c r="R424" s="2">
        <v>106.2</v>
      </c>
      <c r="S424" s="2">
        <v>151.1</v>
      </c>
    </row>
    <row r="425" spans="1:19" ht="25.5" x14ac:dyDescent="0.2">
      <c r="A425" s="1" t="str">
        <f t="shared" si="12"/>
        <v>Longleaf-slash pine; high productivity and management intensity SE75</v>
      </c>
      <c r="B425" s="1" t="s">
        <v>302</v>
      </c>
      <c r="C425" s="2" t="s">
        <v>292</v>
      </c>
      <c r="D425" s="3" t="s">
        <v>303</v>
      </c>
      <c r="E425" s="3" t="str">
        <f t="shared" si="13"/>
        <v>Longleaf-slash pine; high productivity and management intensity SE</v>
      </c>
      <c r="G425" s="2">
        <v>75</v>
      </c>
      <c r="H425" s="2">
        <v>362</v>
      </c>
      <c r="I425" s="2">
        <v>127</v>
      </c>
      <c r="J425" s="2">
        <v>0.9</v>
      </c>
      <c r="K425" s="2">
        <v>3.7</v>
      </c>
      <c r="L425" s="2">
        <v>5.0999999999999996</v>
      </c>
      <c r="M425" s="2">
        <v>15</v>
      </c>
      <c r="N425" s="2">
        <v>110</v>
      </c>
      <c r="O425" s="2">
        <v>151.69999999999999</v>
      </c>
      <c r="P425" s="2">
        <v>4.8</v>
      </c>
      <c r="Q425" s="2">
        <v>15</v>
      </c>
      <c r="R425" s="2">
        <v>107.1</v>
      </c>
      <c r="S425" s="2">
        <v>151.4</v>
      </c>
    </row>
    <row r="426" spans="1:19" ht="25.5" x14ac:dyDescent="0.2">
      <c r="A426" s="1" t="str">
        <f t="shared" si="12"/>
        <v>Longleaf-slash pine; high productivity and management intensity SE80</v>
      </c>
      <c r="B426" s="1" t="s">
        <v>302</v>
      </c>
      <c r="C426" s="2" t="s">
        <v>292</v>
      </c>
      <c r="D426" s="3" t="s">
        <v>303</v>
      </c>
      <c r="E426" s="3" t="str">
        <f t="shared" si="13"/>
        <v>Longleaf-slash pine; high productivity and management intensity SE</v>
      </c>
      <c r="G426" s="2">
        <v>80</v>
      </c>
      <c r="H426" s="2">
        <v>362</v>
      </c>
      <c r="I426" s="2">
        <v>127</v>
      </c>
      <c r="J426" s="2">
        <v>0.9</v>
      </c>
      <c r="K426" s="2">
        <v>3.7</v>
      </c>
      <c r="L426" s="2">
        <v>5</v>
      </c>
      <c r="M426" s="2">
        <v>15.2</v>
      </c>
      <c r="N426" s="2">
        <v>110</v>
      </c>
      <c r="O426" s="2">
        <v>151.9</v>
      </c>
      <c r="P426" s="2">
        <v>4.8</v>
      </c>
      <c r="Q426" s="2">
        <v>15.2</v>
      </c>
      <c r="R426" s="2">
        <v>107.9</v>
      </c>
      <c r="S426" s="2">
        <v>151.6</v>
      </c>
    </row>
    <row r="427" spans="1:19" ht="25.5" x14ac:dyDescent="0.2">
      <c r="A427" s="1" t="str">
        <f t="shared" si="12"/>
        <v>Longleaf-slash pine; high productivity and management intensity SE85</v>
      </c>
      <c r="B427" s="1" t="s">
        <v>302</v>
      </c>
      <c r="C427" s="2" t="s">
        <v>292</v>
      </c>
      <c r="D427" s="3" t="s">
        <v>303</v>
      </c>
      <c r="E427" s="3" t="str">
        <f t="shared" si="13"/>
        <v>Longleaf-slash pine; high productivity and management intensity SE</v>
      </c>
      <c r="G427" s="2">
        <v>85</v>
      </c>
      <c r="H427" s="2">
        <v>362</v>
      </c>
      <c r="I427" s="2">
        <v>127</v>
      </c>
      <c r="J427" s="2">
        <v>0.9</v>
      </c>
      <c r="K427" s="2">
        <v>3.7</v>
      </c>
      <c r="L427" s="2">
        <v>4.9000000000000004</v>
      </c>
      <c r="M427" s="2">
        <v>15.5</v>
      </c>
      <c r="N427" s="2">
        <v>110</v>
      </c>
      <c r="O427" s="2">
        <v>152</v>
      </c>
      <c r="P427" s="2">
        <v>4.8</v>
      </c>
      <c r="Q427" s="2">
        <v>15.5</v>
      </c>
      <c r="R427" s="2">
        <v>108.5</v>
      </c>
      <c r="S427" s="2">
        <v>151.9</v>
      </c>
    </row>
    <row r="428" spans="1:19" ht="25.5" x14ac:dyDescent="0.2">
      <c r="A428" s="1" t="str">
        <f t="shared" si="12"/>
        <v>Longleaf-slash pine; high productivity and management intensity SE90</v>
      </c>
      <c r="B428" s="1" t="s">
        <v>302</v>
      </c>
      <c r="C428" s="2" t="s">
        <v>292</v>
      </c>
      <c r="D428" s="3" t="s">
        <v>303</v>
      </c>
      <c r="E428" s="3" t="str">
        <f t="shared" si="13"/>
        <v>Longleaf-slash pine; high productivity and management intensity SE</v>
      </c>
      <c r="G428" s="2">
        <v>90</v>
      </c>
      <c r="H428" s="2">
        <v>362</v>
      </c>
      <c r="I428" s="2">
        <v>127</v>
      </c>
      <c r="J428" s="2">
        <v>0.9</v>
      </c>
      <c r="K428" s="2">
        <v>3.7</v>
      </c>
      <c r="L428" s="2">
        <v>4.9000000000000004</v>
      </c>
      <c r="M428" s="2">
        <v>15.7</v>
      </c>
      <c r="N428" s="2">
        <v>110</v>
      </c>
      <c r="O428" s="2">
        <v>152.19999999999999</v>
      </c>
      <c r="P428" s="2">
        <v>4.8</v>
      </c>
      <c r="Q428" s="2">
        <v>15.7</v>
      </c>
      <c r="R428" s="2">
        <v>109</v>
      </c>
      <c r="S428" s="2">
        <v>152.1</v>
      </c>
    </row>
    <row r="429" spans="1:19" x14ac:dyDescent="0.2">
      <c r="A429" s="1" t="str">
        <f t="shared" si="12"/>
        <v>Maple-beech-birch NE0</v>
      </c>
      <c r="B429" s="1" t="s">
        <v>304</v>
      </c>
      <c r="C429" s="2" t="s">
        <v>257</v>
      </c>
      <c r="D429" s="3" t="s">
        <v>305</v>
      </c>
      <c r="E429" s="3" t="str">
        <f t="shared" si="13"/>
        <v>Maple-beech-birch NE</v>
      </c>
      <c r="G429" s="2">
        <v>0</v>
      </c>
      <c r="H429" s="2">
        <v>0</v>
      </c>
      <c r="I429" s="2">
        <v>0</v>
      </c>
      <c r="J429" s="2">
        <v>0</v>
      </c>
      <c r="K429" s="2">
        <v>2.1</v>
      </c>
      <c r="L429" s="2">
        <v>32</v>
      </c>
      <c r="M429" s="2">
        <v>27.7</v>
      </c>
      <c r="N429" s="2">
        <v>69.599999999999994</v>
      </c>
      <c r="O429" s="2">
        <v>61.8</v>
      </c>
      <c r="P429" s="2">
        <v>0</v>
      </c>
      <c r="Q429" s="2">
        <v>0</v>
      </c>
      <c r="R429" s="2">
        <v>52.2</v>
      </c>
      <c r="S429" s="2">
        <v>2.1</v>
      </c>
    </row>
    <row r="430" spans="1:19" x14ac:dyDescent="0.2">
      <c r="A430" s="1" t="str">
        <f t="shared" si="12"/>
        <v>Maple-beech-birch NE5</v>
      </c>
      <c r="B430" s="1" t="s">
        <v>304</v>
      </c>
      <c r="C430" s="2" t="s">
        <v>257</v>
      </c>
      <c r="D430" s="3" t="s">
        <v>305</v>
      </c>
      <c r="E430" s="3" t="str">
        <f t="shared" si="13"/>
        <v>Maple-beech-birch NE</v>
      </c>
      <c r="G430" s="2">
        <v>5</v>
      </c>
      <c r="H430" s="2">
        <v>0</v>
      </c>
      <c r="I430" s="2">
        <v>7.4</v>
      </c>
      <c r="J430" s="2">
        <v>0.7</v>
      </c>
      <c r="K430" s="2">
        <v>2.1</v>
      </c>
      <c r="L430" s="2">
        <v>21.7</v>
      </c>
      <c r="M430" s="2">
        <v>20.3</v>
      </c>
      <c r="N430" s="2">
        <v>69.599999999999994</v>
      </c>
      <c r="O430" s="2">
        <v>52.2</v>
      </c>
      <c r="P430" s="2">
        <v>0.5</v>
      </c>
      <c r="Q430" s="2">
        <v>4.2</v>
      </c>
      <c r="R430" s="2">
        <v>52.3</v>
      </c>
      <c r="S430" s="2">
        <v>15</v>
      </c>
    </row>
    <row r="431" spans="1:19" x14ac:dyDescent="0.2">
      <c r="A431" s="1" t="str">
        <f t="shared" si="12"/>
        <v>Maple-beech-birch NE15</v>
      </c>
      <c r="B431" s="1" t="s">
        <v>304</v>
      </c>
      <c r="C431" s="2" t="s">
        <v>257</v>
      </c>
      <c r="D431" s="3" t="s">
        <v>305</v>
      </c>
      <c r="E431" s="3" t="str">
        <f t="shared" si="13"/>
        <v>Maple-beech-birch NE</v>
      </c>
      <c r="G431" s="2">
        <v>15</v>
      </c>
      <c r="H431" s="2">
        <v>28</v>
      </c>
      <c r="I431" s="2">
        <v>31.8</v>
      </c>
      <c r="J431" s="2">
        <v>3.2</v>
      </c>
      <c r="K431" s="2">
        <v>1.9</v>
      </c>
      <c r="L431" s="2">
        <v>11.5</v>
      </c>
      <c r="M431" s="2">
        <v>16.3</v>
      </c>
      <c r="N431" s="2">
        <v>69.599999999999994</v>
      </c>
      <c r="O431" s="2">
        <v>64.7</v>
      </c>
      <c r="P431" s="2">
        <v>2.2999999999999998</v>
      </c>
      <c r="Q431" s="2">
        <v>10.8</v>
      </c>
      <c r="R431" s="2">
        <v>53.7</v>
      </c>
      <c r="S431" s="2">
        <v>50</v>
      </c>
    </row>
    <row r="432" spans="1:19" x14ac:dyDescent="0.2">
      <c r="A432" s="1" t="str">
        <f t="shared" si="12"/>
        <v>Maple-beech-birch NE25</v>
      </c>
      <c r="B432" s="1" t="s">
        <v>304</v>
      </c>
      <c r="C432" s="2" t="s">
        <v>257</v>
      </c>
      <c r="D432" s="3" t="s">
        <v>305</v>
      </c>
      <c r="E432" s="3" t="str">
        <f t="shared" si="13"/>
        <v>Maple-beech-birch NE</v>
      </c>
      <c r="G432" s="2">
        <v>25</v>
      </c>
      <c r="H432" s="2">
        <v>58.1</v>
      </c>
      <c r="I432" s="2">
        <v>53.2</v>
      </c>
      <c r="J432" s="2">
        <v>5.3</v>
      </c>
      <c r="K432" s="2">
        <v>1.8</v>
      </c>
      <c r="L432" s="2">
        <v>7.8</v>
      </c>
      <c r="M432" s="2">
        <v>17.600000000000001</v>
      </c>
      <c r="N432" s="2">
        <v>69.599999999999994</v>
      </c>
      <c r="O432" s="2">
        <v>85.7</v>
      </c>
      <c r="P432" s="2">
        <v>3.8</v>
      </c>
      <c r="Q432" s="2">
        <v>15.8</v>
      </c>
      <c r="R432" s="2">
        <v>56</v>
      </c>
      <c r="S432" s="2">
        <v>79.8</v>
      </c>
    </row>
    <row r="433" spans="1:19" x14ac:dyDescent="0.2">
      <c r="A433" s="1" t="str">
        <f t="shared" si="12"/>
        <v>Maple-beech-birch NE35</v>
      </c>
      <c r="B433" s="1" t="s">
        <v>304</v>
      </c>
      <c r="C433" s="2" t="s">
        <v>257</v>
      </c>
      <c r="D433" s="3" t="s">
        <v>305</v>
      </c>
      <c r="E433" s="3" t="str">
        <f t="shared" si="13"/>
        <v>Maple-beech-birch NE</v>
      </c>
      <c r="G433" s="2">
        <v>35</v>
      </c>
      <c r="H433" s="2">
        <v>89.6</v>
      </c>
      <c r="I433" s="2">
        <v>72.8</v>
      </c>
      <c r="J433" s="2">
        <v>6</v>
      </c>
      <c r="K433" s="2">
        <v>1.7</v>
      </c>
      <c r="L433" s="2">
        <v>6.9</v>
      </c>
      <c r="M433" s="2">
        <v>20.3</v>
      </c>
      <c r="N433" s="2">
        <v>69.599999999999994</v>
      </c>
      <c r="O433" s="2">
        <v>107.8</v>
      </c>
      <c r="P433" s="2">
        <v>5.2</v>
      </c>
      <c r="Q433" s="2">
        <v>19.7</v>
      </c>
      <c r="R433" s="2">
        <v>58.9</v>
      </c>
      <c r="S433" s="2">
        <v>105.4</v>
      </c>
    </row>
    <row r="434" spans="1:19" x14ac:dyDescent="0.2">
      <c r="A434" s="1" t="str">
        <f t="shared" si="12"/>
        <v>Maple-beech-birch NE45</v>
      </c>
      <c r="B434" s="1" t="s">
        <v>304</v>
      </c>
      <c r="C434" s="2" t="s">
        <v>257</v>
      </c>
      <c r="D434" s="3" t="s">
        <v>305</v>
      </c>
      <c r="E434" s="3" t="str">
        <f t="shared" si="13"/>
        <v>Maple-beech-birch NE</v>
      </c>
      <c r="G434" s="2">
        <v>45</v>
      </c>
      <c r="H434" s="2">
        <v>119.1</v>
      </c>
      <c r="I434" s="2">
        <v>87.8</v>
      </c>
      <c r="J434" s="2">
        <v>6.6</v>
      </c>
      <c r="K434" s="2">
        <v>1.7</v>
      </c>
      <c r="L434" s="2">
        <v>7</v>
      </c>
      <c r="M434" s="2">
        <v>23</v>
      </c>
      <c r="N434" s="2">
        <v>69.599999999999994</v>
      </c>
      <c r="O434" s="2">
        <v>126</v>
      </c>
      <c r="P434" s="2">
        <v>6.2</v>
      </c>
      <c r="Q434" s="2">
        <v>22.7</v>
      </c>
      <c r="R434" s="2">
        <v>61.8</v>
      </c>
      <c r="S434" s="2">
        <v>125</v>
      </c>
    </row>
    <row r="435" spans="1:19" x14ac:dyDescent="0.2">
      <c r="A435" s="1" t="str">
        <f t="shared" si="12"/>
        <v>Maple-beech-birch NE55</v>
      </c>
      <c r="B435" s="1" t="s">
        <v>304</v>
      </c>
      <c r="C435" s="2" t="s">
        <v>257</v>
      </c>
      <c r="D435" s="3" t="s">
        <v>305</v>
      </c>
      <c r="E435" s="3" t="str">
        <f t="shared" si="13"/>
        <v>Maple-beech-birch NE</v>
      </c>
      <c r="G435" s="2">
        <v>55</v>
      </c>
      <c r="H435" s="2">
        <v>146.6</v>
      </c>
      <c r="I435" s="2">
        <v>101.1</v>
      </c>
      <c r="J435" s="2">
        <v>7</v>
      </c>
      <c r="K435" s="2">
        <v>1.7</v>
      </c>
      <c r="L435" s="2">
        <v>7.5</v>
      </c>
      <c r="M435" s="2">
        <v>25.3</v>
      </c>
      <c r="N435" s="2">
        <v>69.599999999999994</v>
      </c>
      <c r="O435" s="2">
        <v>142.69999999999999</v>
      </c>
      <c r="P435" s="2">
        <v>7.2</v>
      </c>
      <c r="Q435" s="2">
        <v>25.3</v>
      </c>
      <c r="R435" s="2">
        <v>64.400000000000006</v>
      </c>
      <c r="S435" s="2">
        <v>142.30000000000001</v>
      </c>
    </row>
    <row r="436" spans="1:19" x14ac:dyDescent="0.2">
      <c r="A436" s="1" t="str">
        <f t="shared" si="12"/>
        <v>Maple-beech-birch NE65</v>
      </c>
      <c r="B436" s="1" t="s">
        <v>304</v>
      </c>
      <c r="C436" s="2" t="s">
        <v>257</v>
      </c>
      <c r="D436" s="3" t="s">
        <v>305</v>
      </c>
      <c r="E436" s="3" t="str">
        <f t="shared" si="13"/>
        <v>Maple-beech-birch NE</v>
      </c>
      <c r="G436" s="2">
        <v>65</v>
      </c>
      <c r="H436" s="2">
        <v>172.1</v>
      </c>
      <c r="I436" s="2">
        <v>113.1</v>
      </c>
      <c r="J436" s="2">
        <v>7.4</v>
      </c>
      <c r="K436" s="2">
        <v>1.7</v>
      </c>
      <c r="L436" s="2">
        <v>8.1999999999999993</v>
      </c>
      <c r="M436" s="2">
        <v>27.4</v>
      </c>
      <c r="N436" s="2">
        <v>69.599999999999994</v>
      </c>
      <c r="O436" s="2">
        <v>157.69999999999999</v>
      </c>
      <c r="P436" s="2">
        <v>8</v>
      </c>
      <c r="Q436" s="2">
        <v>27.4</v>
      </c>
      <c r="R436" s="2">
        <v>66.3</v>
      </c>
      <c r="S436" s="2">
        <v>157.5</v>
      </c>
    </row>
    <row r="437" spans="1:19" x14ac:dyDescent="0.2">
      <c r="A437" s="1" t="str">
        <f t="shared" si="12"/>
        <v>Maple-beech-birch NE75</v>
      </c>
      <c r="B437" s="1" t="s">
        <v>304</v>
      </c>
      <c r="C437" s="2" t="s">
        <v>257</v>
      </c>
      <c r="D437" s="3" t="s">
        <v>305</v>
      </c>
      <c r="E437" s="3" t="str">
        <f t="shared" si="13"/>
        <v>Maple-beech-birch NE</v>
      </c>
      <c r="G437" s="2">
        <v>75</v>
      </c>
      <c r="H437" s="2">
        <v>195.6</v>
      </c>
      <c r="I437" s="2">
        <v>123.8</v>
      </c>
      <c r="J437" s="2">
        <v>7.7</v>
      </c>
      <c r="K437" s="2">
        <v>1.7</v>
      </c>
      <c r="L437" s="2">
        <v>8.8000000000000007</v>
      </c>
      <c r="M437" s="2">
        <v>29.2</v>
      </c>
      <c r="N437" s="2">
        <v>69.599999999999994</v>
      </c>
      <c r="O437" s="2">
        <v>171.2</v>
      </c>
      <c r="P437" s="2">
        <v>8.8000000000000007</v>
      </c>
      <c r="Q437" s="2">
        <v>29.1</v>
      </c>
      <c r="R437" s="2">
        <v>67.7</v>
      </c>
      <c r="S437" s="2">
        <v>171.1</v>
      </c>
    </row>
    <row r="438" spans="1:19" x14ac:dyDescent="0.2">
      <c r="A438" s="1" t="str">
        <f t="shared" si="12"/>
        <v>Maple-beech-birch NE85</v>
      </c>
      <c r="B438" s="1" t="s">
        <v>304</v>
      </c>
      <c r="C438" s="2" t="s">
        <v>257</v>
      </c>
      <c r="D438" s="3" t="s">
        <v>305</v>
      </c>
      <c r="E438" s="3" t="str">
        <f t="shared" si="13"/>
        <v>Maple-beech-birch NE</v>
      </c>
      <c r="G438" s="2">
        <v>85</v>
      </c>
      <c r="H438" s="2">
        <v>217.1</v>
      </c>
      <c r="I438" s="2">
        <v>133.5</v>
      </c>
      <c r="J438" s="2">
        <v>7.9</v>
      </c>
      <c r="K438" s="2">
        <v>1.7</v>
      </c>
      <c r="L438" s="2">
        <v>9.5</v>
      </c>
      <c r="M438" s="2">
        <v>30.7</v>
      </c>
      <c r="N438" s="2">
        <v>69.599999999999994</v>
      </c>
      <c r="O438" s="2">
        <v>183.2</v>
      </c>
      <c r="P438" s="2">
        <v>9.5</v>
      </c>
      <c r="Q438" s="2">
        <v>30.7</v>
      </c>
      <c r="R438" s="2">
        <v>68.599999999999994</v>
      </c>
      <c r="S438" s="2">
        <v>183.2</v>
      </c>
    </row>
    <row r="439" spans="1:19" x14ac:dyDescent="0.2">
      <c r="A439" s="1" t="str">
        <f t="shared" si="12"/>
        <v>Maple-beech-birch NE95</v>
      </c>
      <c r="B439" s="1" t="s">
        <v>304</v>
      </c>
      <c r="C439" s="2" t="s">
        <v>257</v>
      </c>
      <c r="D439" s="3" t="s">
        <v>305</v>
      </c>
      <c r="E439" s="3" t="str">
        <f t="shared" si="13"/>
        <v>Maple-beech-birch NE</v>
      </c>
      <c r="G439" s="2">
        <v>95</v>
      </c>
      <c r="H439" s="2">
        <v>236.6</v>
      </c>
      <c r="I439" s="2">
        <v>142.1</v>
      </c>
      <c r="J439" s="2">
        <v>8.1</v>
      </c>
      <c r="K439" s="2">
        <v>1.7</v>
      </c>
      <c r="L439" s="2">
        <v>10.1</v>
      </c>
      <c r="M439" s="2">
        <v>32</v>
      </c>
      <c r="N439" s="2">
        <v>69.599999999999994</v>
      </c>
      <c r="O439" s="2">
        <v>193.9</v>
      </c>
      <c r="P439" s="2">
        <v>10.1</v>
      </c>
      <c r="Q439" s="2">
        <v>32</v>
      </c>
      <c r="R439" s="2">
        <v>69.099999999999994</v>
      </c>
      <c r="S439" s="2">
        <v>193.9</v>
      </c>
    </row>
    <row r="440" spans="1:19" x14ac:dyDescent="0.2">
      <c r="A440" s="1" t="str">
        <f t="shared" si="12"/>
        <v>Maple-beech-birch NE105</v>
      </c>
      <c r="B440" s="1" t="s">
        <v>304</v>
      </c>
      <c r="C440" s="2" t="s">
        <v>257</v>
      </c>
      <c r="D440" s="3" t="s">
        <v>305</v>
      </c>
      <c r="E440" s="3" t="str">
        <f t="shared" si="13"/>
        <v>Maple-beech-birch NE</v>
      </c>
      <c r="G440" s="2">
        <v>105</v>
      </c>
      <c r="H440" s="2">
        <v>254.1</v>
      </c>
      <c r="I440" s="2">
        <v>149.69999999999999</v>
      </c>
      <c r="J440" s="2">
        <v>8.3000000000000007</v>
      </c>
      <c r="K440" s="2">
        <v>1.6</v>
      </c>
      <c r="L440" s="2">
        <v>10.6</v>
      </c>
      <c r="M440" s="2">
        <v>33.1</v>
      </c>
      <c r="N440" s="2">
        <v>69.599999999999994</v>
      </c>
      <c r="O440" s="2">
        <v>203.4</v>
      </c>
      <c r="P440" s="2">
        <v>10.6</v>
      </c>
      <c r="Q440" s="2">
        <v>33.1</v>
      </c>
      <c r="R440" s="2">
        <v>69.3</v>
      </c>
      <c r="S440" s="2">
        <v>203.4</v>
      </c>
    </row>
    <row r="441" spans="1:19" x14ac:dyDescent="0.2">
      <c r="A441" s="1" t="str">
        <f t="shared" si="12"/>
        <v>Maple-beech-birch NE115</v>
      </c>
      <c r="B441" s="1" t="s">
        <v>304</v>
      </c>
      <c r="C441" s="2" t="s">
        <v>257</v>
      </c>
      <c r="D441" s="3" t="s">
        <v>305</v>
      </c>
      <c r="E441" s="3" t="str">
        <f t="shared" si="13"/>
        <v>Maple-beech-birch NE</v>
      </c>
      <c r="G441" s="2">
        <v>115</v>
      </c>
      <c r="H441" s="2">
        <v>269.7</v>
      </c>
      <c r="I441" s="2">
        <v>156.30000000000001</v>
      </c>
      <c r="J441" s="2">
        <v>8.5</v>
      </c>
      <c r="K441" s="2">
        <v>1.6</v>
      </c>
      <c r="L441" s="2">
        <v>11.1</v>
      </c>
      <c r="M441" s="2">
        <v>34.200000000000003</v>
      </c>
      <c r="N441" s="2">
        <v>69.599999999999994</v>
      </c>
      <c r="O441" s="2">
        <v>211.7</v>
      </c>
      <c r="P441" s="2">
        <v>11.1</v>
      </c>
      <c r="Q441" s="2">
        <v>34.200000000000003</v>
      </c>
      <c r="R441" s="2">
        <v>69.5</v>
      </c>
      <c r="S441" s="2">
        <v>211.7</v>
      </c>
    </row>
    <row r="442" spans="1:19" x14ac:dyDescent="0.2">
      <c r="A442" s="1" t="str">
        <f t="shared" si="12"/>
        <v>Maple-beech-birch NE125</v>
      </c>
      <c r="B442" s="1" t="s">
        <v>304</v>
      </c>
      <c r="C442" s="2" t="s">
        <v>257</v>
      </c>
      <c r="D442" s="3" t="s">
        <v>305</v>
      </c>
      <c r="E442" s="3" t="str">
        <f t="shared" si="13"/>
        <v>Maple-beech-birch NE</v>
      </c>
      <c r="G442" s="2">
        <v>125</v>
      </c>
      <c r="H442" s="2">
        <v>283.2</v>
      </c>
      <c r="I442" s="2">
        <v>162.1</v>
      </c>
      <c r="J442" s="2">
        <v>8.6</v>
      </c>
      <c r="K442" s="2">
        <v>1.6</v>
      </c>
      <c r="L442" s="2">
        <v>11.5</v>
      </c>
      <c r="M442" s="2">
        <v>35.1</v>
      </c>
      <c r="N442" s="2">
        <v>69.599999999999994</v>
      </c>
      <c r="O442" s="2">
        <v>218.8</v>
      </c>
      <c r="P442" s="2">
        <v>11.5</v>
      </c>
      <c r="Q442" s="2">
        <v>35.1</v>
      </c>
      <c r="R442" s="2">
        <v>69.5</v>
      </c>
      <c r="S442" s="2">
        <v>218.8</v>
      </c>
    </row>
    <row r="443" spans="1:19" x14ac:dyDescent="0.2">
      <c r="A443" s="1" t="str">
        <f t="shared" si="12"/>
        <v>Maple-beech-birch NLS0</v>
      </c>
      <c r="B443" s="1" t="s">
        <v>306</v>
      </c>
      <c r="C443" s="2" t="s">
        <v>260</v>
      </c>
      <c r="D443" s="3" t="s">
        <v>305</v>
      </c>
      <c r="E443" s="3" t="str">
        <f t="shared" si="13"/>
        <v>Maple-beech-birch NLS</v>
      </c>
      <c r="G443" s="2">
        <v>0</v>
      </c>
      <c r="H443" s="2">
        <v>0</v>
      </c>
      <c r="I443" s="2">
        <v>0</v>
      </c>
      <c r="J443" s="2">
        <v>0</v>
      </c>
      <c r="K443" s="2">
        <v>2.1</v>
      </c>
      <c r="L443" s="2">
        <v>19.5</v>
      </c>
      <c r="M443" s="2">
        <v>27.7</v>
      </c>
      <c r="N443" s="2">
        <v>134.30000000000001</v>
      </c>
      <c r="O443" s="2">
        <v>49.4</v>
      </c>
      <c r="P443" s="2">
        <v>0</v>
      </c>
      <c r="Q443" s="2">
        <v>0</v>
      </c>
      <c r="R443" s="2">
        <v>100.7</v>
      </c>
      <c r="S443" s="2">
        <v>2.1</v>
      </c>
    </row>
    <row r="444" spans="1:19" x14ac:dyDescent="0.2">
      <c r="A444" s="1" t="str">
        <f t="shared" si="12"/>
        <v>Maple-beech-birch NLS5</v>
      </c>
      <c r="B444" s="1" t="s">
        <v>306</v>
      </c>
      <c r="C444" s="2" t="s">
        <v>260</v>
      </c>
      <c r="D444" s="3" t="s">
        <v>305</v>
      </c>
      <c r="E444" s="3" t="str">
        <f t="shared" si="13"/>
        <v>Maple-beech-birch NLS</v>
      </c>
      <c r="G444" s="2">
        <v>5</v>
      </c>
      <c r="H444" s="2">
        <v>0</v>
      </c>
      <c r="I444" s="2">
        <v>5.0999999999999996</v>
      </c>
      <c r="J444" s="2">
        <v>0.5</v>
      </c>
      <c r="K444" s="2">
        <v>2</v>
      </c>
      <c r="L444" s="2">
        <v>13.3</v>
      </c>
      <c r="M444" s="2">
        <v>20.3</v>
      </c>
      <c r="N444" s="2">
        <v>134.30000000000001</v>
      </c>
      <c r="O444" s="2">
        <v>41.2</v>
      </c>
      <c r="P444" s="2">
        <v>0.4</v>
      </c>
      <c r="Q444" s="2">
        <v>4.2</v>
      </c>
      <c r="R444" s="2">
        <v>101</v>
      </c>
      <c r="S444" s="2">
        <v>12.2</v>
      </c>
    </row>
    <row r="445" spans="1:19" x14ac:dyDescent="0.2">
      <c r="A445" s="1" t="str">
        <f t="shared" si="12"/>
        <v>Maple-beech-birch NLS15</v>
      </c>
      <c r="B445" s="1" t="s">
        <v>306</v>
      </c>
      <c r="C445" s="2" t="s">
        <v>260</v>
      </c>
      <c r="D445" s="3" t="s">
        <v>305</v>
      </c>
      <c r="E445" s="3" t="str">
        <f t="shared" si="13"/>
        <v>Maple-beech-birch NLS</v>
      </c>
      <c r="G445" s="2">
        <v>15</v>
      </c>
      <c r="H445" s="2">
        <v>4.3</v>
      </c>
      <c r="I445" s="2">
        <v>13.4</v>
      </c>
      <c r="J445" s="2">
        <v>1.3</v>
      </c>
      <c r="K445" s="2">
        <v>1.7</v>
      </c>
      <c r="L445" s="2">
        <v>6.7</v>
      </c>
      <c r="M445" s="2">
        <v>16.3</v>
      </c>
      <c r="N445" s="2">
        <v>134.30000000000001</v>
      </c>
      <c r="O445" s="2">
        <v>39.4</v>
      </c>
      <c r="P445" s="2">
        <v>1</v>
      </c>
      <c r="Q445" s="2">
        <v>10.8</v>
      </c>
      <c r="R445" s="2">
        <v>103.6</v>
      </c>
      <c r="S445" s="2">
        <v>28.3</v>
      </c>
    </row>
    <row r="446" spans="1:19" x14ac:dyDescent="0.2">
      <c r="A446" s="1" t="str">
        <f t="shared" si="12"/>
        <v>Maple-beech-birch NLS25</v>
      </c>
      <c r="B446" s="1" t="s">
        <v>306</v>
      </c>
      <c r="C446" s="2" t="s">
        <v>260</v>
      </c>
      <c r="D446" s="3" t="s">
        <v>305</v>
      </c>
      <c r="E446" s="3" t="str">
        <f t="shared" si="13"/>
        <v>Maple-beech-birch NLS</v>
      </c>
      <c r="G446" s="2">
        <v>25</v>
      </c>
      <c r="H446" s="2">
        <v>24.6</v>
      </c>
      <c r="I446" s="2">
        <v>30.3</v>
      </c>
      <c r="J446" s="2">
        <v>3</v>
      </c>
      <c r="K446" s="2">
        <v>1.6</v>
      </c>
      <c r="L446" s="2">
        <v>4.8</v>
      </c>
      <c r="M446" s="2">
        <v>17.600000000000001</v>
      </c>
      <c r="N446" s="2">
        <v>134.30000000000001</v>
      </c>
      <c r="O446" s="2">
        <v>57.3</v>
      </c>
      <c r="P446" s="2">
        <v>2.2999999999999998</v>
      </c>
      <c r="Q446" s="2">
        <v>15.8</v>
      </c>
      <c r="R446" s="2">
        <v>108.1</v>
      </c>
      <c r="S446" s="2">
        <v>53</v>
      </c>
    </row>
    <row r="447" spans="1:19" x14ac:dyDescent="0.2">
      <c r="A447" s="1" t="str">
        <f t="shared" si="12"/>
        <v>Maple-beech-birch NLS35</v>
      </c>
      <c r="B447" s="1" t="s">
        <v>306</v>
      </c>
      <c r="C447" s="2" t="s">
        <v>260</v>
      </c>
      <c r="D447" s="3" t="s">
        <v>305</v>
      </c>
      <c r="E447" s="3" t="str">
        <f t="shared" si="13"/>
        <v>Maple-beech-birch NLS</v>
      </c>
      <c r="G447" s="2">
        <v>35</v>
      </c>
      <c r="H447" s="2">
        <v>48.1</v>
      </c>
      <c r="I447" s="2">
        <v>47.7</v>
      </c>
      <c r="J447" s="2">
        <v>4</v>
      </c>
      <c r="K447" s="2">
        <v>1.5</v>
      </c>
      <c r="L447" s="2">
        <v>4.7</v>
      </c>
      <c r="M447" s="2">
        <v>20.3</v>
      </c>
      <c r="N447" s="2">
        <v>134.30000000000001</v>
      </c>
      <c r="O447" s="2">
        <v>78.2</v>
      </c>
      <c r="P447" s="2">
        <v>3.6</v>
      </c>
      <c r="Q447" s="2">
        <v>19.7</v>
      </c>
      <c r="R447" s="2">
        <v>113.7</v>
      </c>
      <c r="S447" s="2">
        <v>76.5</v>
      </c>
    </row>
    <row r="448" spans="1:19" x14ac:dyDescent="0.2">
      <c r="A448" s="1" t="str">
        <f t="shared" si="12"/>
        <v>Maple-beech-birch NLS45</v>
      </c>
      <c r="B448" s="1" t="s">
        <v>306</v>
      </c>
      <c r="C448" s="2" t="s">
        <v>260</v>
      </c>
      <c r="D448" s="3" t="s">
        <v>305</v>
      </c>
      <c r="E448" s="3" t="str">
        <f t="shared" si="13"/>
        <v>Maple-beech-birch NLS</v>
      </c>
      <c r="G448" s="2">
        <v>45</v>
      </c>
      <c r="H448" s="2">
        <v>72.5</v>
      </c>
      <c r="I448" s="2">
        <v>62.9</v>
      </c>
      <c r="J448" s="2">
        <v>4.4000000000000004</v>
      </c>
      <c r="K448" s="2">
        <v>1.4</v>
      </c>
      <c r="L448" s="2">
        <v>5.2</v>
      </c>
      <c r="M448" s="2">
        <v>23</v>
      </c>
      <c r="N448" s="2">
        <v>134.30000000000001</v>
      </c>
      <c r="O448" s="2">
        <v>96.9</v>
      </c>
      <c r="P448" s="2">
        <v>4.8</v>
      </c>
      <c r="Q448" s="2">
        <v>22.7</v>
      </c>
      <c r="R448" s="2">
        <v>119.3</v>
      </c>
      <c r="S448" s="2">
        <v>96.2</v>
      </c>
    </row>
    <row r="449" spans="1:19" x14ac:dyDescent="0.2">
      <c r="A449" s="1" t="str">
        <f t="shared" si="12"/>
        <v>Maple-beech-birch NLS55</v>
      </c>
      <c r="B449" s="1" t="s">
        <v>306</v>
      </c>
      <c r="C449" s="2" t="s">
        <v>260</v>
      </c>
      <c r="D449" s="3" t="s">
        <v>305</v>
      </c>
      <c r="E449" s="3" t="str">
        <f t="shared" si="13"/>
        <v>Maple-beech-birch NLS</v>
      </c>
      <c r="G449" s="2">
        <v>55</v>
      </c>
      <c r="H449" s="2">
        <v>96.9</v>
      </c>
      <c r="I449" s="2">
        <v>77.3</v>
      </c>
      <c r="J449" s="2">
        <v>4.7</v>
      </c>
      <c r="K449" s="2">
        <v>1.4</v>
      </c>
      <c r="L449" s="2">
        <v>6.1</v>
      </c>
      <c r="M449" s="2">
        <v>25.3</v>
      </c>
      <c r="N449" s="2">
        <v>134.30000000000001</v>
      </c>
      <c r="O449" s="2">
        <v>114.8</v>
      </c>
      <c r="P449" s="2">
        <v>5.9</v>
      </c>
      <c r="Q449" s="2">
        <v>25.3</v>
      </c>
      <c r="R449" s="2">
        <v>124.3</v>
      </c>
      <c r="S449" s="2">
        <v>114.5</v>
      </c>
    </row>
    <row r="450" spans="1:19" x14ac:dyDescent="0.2">
      <c r="A450" s="1" t="str">
        <f t="shared" ref="A450:A513" si="14">CONCATENATE(E450,G450)</f>
        <v>Maple-beech-birch NLS65</v>
      </c>
      <c r="B450" s="1" t="s">
        <v>306</v>
      </c>
      <c r="C450" s="2" t="s">
        <v>260</v>
      </c>
      <c r="D450" s="3" t="s">
        <v>305</v>
      </c>
      <c r="E450" s="3" t="str">
        <f t="shared" ref="E450:E513" si="15">CONCATENATE(D450, " ",C450)</f>
        <v>Maple-beech-birch NLS</v>
      </c>
      <c r="G450" s="2">
        <v>65</v>
      </c>
      <c r="H450" s="2">
        <v>121.3</v>
      </c>
      <c r="I450" s="2">
        <v>91.1</v>
      </c>
      <c r="J450" s="2">
        <v>4.9000000000000004</v>
      </c>
      <c r="K450" s="2">
        <v>1.4</v>
      </c>
      <c r="L450" s="2">
        <v>7</v>
      </c>
      <c r="M450" s="2">
        <v>27.4</v>
      </c>
      <c r="N450" s="2">
        <v>134.30000000000001</v>
      </c>
      <c r="O450" s="2">
        <v>131.80000000000001</v>
      </c>
      <c r="P450" s="2">
        <v>6.9</v>
      </c>
      <c r="Q450" s="2">
        <v>27.4</v>
      </c>
      <c r="R450" s="2">
        <v>128.1</v>
      </c>
      <c r="S450" s="2">
        <v>131.69999999999999</v>
      </c>
    </row>
    <row r="451" spans="1:19" x14ac:dyDescent="0.2">
      <c r="A451" s="1" t="str">
        <f t="shared" si="14"/>
        <v>Maple-beech-birch NLS75</v>
      </c>
      <c r="B451" s="1" t="s">
        <v>306</v>
      </c>
      <c r="C451" s="2" t="s">
        <v>260</v>
      </c>
      <c r="D451" s="3" t="s">
        <v>305</v>
      </c>
      <c r="E451" s="3" t="str">
        <f t="shared" si="15"/>
        <v>Maple-beech-birch NLS</v>
      </c>
      <c r="G451" s="2">
        <v>75</v>
      </c>
      <c r="H451" s="2">
        <v>145.30000000000001</v>
      </c>
      <c r="I451" s="2">
        <v>104.4</v>
      </c>
      <c r="J451" s="2">
        <v>5.0999999999999996</v>
      </c>
      <c r="K451" s="2">
        <v>1.4</v>
      </c>
      <c r="L451" s="2">
        <v>8</v>
      </c>
      <c r="M451" s="2">
        <v>29.2</v>
      </c>
      <c r="N451" s="2">
        <v>134.30000000000001</v>
      </c>
      <c r="O451" s="2">
        <v>148</v>
      </c>
      <c r="P451" s="2">
        <v>7.9</v>
      </c>
      <c r="Q451" s="2">
        <v>29.1</v>
      </c>
      <c r="R451" s="2">
        <v>130.69999999999999</v>
      </c>
      <c r="S451" s="2">
        <v>147.9</v>
      </c>
    </row>
    <row r="452" spans="1:19" x14ac:dyDescent="0.2">
      <c r="A452" s="1" t="str">
        <f t="shared" si="14"/>
        <v>Maple-beech-birch NLS85</v>
      </c>
      <c r="B452" s="1" t="s">
        <v>306</v>
      </c>
      <c r="C452" s="2" t="s">
        <v>260</v>
      </c>
      <c r="D452" s="3" t="s">
        <v>305</v>
      </c>
      <c r="E452" s="3" t="str">
        <f t="shared" si="15"/>
        <v>Maple-beech-birch NLS</v>
      </c>
      <c r="G452" s="2">
        <v>85</v>
      </c>
      <c r="H452" s="2">
        <v>168.9</v>
      </c>
      <c r="I452" s="2">
        <v>117.1</v>
      </c>
      <c r="J452" s="2">
        <v>5.3</v>
      </c>
      <c r="K452" s="2">
        <v>1.3</v>
      </c>
      <c r="L452" s="2">
        <v>8.9</v>
      </c>
      <c r="M452" s="2">
        <v>30.7</v>
      </c>
      <c r="N452" s="2">
        <v>134.30000000000001</v>
      </c>
      <c r="O452" s="2">
        <v>163.30000000000001</v>
      </c>
      <c r="P452" s="2">
        <v>8.9</v>
      </c>
      <c r="Q452" s="2">
        <v>30.7</v>
      </c>
      <c r="R452" s="2">
        <v>132.4</v>
      </c>
      <c r="S452" s="2">
        <v>163.30000000000001</v>
      </c>
    </row>
    <row r="453" spans="1:19" x14ac:dyDescent="0.2">
      <c r="A453" s="1" t="str">
        <f t="shared" si="14"/>
        <v>Maple-beech-birch NLS95</v>
      </c>
      <c r="B453" s="1" t="s">
        <v>306</v>
      </c>
      <c r="C453" s="2" t="s">
        <v>260</v>
      </c>
      <c r="D453" s="3" t="s">
        <v>305</v>
      </c>
      <c r="E453" s="3" t="str">
        <f t="shared" si="15"/>
        <v>Maple-beech-birch NLS</v>
      </c>
      <c r="G453" s="2">
        <v>95</v>
      </c>
      <c r="H453" s="2">
        <v>191.9</v>
      </c>
      <c r="I453" s="2">
        <v>129.30000000000001</v>
      </c>
      <c r="J453" s="2">
        <v>5.4</v>
      </c>
      <c r="K453" s="2">
        <v>1.3</v>
      </c>
      <c r="L453" s="2">
        <v>9.8000000000000007</v>
      </c>
      <c r="M453" s="2">
        <v>32</v>
      </c>
      <c r="N453" s="2">
        <v>134.30000000000001</v>
      </c>
      <c r="O453" s="2">
        <v>177.8</v>
      </c>
      <c r="P453" s="2">
        <v>9.8000000000000007</v>
      </c>
      <c r="Q453" s="2">
        <v>32</v>
      </c>
      <c r="R453" s="2">
        <v>133.4</v>
      </c>
      <c r="S453" s="2">
        <v>177.8</v>
      </c>
    </row>
    <row r="454" spans="1:19" x14ac:dyDescent="0.2">
      <c r="A454" s="1" t="str">
        <f t="shared" si="14"/>
        <v>Maple-beech-birch NLS105</v>
      </c>
      <c r="B454" s="1" t="s">
        <v>306</v>
      </c>
      <c r="C454" s="2" t="s">
        <v>260</v>
      </c>
      <c r="D454" s="3" t="s">
        <v>305</v>
      </c>
      <c r="E454" s="3" t="str">
        <f t="shared" si="15"/>
        <v>Maple-beech-birch NLS</v>
      </c>
      <c r="G454" s="2">
        <v>105</v>
      </c>
      <c r="H454" s="2">
        <v>214.4</v>
      </c>
      <c r="I454" s="2">
        <v>140.9</v>
      </c>
      <c r="J454" s="2">
        <v>5.6</v>
      </c>
      <c r="K454" s="2">
        <v>1.3</v>
      </c>
      <c r="L454" s="2">
        <v>10.7</v>
      </c>
      <c r="M454" s="2">
        <v>33.1</v>
      </c>
      <c r="N454" s="2">
        <v>134.30000000000001</v>
      </c>
      <c r="O454" s="2">
        <v>191.6</v>
      </c>
      <c r="P454" s="2">
        <v>10.7</v>
      </c>
      <c r="Q454" s="2">
        <v>33.1</v>
      </c>
      <c r="R454" s="2">
        <v>133.9</v>
      </c>
      <c r="S454" s="2">
        <v>191.6</v>
      </c>
    </row>
    <row r="455" spans="1:19" x14ac:dyDescent="0.2">
      <c r="A455" s="1" t="str">
        <f t="shared" si="14"/>
        <v>Maple-beech-birch NLS115</v>
      </c>
      <c r="B455" s="1" t="s">
        <v>306</v>
      </c>
      <c r="C455" s="2" t="s">
        <v>260</v>
      </c>
      <c r="D455" s="3" t="s">
        <v>305</v>
      </c>
      <c r="E455" s="3" t="str">
        <f t="shared" si="15"/>
        <v>Maple-beech-birch NLS</v>
      </c>
      <c r="G455" s="2">
        <v>115</v>
      </c>
      <c r="H455" s="2">
        <v>236</v>
      </c>
      <c r="I455" s="2">
        <v>151.9</v>
      </c>
      <c r="J455" s="2">
        <v>5.7</v>
      </c>
      <c r="K455" s="2">
        <v>1.3</v>
      </c>
      <c r="L455" s="2">
        <v>11.5</v>
      </c>
      <c r="M455" s="2">
        <v>34.200000000000003</v>
      </c>
      <c r="N455" s="2">
        <v>134.30000000000001</v>
      </c>
      <c r="O455" s="2">
        <v>204.6</v>
      </c>
      <c r="P455" s="2">
        <v>11.5</v>
      </c>
      <c r="Q455" s="2">
        <v>34.200000000000003</v>
      </c>
      <c r="R455" s="2">
        <v>134.1</v>
      </c>
      <c r="S455" s="2">
        <v>204.6</v>
      </c>
    </row>
    <row r="456" spans="1:19" x14ac:dyDescent="0.2">
      <c r="A456" s="1" t="str">
        <f t="shared" si="14"/>
        <v>Maple-beech-birch NLS125</v>
      </c>
      <c r="B456" s="1" t="s">
        <v>306</v>
      </c>
      <c r="C456" s="2" t="s">
        <v>260</v>
      </c>
      <c r="D456" s="3" t="s">
        <v>305</v>
      </c>
      <c r="E456" s="3" t="str">
        <f t="shared" si="15"/>
        <v>Maple-beech-birch NLS</v>
      </c>
      <c r="G456" s="2">
        <v>125</v>
      </c>
      <c r="H456" s="2">
        <v>256.89999999999998</v>
      </c>
      <c r="I456" s="2">
        <v>162.4</v>
      </c>
      <c r="J456" s="2">
        <v>5.8</v>
      </c>
      <c r="K456" s="2">
        <v>1.3</v>
      </c>
      <c r="L456" s="2">
        <v>12.3</v>
      </c>
      <c r="M456" s="2">
        <v>35.1</v>
      </c>
      <c r="N456" s="2">
        <v>134.30000000000001</v>
      </c>
      <c r="O456" s="2">
        <v>216.9</v>
      </c>
      <c r="P456" s="2">
        <v>12.3</v>
      </c>
      <c r="Q456" s="2">
        <v>35.1</v>
      </c>
      <c r="R456" s="2">
        <v>134.19999999999999</v>
      </c>
      <c r="S456" s="2">
        <v>216.9</v>
      </c>
    </row>
    <row r="457" spans="1:19" x14ac:dyDescent="0.2">
      <c r="A457" s="1" t="str">
        <f t="shared" si="14"/>
        <v>Maple-beech-birch NPS0</v>
      </c>
      <c r="B457" s="1" t="s">
        <v>307</v>
      </c>
      <c r="C457" s="2" t="s">
        <v>275</v>
      </c>
      <c r="D457" s="3" t="s">
        <v>305</v>
      </c>
      <c r="E457" s="3" t="str">
        <f t="shared" si="15"/>
        <v>Maple-beech-birch NPS</v>
      </c>
      <c r="G457" s="2">
        <v>0</v>
      </c>
      <c r="H457" s="2">
        <v>0</v>
      </c>
      <c r="I457" s="2">
        <v>0</v>
      </c>
      <c r="J457" s="2">
        <v>0</v>
      </c>
      <c r="K457" s="2">
        <v>2.1</v>
      </c>
      <c r="L457" s="2">
        <v>12.8</v>
      </c>
      <c r="M457" s="2">
        <v>27.7</v>
      </c>
      <c r="N457" s="2">
        <v>64.900000000000006</v>
      </c>
      <c r="O457" s="2">
        <v>42.6</v>
      </c>
      <c r="P457" s="2">
        <v>0</v>
      </c>
      <c r="Q457" s="2">
        <v>0</v>
      </c>
      <c r="R457" s="2">
        <v>48.6</v>
      </c>
      <c r="S457" s="2">
        <v>2.1</v>
      </c>
    </row>
    <row r="458" spans="1:19" x14ac:dyDescent="0.2">
      <c r="A458" s="1" t="str">
        <f t="shared" si="14"/>
        <v>Maple-beech-birch NPS5</v>
      </c>
      <c r="B458" s="1" t="s">
        <v>307</v>
      </c>
      <c r="C458" s="2" t="s">
        <v>275</v>
      </c>
      <c r="D458" s="3" t="s">
        <v>305</v>
      </c>
      <c r="E458" s="3" t="str">
        <f t="shared" si="15"/>
        <v>Maple-beech-birch NPS</v>
      </c>
      <c r="G458" s="2">
        <v>5</v>
      </c>
      <c r="H458" s="2">
        <v>0</v>
      </c>
      <c r="I458" s="2">
        <v>5.0999999999999996</v>
      </c>
      <c r="J458" s="2">
        <v>0.5</v>
      </c>
      <c r="K458" s="2">
        <v>2.2000000000000002</v>
      </c>
      <c r="L458" s="2">
        <v>8.8000000000000007</v>
      </c>
      <c r="M458" s="2">
        <v>20.3</v>
      </c>
      <c r="N458" s="2">
        <v>64.900000000000006</v>
      </c>
      <c r="O458" s="2">
        <v>37</v>
      </c>
      <c r="P458" s="2">
        <v>0.3</v>
      </c>
      <c r="Q458" s="2">
        <v>4.2</v>
      </c>
      <c r="R458" s="2">
        <v>48.8</v>
      </c>
      <c r="S458" s="2">
        <v>12.4</v>
      </c>
    </row>
    <row r="459" spans="1:19" x14ac:dyDescent="0.2">
      <c r="A459" s="1" t="str">
        <f t="shared" si="14"/>
        <v>Maple-beech-birch NPS15</v>
      </c>
      <c r="B459" s="1" t="s">
        <v>307</v>
      </c>
      <c r="C459" s="2" t="s">
        <v>275</v>
      </c>
      <c r="D459" s="3" t="s">
        <v>305</v>
      </c>
      <c r="E459" s="3" t="str">
        <f t="shared" si="15"/>
        <v>Maple-beech-birch NPS</v>
      </c>
      <c r="G459" s="2">
        <v>15</v>
      </c>
      <c r="H459" s="2">
        <v>0.9</v>
      </c>
      <c r="I459" s="2">
        <v>10.5</v>
      </c>
      <c r="J459" s="2">
        <v>1.1000000000000001</v>
      </c>
      <c r="K459" s="2">
        <v>1.9</v>
      </c>
      <c r="L459" s="2">
        <v>4.4000000000000004</v>
      </c>
      <c r="M459" s="2">
        <v>16.3</v>
      </c>
      <c r="N459" s="2">
        <v>64.900000000000006</v>
      </c>
      <c r="O459" s="2">
        <v>34.200000000000003</v>
      </c>
      <c r="P459" s="2">
        <v>0.7</v>
      </c>
      <c r="Q459" s="2">
        <v>10.8</v>
      </c>
      <c r="R459" s="2">
        <v>50</v>
      </c>
      <c r="S459" s="2">
        <v>25</v>
      </c>
    </row>
    <row r="460" spans="1:19" x14ac:dyDescent="0.2">
      <c r="A460" s="1" t="str">
        <f t="shared" si="14"/>
        <v>Maple-beech-birch NPS25</v>
      </c>
      <c r="B460" s="1" t="s">
        <v>307</v>
      </c>
      <c r="C460" s="2" t="s">
        <v>275</v>
      </c>
      <c r="D460" s="3" t="s">
        <v>305</v>
      </c>
      <c r="E460" s="3" t="str">
        <f t="shared" si="15"/>
        <v>Maple-beech-birch NPS</v>
      </c>
      <c r="G460" s="2">
        <v>25</v>
      </c>
      <c r="H460" s="2">
        <v>8.1999999999999993</v>
      </c>
      <c r="I460" s="2">
        <v>18.5</v>
      </c>
      <c r="J460" s="2">
        <v>1.8</v>
      </c>
      <c r="K460" s="2">
        <v>1.7</v>
      </c>
      <c r="L460" s="2">
        <v>2.8</v>
      </c>
      <c r="M460" s="2">
        <v>17.600000000000001</v>
      </c>
      <c r="N460" s="2">
        <v>64.900000000000006</v>
      </c>
      <c r="O460" s="2">
        <v>42.5</v>
      </c>
      <c r="P460" s="2">
        <v>1.2</v>
      </c>
      <c r="Q460" s="2">
        <v>15.8</v>
      </c>
      <c r="R460" s="2">
        <v>52.2</v>
      </c>
      <c r="S460" s="2">
        <v>39</v>
      </c>
    </row>
    <row r="461" spans="1:19" x14ac:dyDescent="0.2">
      <c r="A461" s="1" t="str">
        <f t="shared" si="14"/>
        <v>Maple-beech-birch NPS35</v>
      </c>
      <c r="B461" s="1" t="s">
        <v>307</v>
      </c>
      <c r="C461" s="2" t="s">
        <v>275</v>
      </c>
      <c r="D461" s="3" t="s">
        <v>305</v>
      </c>
      <c r="E461" s="3" t="str">
        <f t="shared" si="15"/>
        <v>Maple-beech-birch NPS</v>
      </c>
      <c r="G461" s="2">
        <v>35</v>
      </c>
      <c r="H461" s="2">
        <v>21.4</v>
      </c>
      <c r="I461" s="2">
        <v>29.7</v>
      </c>
      <c r="J461" s="2">
        <v>3</v>
      </c>
      <c r="K461" s="2">
        <v>1.6</v>
      </c>
      <c r="L461" s="2">
        <v>2.6</v>
      </c>
      <c r="M461" s="2">
        <v>20.3</v>
      </c>
      <c r="N461" s="2">
        <v>64.900000000000006</v>
      </c>
      <c r="O461" s="2">
        <v>57.1</v>
      </c>
      <c r="P461" s="2">
        <v>1.9</v>
      </c>
      <c r="Q461" s="2">
        <v>19.7</v>
      </c>
      <c r="R461" s="2">
        <v>54.9</v>
      </c>
      <c r="S461" s="2">
        <v>55.7</v>
      </c>
    </row>
    <row r="462" spans="1:19" x14ac:dyDescent="0.2">
      <c r="A462" s="1" t="str">
        <f t="shared" si="14"/>
        <v>Maple-beech-birch NPS45</v>
      </c>
      <c r="B462" s="1" t="s">
        <v>307</v>
      </c>
      <c r="C462" s="2" t="s">
        <v>275</v>
      </c>
      <c r="D462" s="3" t="s">
        <v>305</v>
      </c>
      <c r="E462" s="3" t="str">
        <f t="shared" si="15"/>
        <v>Maple-beech-birch NPS</v>
      </c>
      <c r="G462" s="2">
        <v>45</v>
      </c>
      <c r="H462" s="2">
        <v>38.200000000000003</v>
      </c>
      <c r="I462" s="2">
        <v>41.3</v>
      </c>
      <c r="J462" s="2">
        <v>3.8</v>
      </c>
      <c r="K462" s="2">
        <v>1.5</v>
      </c>
      <c r="L462" s="2">
        <v>2.9</v>
      </c>
      <c r="M462" s="2">
        <v>23</v>
      </c>
      <c r="N462" s="2">
        <v>64.900000000000006</v>
      </c>
      <c r="O462" s="2">
        <v>72.400000000000006</v>
      </c>
      <c r="P462" s="2">
        <v>2.6</v>
      </c>
      <c r="Q462" s="2">
        <v>22.7</v>
      </c>
      <c r="R462" s="2">
        <v>57.7</v>
      </c>
      <c r="S462" s="2">
        <v>71.900000000000006</v>
      </c>
    </row>
    <row r="463" spans="1:19" x14ac:dyDescent="0.2">
      <c r="A463" s="1" t="str">
        <f t="shared" si="14"/>
        <v>Maple-beech-birch NPS55</v>
      </c>
      <c r="B463" s="1" t="s">
        <v>307</v>
      </c>
      <c r="C463" s="2" t="s">
        <v>275</v>
      </c>
      <c r="D463" s="3" t="s">
        <v>305</v>
      </c>
      <c r="E463" s="3" t="str">
        <f t="shared" si="15"/>
        <v>Maple-beech-birch NPS</v>
      </c>
      <c r="G463" s="2">
        <v>55</v>
      </c>
      <c r="H463" s="2">
        <v>57.4</v>
      </c>
      <c r="I463" s="2">
        <v>53.6</v>
      </c>
      <c r="J463" s="2">
        <v>4.2</v>
      </c>
      <c r="K463" s="2">
        <v>1.4</v>
      </c>
      <c r="L463" s="2">
        <v>3.5</v>
      </c>
      <c r="M463" s="2">
        <v>25.3</v>
      </c>
      <c r="N463" s="2">
        <v>64.900000000000006</v>
      </c>
      <c r="O463" s="2">
        <v>88.1</v>
      </c>
      <c r="P463" s="2">
        <v>3.4</v>
      </c>
      <c r="Q463" s="2">
        <v>25.3</v>
      </c>
      <c r="R463" s="2">
        <v>60</v>
      </c>
      <c r="S463" s="2">
        <v>87.9</v>
      </c>
    </row>
    <row r="464" spans="1:19" x14ac:dyDescent="0.2">
      <c r="A464" s="1" t="str">
        <f t="shared" si="14"/>
        <v>Maple-beech-birch NPS65</v>
      </c>
      <c r="B464" s="1" t="s">
        <v>307</v>
      </c>
      <c r="C464" s="2" t="s">
        <v>275</v>
      </c>
      <c r="D464" s="3" t="s">
        <v>305</v>
      </c>
      <c r="E464" s="3" t="str">
        <f t="shared" si="15"/>
        <v>Maple-beech-birch NPS</v>
      </c>
      <c r="G464" s="2">
        <v>65</v>
      </c>
      <c r="H464" s="2">
        <v>78.599999999999994</v>
      </c>
      <c r="I464" s="2">
        <v>66.5</v>
      </c>
      <c r="J464" s="2">
        <v>4.5</v>
      </c>
      <c r="K464" s="2">
        <v>1.3</v>
      </c>
      <c r="L464" s="2">
        <v>4.3</v>
      </c>
      <c r="M464" s="2">
        <v>27.4</v>
      </c>
      <c r="N464" s="2">
        <v>64.900000000000006</v>
      </c>
      <c r="O464" s="2">
        <v>104</v>
      </c>
      <c r="P464" s="2">
        <v>4.2</v>
      </c>
      <c r="Q464" s="2">
        <v>27.4</v>
      </c>
      <c r="R464" s="2">
        <v>61.9</v>
      </c>
      <c r="S464" s="2">
        <v>103.9</v>
      </c>
    </row>
    <row r="465" spans="1:19" x14ac:dyDescent="0.2">
      <c r="A465" s="1" t="str">
        <f t="shared" si="14"/>
        <v>Maple-beech-birch NPS75</v>
      </c>
      <c r="B465" s="1" t="s">
        <v>307</v>
      </c>
      <c r="C465" s="2" t="s">
        <v>275</v>
      </c>
      <c r="D465" s="3" t="s">
        <v>305</v>
      </c>
      <c r="E465" s="3" t="str">
        <f t="shared" si="15"/>
        <v>Maple-beech-birch NPS</v>
      </c>
      <c r="G465" s="2">
        <v>75</v>
      </c>
      <c r="H465" s="2">
        <v>101</v>
      </c>
      <c r="I465" s="2">
        <v>79.599999999999994</v>
      </c>
      <c r="J465" s="2">
        <v>4.7</v>
      </c>
      <c r="K465" s="2">
        <v>1.3</v>
      </c>
      <c r="L465" s="2">
        <v>5.0999999999999996</v>
      </c>
      <c r="M465" s="2">
        <v>29.2</v>
      </c>
      <c r="N465" s="2">
        <v>64.900000000000006</v>
      </c>
      <c r="O465" s="2">
        <v>119.9</v>
      </c>
      <c r="P465" s="2">
        <v>5.0999999999999996</v>
      </c>
      <c r="Q465" s="2">
        <v>29.1</v>
      </c>
      <c r="R465" s="2">
        <v>63.2</v>
      </c>
      <c r="S465" s="2">
        <v>119.8</v>
      </c>
    </row>
    <row r="466" spans="1:19" x14ac:dyDescent="0.2">
      <c r="A466" s="1" t="str">
        <f t="shared" si="14"/>
        <v>Maple-beech-birch NPS85</v>
      </c>
      <c r="B466" s="1" t="s">
        <v>307</v>
      </c>
      <c r="C466" s="2" t="s">
        <v>275</v>
      </c>
      <c r="D466" s="3" t="s">
        <v>305</v>
      </c>
      <c r="E466" s="3" t="str">
        <f t="shared" si="15"/>
        <v>Maple-beech-birch NPS</v>
      </c>
      <c r="G466" s="2">
        <v>85</v>
      </c>
      <c r="H466" s="2">
        <v>124.4</v>
      </c>
      <c r="I466" s="2">
        <v>92.9</v>
      </c>
      <c r="J466" s="2">
        <v>4.9000000000000004</v>
      </c>
      <c r="K466" s="2">
        <v>1.2</v>
      </c>
      <c r="L466" s="2">
        <v>5.9</v>
      </c>
      <c r="M466" s="2">
        <v>30.7</v>
      </c>
      <c r="N466" s="2">
        <v>64.900000000000006</v>
      </c>
      <c r="O466" s="2">
        <v>135.69999999999999</v>
      </c>
      <c r="P466" s="2">
        <v>5.9</v>
      </c>
      <c r="Q466" s="2">
        <v>30.7</v>
      </c>
      <c r="R466" s="2">
        <v>64</v>
      </c>
      <c r="S466" s="2">
        <v>135.69999999999999</v>
      </c>
    </row>
    <row r="467" spans="1:19" x14ac:dyDescent="0.2">
      <c r="A467" s="1" t="str">
        <f t="shared" si="14"/>
        <v>Maple-beech-birch NPS95</v>
      </c>
      <c r="B467" s="1" t="s">
        <v>307</v>
      </c>
      <c r="C467" s="2" t="s">
        <v>275</v>
      </c>
      <c r="D467" s="3" t="s">
        <v>305</v>
      </c>
      <c r="E467" s="3" t="str">
        <f t="shared" si="15"/>
        <v>Maple-beech-birch NPS</v>
      </c>
      <c r="G467" s="2">
        <v>95</v>
      </c>
      <c r="H467" s="2">
        <v>148.6</v>
      </c>
      <c r="I467" s="2">
        <v>106.2</v>
      </c>
      <c r="J467" s="2">
        <v>5.0999999999999996</v>
      </c>
      <c r="K467" s="2">
        <v>1.2</v>
      </c>
      <c r="L467" s="2">
        <v>6.7</v>
      </c>
      <c r="M467" s="2">
        <v>32</v>
      </c>
      <c r="N467" s="2">
        <v>64.900000000000006</v>
      </c>
      <c r="O467" s="2">
        <v>151.30000000000001</v>
      </c>
      <c r="P467" s="2">
        <v>6.7</v>
      </c>
      <c r="Q467" s="2">
        <v>32</v>
      </c>
      <c r="R467" s="2">
        <v>64.400000000000006</v>
      </c>
      <c r="S467" s="2">
        <v>151.19999999999999</v>
      </c>
    </row>
    <row r="468" spans="1:19" x14ac:dyDescent="0.2">
      <c r="A468" s="1" t="str">
        <f t="shared" si="14"/>
        <v>Maple-beech-birch NPS105</v>
      </c>
      <c r="B468" s="1" t="s">
        <v>307</v>
      </c>
      <c r="C468" s="2" t="s">
        <v>275</v>
      </c>
      <c r="D468" s="3" t="s">
        <v>305</v>
      </c>
      <c r="E468" s="3" t="str">
        <f t="shared" si="15"/>
        <v>Maple-beech-birch NPS</v>
      </c>
      <c r="G468" s="2">
        <v>105</v>
      </c>
      <c r="H468" s="2">
        <v>173.1</v>
      </c>
      <c r="I468" s="2">
        <v>119.4</v>
      </c>
      <c r="J468" s="2">
        <v>5.3</v>
      </c>
      <c r="K468" s="2">
        <v>1.2</v>
      </c>
      <c r="L468" s="2">
        <v>7.6</v>
      </c>
      <c r="M468" s="2">
        <v>33.1</v>
      </c>
      <c r="N468" s="2">
        <v>64.900000000000006</v>
      </c>
      <c r="O468" s="2">
        <v>166.6</v>
      </c>
      <c r="P468" s="2">
        <v>7.6</v>
      </c>
      <c r="Q468" s="2">
        <v>33.1</v>
      </c>
      <c r="R468" s="2">
        <v>64.7</v>
      </c>
      <c r="S468" s="2">
        <v>166.6</v>
      </c>
    </row>
    <row r="469" spans="1:19" x14ac:dyDescent="0.2">
      <c r="A469" s="1" t="str">
        <f t="shared" si="14"/>
        <v>Maple-beech-birch NPS115</v>
      </c>
      <c r="B469" s="1" t="s">
        <v>307</v>
      </c>
      <c r="C469" s="2" t="s">
        <v>275</v>
      </c>
      <c r="D469" s="3" t="s">
        <v>305</v>
      </c>
      <c r="E469" s="3" t="str">
        <f t="shared" si="15"/>
        <v>Maple-beech-birch NPS</v>
      </c>
      <c r="G469" s="2">
        <v>115</v>
      </c>
      <c r="H469" s="2">
        <v>197.4</v>
      </c>
      <c r="I469" s="2">
        <v>132.1</v>
      </c>
      <c r="J469" s="2">
        <v>5.5</v>
      </c>
      <c r="K469" s="2">
        <v>1.2</v>
      </c>
      <c r="L469" s="2">
        <v>8.4</v>
      </c>
      <c r="M469" s="2">
        <v>34.200000000000003</v>
      </c>
      <c r="N469" s="2">
        <v>64.900000000000006</v>
      </c>
      <c r="O469" s="2">
        <v>181.3</v>
      </c>
      <c r="P469" s="2">
        <v>8.4</v>
      </c>
      <c r="Q469" s="2">
        <v>34.200000000000003</v>
      </c>
      <c r="R469" s="2">
        <v>64.8</v>
      </c>
      <c r="S469" s="2">
        <v>181.3</v>
      </c>
    </row>
    <row r="470" spans="1:19" x14ac:dyDescent="0.2">
      <c r="A470" s="1" t="str">
        <f t="shared" si="14"/>
        <v>Maple-beech-birch NPS125</v>
      </c>
      <c r="B470" s="1" t="s">
        <v>307</v>
      </c>
      <c r="C470" s="2" t="s">
        <v>275</v>
      </c>
      <c r="D470" s="3" t="s">
        <v>305</v>
      </c>
      <c r="E470" s="3" t="str">
        <f t="shared" si="15"/>
        <v>Maple-beech-birch NPS</v>
      </c>
      <c r="G470" s="2">
        <v>125</v>
      </c>
      <c r="H470" s="2">
        <v>220.5</v>
      </c>
      <c r="I470" s="2">
        <v>144</v>
      </c>
      <c r="J470" s="2">
        <v>5.6</v>
      </c>
      <c r="K470" s="2">
        <v>1.1000000000000001</v>
      </c>
      <c r="L470" s="2">
        <v>9.1</v>
      </c>
      <c r="M470" s="2">
        <v>35.1</v>
      </c>
      <c r="N470" s="2">
        <v>64.900000000000006</v>
      </c>
      <c r="O470" s="2">
        <v>195</v>
      </c>
      <c r="P470" s="2">
        <v>9.1</v>
      </c>
      <c r="Q470" s="2">
        <v>35.1</v>
      </c>
      <c r="R470" s="2">
        <v>64.8</v>
      </c>
      <c r="S470" s="2">
        <v>195</v>
      </c>
    </row>
    <row r="471" spans="1:19" x14ac:dyDescent="0.2">
      <c r="A471" s="1" t="str">
        <f t="shared" si="14"/>
        <v>Mixed conifer PSW0</v>
      </c>
      <c r="B471" s="1" t="s">
        <v>308</v>
      </c>
      <c r="C471" s="2" t="s">
        <v>279</v>
      </c>
      <c r="D471" s="3" t="s">
        <v>309</v>
      </c>
      <c r="E471" s="3" t="str">
        <f t="shared" si="15"/>
        <v>Mixed conifer PSW</v>
      </c>
      <c r="G471" s="2">
        <v>0</v>
      </c>
      <c r="H471" s="2">
        <v>0</v>
      </c>
      <c r="I471" s="2">
        <v>0</v>
      </c>
      <c r="J471" s="2">
        <v>0</v>
      </c>
      <c r="K471" s="2">
        <v>4.8</v>
      </c>
      <c r="L471" s="2">
        <v>12</v>
      </c>
      <c r="M471" s="2">
        <v>37.200000000000003</v>
      </c>
      <c r="N471" s="2">
        <v>49.8</v>
      </c>
      <c r="O471" s="2">
        <v>54</v>
      </c>
      <c r="P471" s="2">
        <v>0</v>
      </c>
      <c r="Q471" s="2">
        <v>0</v>
      </c>
      <c r="R471" s="2">
        <v>37.4</v>
      </c>
      <c r="S471" s="2">
        <v>4.8</v>
      </c>
    </row>
    <row r="472" spans="1:19" x14ac:dyDescent="0.2">
      <c r="A472" s="1" t="str">
        <f t="shared" si="14"/>
        <v>Mixed conifer PSW5</v>
      </c>
      <c r="B472" s="1" t="s">
        <v>308</v>
      </c>
      <c r="C472" s="2" t="s">
        <v>279</v>
      </c>
      <c r="D472" s="3" t="s">
        <v>309</v>
      </c>
      <c r="E472" s="3" t="str">
        <f t="shared" si="15"/>
        <v>Mixed conifer PSW</v>
      </c>
      <c r="G472" s="2">
        <v>5</v>
      </c>
      <c r="H472" s="2">
        <v>0</v>
      </c>
      <c r="I472" s="2">
        <v>4.2</v>
      </c>
      <c r="J472" s="2">
        <v>0.3</v>
      </c>
      <c r="K472" s="2">
        <v>4.8</v>
      </c>
      <c r="L472" s="2">
        <v>10.7</v>
      </c>
      <c r="M472" s="2">
        <v>35.4</v>
      </c>
      <c r="N472" s="2">
        <v>49.8</v>
      </c>
      <c r="O472" s="2">
        <v>55.4</v>
      </c>
      <c r="P472" s="2">
        <v>0.4</v>
      </c>
      <c r="Q472" s="2">
        <v>5.2</v>
      </c>
      <c r="R472" s="2">
        <v>37.5</v>
      </c>
      <c r="S472" s="2">
        <v>14.8</v>
      </c>
    </row>
    <row r="473" spans="1:19" x14ac:dyDescent="0.2">
      <c r="A473" s="1" t="str">
        <f t="shared" si="14"/>
        <v>Mixed conifer PSW15</v>
      </c>
      <c r="B473" s="1" t="s">
        <v>308</v>
      </c>
      <c r="C473" s="2" t="s">
        <v>279</v>
      </c>
      <c r="D473" s="3" t="s">
        <v>309</v>
      </c>
      <c r="E473" s="3" t="str">
        <f t="shared" si="15"/>
        <v>Mixed conifer PSW</v>
      </c>
      <c r="G473" s="2">
        <v>15</v>
      </c>
      <c r="H473" s="2">
        <v>2</v>
      </c>
      <c r="I473" s="2">
        <v>8.1</v>
      </c>
      <c r="J473" s="2">
        <v>0.8</v>
      </c>
      <c r="K473" s="2">
        <v>4.8</v>
      </c>
      <c r="L473" s="2">
        <v>8.4</v>
      </c>
      <c r="M473" s="2">
        <v>32.9</v>
      </c>
      <c r="N473" s="2">
        <v>49.8</v>
      </c>
      <c r="O473" s="2">
        <v>54.9</v>
      </c>
      <c r="P473" s="2">
        <v>0.8</v>
      </c>
      <c r="Q473" s="2">
        <v>13</v>
      </c>
      <c r="R473" s="2">
        <v>38.4</v>
      </c>
      <c r="S473" s="2">
        <v>27.4</v>
      </c>
    </row>
    <row r="474" spans="1:19" x14ac:dyDescent="0.2">
      <c r="A474" s="1" t="str">
        <f t="shared" si="14"/>
        <v>Mixed conifer PSW25</v>
      </c>
      <c r="B474" s="1" t="s">
        <v>308</v>
      </c>
      <c r="C474" s="2" t="s">
        <v>279</v>
      </c>
      <c r="D474" s="3" t="s">
        <v>309</v>
      </c>
      <c r="E474" s="3" t="str">
        <f t="shared" si="15"/>
        <v>Mixed conifer PSW</v>
      </c>
      <c r="G474" s="2">
        <v>25</v>
      </c>
      <c r="H474" s="2">
        <v>11.1</v>
      </c>
      <c r="I474" s="2">
        <v>14.6</v>
      </c>
      <c r="J474" s="2">
        <v>1.5</v>
      </c>
      <c r="K474" s="2">
        <v>6.9</v>
      </c>
      <c r="L474" s="2">
        <v>7</v>
      </c>
      <c r="M474" s="2">
        <v>31.8</v>
      </c>
      <c r="N474" s="2">
        <v>49.8</v>
      </c>
      <c r="O474" s="2">
        <v>61.7</v>
      </c>
      <c r="P474" s="2">
        <v>1.5</v>
      </c>
      <c r="Q474" s="2">
        <v>18.600000000000001</v>
      </c>
      <c r="R474" s="2">
        <v>40.1</v>
      </c>
      <c r="S474" s="2">
        <v>43</v>
      </c>
    </row>
    <row r="475" spans="1:19" x14ac:dyDescent="0.2">
      <c r="A475" s="1" t="str">
        <f t="shared" si="14"/>
        <v>Mixed conifer PSW35</v>
      </c>
      <c r="B475" s="1" t="s">
        <v>308</v>
      </c>
      <c r="C475" s="2" t="s">
        <v>279</v>
      </c>
      <c r="D475" s="3" t="s">
        <v>309</v>
      </c>
      <c r="E475" s="3" t="str">
        <f t="shared" si="15"/>
        <v>Mixed conifer PSW</v>
      </c>
      <c r="G475" s="2">
        <v>35</v>
      </c>
      <c r="H475" s="2">
        <v>24.4</v>
      </c>
      <c r="I475" s="2">
        <v>22.3</v>
      </c>
      <c r="J475" s="2">
        <v>2.2000000000000002</v>
      </c>
      <c r="K475" s="2">
        <v>4.9000000000000004</v>
      </c>
      <c r="L475" s="2">
        <v>6.3</v>
      </c>
      <c r="M475" s="2">
        <v>31.6</v>
      </c>
      <c r="N475" s="2">
        <v>49.8</v>
      </c>
      <c r="O475" s="2">
        <v>67.3</v>
      </c>
      <c r="P475" s="2">
        <v>2.2000000000000002</v>
      </c>
      <c r="Q475" s="2">
        <v>22.9</v>
      </c>
      <c r="R475" s="2">
        <v>42.2</v>
      </c>
      <c r="S475" s="2">
        <v>54.5</v>
      </c>
    </row>
    <row r="476" spans="1:19" x14ac:dyDescent="0.2">
      <c r="A476" s="1" t="str">
        <f t="shared" si="14"/>
        <v>Mixed conifer PSW45</v>
      </c>
      <c r="B476" s="1" t="s">
        <v>308</v>
      </c>
      <c r="C476" s="2" t="s">
        <v>279</v>
      </c>
      <c r="D476" s="3" t="s">
        <v>309</v>
      </c>
      <c r="E476" s="3" t="str">
        <f t="shared" si="15"/>
        <v>Mixed conifer PSW</v>
      </c>
      <c r="G476" s="2">
        <v>45</v>
      </c>
      <c r="H476" s="2">
        <v>44.5</v>
      </c>
      <c r="I476" s="2">
        <v>32.9</v>
      </c>
      <c r="J476" s="2">
        <v>3.3</v>
      </c>
      <c r="K476" s="2">
        <v>3.6</v>
      </c>
      <c r="L476" s="2">
        <v>6.3</v>
      </c>
      <c r="M476" s="2">
        <v>32</v>
      </c>
      <c r="N476" s="2">
        <v>49.8</v>
      </c>
      <c r="O476" s="2">
        <v>78.099999999999994</v>
      </c>
      <c r="P476" s="2">
        <v>3.3</v>
      </c>
      <c r="Q476" s="2">
        <v>26.2</v>
      </c>
      <c r="R476" s="2">
        <v>44.3</v>
      </c>
      <c r="S476" s="2">
        <v>69.400000000000006</v>
      </c>
    </row>
    <row r="477" spans="1:19" x14ac:dyDescent="0.2">
      <c r="A477" s="1" t="str">
        <f t="shared" si="14"/>
        <v>Mixed conifer PSW55</v>
      </c>
      <c r="B477" s="1" t="s">
        <v>308</v>
      </c>
      <c r="C477" s="2" t="s">
        <v>279</v>
      </c>
      <c r="D477" s="3" t="s">
        <v>309</v>
      </c>
      <c r="E477" s="3" t="str">
        <f t="shared" si="15"/>
        <v>Mixed conifer PSW</v>
      </c>
      <c r="G477" s="2">
        <v>55</v>
      </c>
      <c r="H477" s="2">
        <v>71.900000000000006</v>
      </c>
      <c r="I477" s="2">
        <v>46.5</v>
      </c>
      <c r="J477" s="2">
        <v>4.7</v>
      </c>
      <c r="K477" s="2">
        <v>2.8</v>
      </c>
      <c r="L477" s="2">
        <v>6.9</v>
      </c>
      <c r="M477" s="2">
        <v>32.700000000000003</v>
      </c>
      <c r="N477" s="2">
        <v>49.8</v>
      </c>
      <c r="O477" s="2">
        <v>93.5</v>
      </c>
      <c r="P477" s="2">
        <v>4.7</v>
      </c>
      <c r="Q477" s="2">
        <v>28.9</v>
      </c>
      <c r="R477" s="2">
        <v>46.1</v>
      </c>
      <c r="S477" s="2">
        <v>87.5</v>
      </c>
    </row>
    <row r="478" spans="1:19" x14ac:dyDescent="0.2">
      <c r="A478" s="1" t="str">
        <f t="shared" si="14"/>
        <v>Mixed conifer PSW65</v>
      </c>
      <c r="B478" s="1" t="s">
        <v>308</v>
      </c>
      <c r="C478" s="2" t="s">
        <v>279</v>
      </c>
      <c r="D478" s="3" t="s">
        <v>309</v>
      </c>
      <c r="E478" s="3" t="str">
        <f t="shared" si="15"/>
        <v>Mixed conifer PSW</v>
      </c>
      <c r="G478" s="2">
        <v>65</v>
      </c>
      <c r="H478" s="2">
        <v>106.6</v>
      </c>
      <c r="I478" s="2">
        <v>62.8</v>
      </c>
      <c r="J478" s="2">
        <v>6.3</v>
      </c>
      <c r="K478" s="2">
        <v>2.2000000000000002</v>
      </c>
      <c r="L478" s="2">
        <v>7.9</v>
      </c>
      <c r="M478" s="2">
        <v>33.6</v>
      </c>
      <c r="N478" s="2">
        <v>49.8</v>
      </c>
      <c r="O478" s="2">
        <v>112.8</v>
      </c>
      <c r="P478" s="2">
        <v>6.3</v>
      </c>
      <c r="Q478" s="2">
        <v>31.1</v>
      </c>
      <c r="R478" s="2">
        <v>47.5</v>
      </c>
      <c r="S478" s="2">
        <v>108.7</v>
      </c>
    </row>
    <row r="479" spans="1:19" x14ac:dyDescent="0.2">
      <c r="A479" s="1" t="str">
        <f t="shared" si="14"/>
        <v>Mixed conifer PSW75</v>
      </c>
      <c r="B479" s="1" t="s">
        <v>308</v>
      </c>
      <c r="C479" s="2" t="s">
        <v>279</v>
      </c>
      <c r="D479" s="3" t="s">
        <v>309</v>
      </c>
      <c r="E479" s="3" t="str">
        <f t="shared" si="15"/>
        <v>Mixed conifer PSW</v>
      </c>
      <c r="G479" s="2">
        <v>75</v>
      </c>
      <c r="H479" s="2">
        <v>147.9</v>
      </c>
      <c r="I479" s="2">
        <v>81.400000000000006</v>
      </c>
      <c r="J479" s="2">
        <v>8.1</v>
      </c>
      <c r="K479" s="2">
        <v>1.8</v>
      </c>
      <c r="L479" s="2">
        <v>9.3000000000000007</v>
      </c>
      <c r="M479" s="2">
        <v>34.6</v>
      </c>
      <c r="N479" s="2">
        <v>49.8</v>
      </c>
      <c r="O479" s="2">
        <v>135.30000000000001</v>
      </c>
      <c r="P479" s="2">
        <v>8.1999999999999993</v>
      </c>
      <c r="Q479" s="2">
        <v>33</v>
      </c>
      <c r="R479" s="2">
        <v>48.5</v>
      </c>
      <c r="S479" s="2">
        <v>132.5</v>
      </c>
    </row>
    <row r="480" spans="1:19" x14ac:dyDescent="0.2">
      <c r="A480" s="1" t="str">
        <f t="shared" si="14"/>
        <v>Mixed conifer PSW85</v>
      </c>
      <c r="B480" s="1" t="s">
        <v>308</v>
      </c>
      <c r="C480" s="2" t="s">
        <v>279</v>
      </c>
      <c r="D480" s="3" t="s">
        <v>309</v>
      </c>
      <c r="E480" s="3" t="str">
        <f t="shared" si="15"/>
        <v>Mixed conifer PSW</v>
      </c>
      <c r="G480" s="2">
        <v>85</v>
      </c>
      <c r="H480" s="2">
        <v>195.4</v>
      </c>
      <c r="I480" s="2">
        <v>102</v>
      </c>
      <c r="J480" s="2">
        <v>10.199999999999999</v>
      </c>
      <c r="K480" s="2">
        <v>1.5</v>
      </c>
      <c r="L480" s="2">
        <v>11.1</v>
      </c>
      <c r="M480" s="2">
        <v>35.6</v>
      </c>
      <c r="N480" s="2">
        <v>49.8</v>
      </c>
      <c r="O480" s="2">
        <v>160.4</v>
      </c>
      <c r="P480" s="2">
        <v>10.199999999999999</v>
      </c>
      <c r="Q480" s="2">
        <v>34.5</v>
      </c>
      <c r="R480" s="2">
        <v>49.1</v>
      </c>
      <c r="S480" s="2">
        <v>158.5</v>
      </c>
    </row>
    <row r="481" spans="1:19" x14ac:dyDescent="0.2">
      <c r="A481" s="1" t="str">
        <f t="shared" si="14"/>
        <v>Mixed conifer PSW95</v>
      </c>
      <c r="B481" s="1" t="s">
        <v>308</v>
      </c>
      <c r="C481" s="2" t="s">
        <v>279</v>
      </c>
      <c r="D481" s="3" t="s">
        <v>309</v>
      </c>
      <c r="E481" s="3" t="str">
        <f t="shared" si="15"/>
        <v>Mixed conifer PSW</v>
      </c>
      <c r="G481" s="2">
        <v>95</v>
      </c>
      <c r="H481" s="2">
        <v>248.3</v>
      </c>
      <c r="I481" s="2">
        <v>124.2</v>
      </c>
      <c r="J481" s="2">
        <v>12.4</v>
      </c>
      <c r="K481" s="2">
        <v>1.3</v>
      </c>
      <c r="L481" s="2">
        <v>13.1</v>
      </c>
      <c r="M481" s="2">
        <v>36.6</v>
      </c>
      <c r="N481" s="2">
        <v>49.8</v>
      </c>
      <c r="O481" s="2">
        <v>187.5</v>
      </c>
      <c r="P481" s="2">
        <v>12.4</v>
      </c>
      <c r="Q481" s="2">
        <v>35.9</v>
      </c>
      <c r="R481" s="2">
        <v>49.5</v>
      </c>
      <c r="S481" s="2">
        <v>186.2</v>
      </c>
    </row>
    <row r="482" spans="1:19" x14ac:dyDescent="0.2">
      <c r="A482" s="1" t="str">
        <f t="shared" si="14"/>
        <v>Mixed conifer PSW105</v>
      </c>
      <c r="B482" s="1" t="s">
        <v>308</v>
      </c>
      <c r="C482" s="2" t="s">
        <v>279</v>
      </c>
      <c r="D482" s="3" t="s">
        <v>309</v>
      </c>
      <c r="E482" s="3" t="str">
        <f t="shared" si="15"/>
        <v>Mixed conifer PSW</v>
      </c>
      <c r="G482" s="2">
        <v>105</v>
      </c>
      <c r="H482" s="2">
        <v>305.60000000000002</v>
      </c>
      <c r="I482" s="2">
        <v>147.5</v>
      </c>
      <c r="J482" s="2">
        <v>14.8</v>
      </c>
      <c r="K482" s="2">
        <v>1.1000000000000001</v>
      </c>
      <c r="L482" s="2">
        <v>15.3</v>
      </c>
      <c r="M482" s="2">
        <v>37.5</v>
      </c>
      <c r="N482" s="2">
        <v>49.8</v>
      </c>
      <c r="O482" s="2">
        <v>216.2</v>
      </c>
      <c r="P482" s="2">
        <v>14.8</v>
      </c>
      <c r="Q482" s="2">
        <v>37</v>
      </c>
      <c r="R482" s="2">
        <v>49.7</v>
      </c>
      <c r="S482" s="2">
        <v>215.2</v>
      </c>
    </row>
    <row r="483" spans="1:19" x14ac:dyDescent="0.2">
      <c r="A483" s="1" t="str">
        <f t="shared" si="14"/>
        <v>Mixed conifer PSW115</v>
      </c>
      <c r="B483" s="1" t="s">
        <v>308</v>
      </c>
      <c r="C483" s="2" t="s">
        <v>279</v>
      </c>
      <c r="D483" s="3" t="s">
        <v>309</v>
      </c>
      <c r="E483" s="3" t="str">
        <f t="shared" si="15"/>
        <v>Mixed conifer PSW</v>
      </c>
      <c r="G483" s="2">
        <v>115</v>
      </c>
      <c r="H483" s="2">
        <v>366.7</v>
      </c>
      <c r="I483" s="2">
        <v>171.8</v>
      </c>
      <c r="J483" s="2">
        <v>17.2</v>
      </c>
      <c r="K483" s="2">
        <v>1</v>
      </c>
      <c r="L483" s="2">
        <v>17.600000000000001</v>
      </c>
      <c r="M483" s="2">
        <v>38.4</v>
      </c>
      <c r="N483" s="2">
        <v>49.8</v>
      </c>
      <c r="O483" s="2">
        <v>245.9</v>
      </c>
      <c r="P483" s="2">
        <v>17.2</v>
      </c>
      <c r="Q483" s="2">
        <v>38</v>
      </c>
      <c r="R483" s="2">
        <v>49.7</v>
      </c>
      <c r="S483" s="2">
        <v>245.2</v>
      </c>
    </row>
    <row r="484" spans="1:19" x14ac:dyDescent="0.2">
      <c r="A484" s="1" t="str">
        <f t="shared" si="14"/>
        <v>Mixed conifer PSW125</v>
      </c>
      <c r="B484" s="1" t="s">
        <v>308</v>
      </c>
      <c r="C484" s="2" t="s">
        <v>279</v>
      </c>
      <c r="D484" s="3" t="s">
        <v>309</v>
      </c>
      <c r="E484" s="3" t="str">
        <f t="shared" si="15"/>
        <v>Mixed conifer PSW</v>
      </c>
      <c r="G484" s="2">
        <v>125</v>
      </c>
      <c r="H484" s="2">
        <v>430.5</v>
      </c>
      <c r="I484" s="2">
        <v>196.6</v>
      </c>
      <c r="J484" s="2">
        <v>19.7</v>
      </c>
      <c r="K484" s="2">
        <v>1</v>
      </c>
      <c r="L484" s="2">
        <v>20</v>
      </c>
      <c r="M484" s="2">
        <v>39.200000000000003</v>
      </c>
      <c r="N484" s="2">
        <v>49.8</v>
      </c>
      <c r="O484" s="2">
        <v>276.39999999999998</v>
      </c>
      <c r="P484" s="2">
        <v>19.7</v>
      </c>
      <c r="Q484" s="2">
        <v>39</v>
      </c>
      <c r="R484" s="2">
        <v>49.8</v>
      </c>
      <c r="S484" s="2">
        <v>275.89999999999998</v>
      </c>
    </row>
    <row r="485" spans="1:19" x14ac:dyDescent="0.2">
      <c r="A485" s="1" t="str">
        <f t="shared" si="14"/>
        <v>Oak-gum-cypress SC0</v>
      </c>
      <c r="B485" s="1" t="s">
        <v>310</v>
      </c>
      <c r="C485" s="2" t="s">
        <v>277</v>
      </c>
      <c r="D485" s="3" t="s">
        <v>311</v>
      </c>
      <c r="E485" s="3" t="str">
        <f t="shared" si="15"/>
        <v>Oak-gum-cypress SC</v>
      </c>
      <c r="G485" s="2">
        <v>0</v>
      </c>
      <c r="H485" s="2">
        <v>0</v>
      </c>
      <c r="I485" s="2">
        <v>0</v>
      </c>
      <c r="J485" s="2">
        <v>0</v>
      </c>
      <c r="K485" s="2">
        <v>1.8</v>
      </c>
      <c r="L485" s="2">
        <v>10.8</v>
      </c>
      <c r="M485" s="2">
        <v>6</v>
      </c>
      <c r="N485" s="2">
        <v>52.8</v>
      </c>
      <c r="O485" s="2">
        <v>18.600000000000001</v>
      </c>
      <c r="P485" s="2">
        <v>0</v>
      </c>
      <c r="Q485" s="2">
        <v>0</v>
      </c>
      <c r="R485" s="2">
        <v>39.6</v>
      </c>
      <c r="S485" s="2">
        <v>1.8</v>
      </c>
    </row>
    <row r="486" spans="1:19" x14ac:dyDescent="0.2">
      <c r="A486" s="1" t="str">
        <f t="shared" si="14"/>
        <v>Oak-gum-cypress SC5</v>
      </c>
      <c r="B486" s="1" t="s">
        <v>310</v>
      </c>
      <c r="C486" s="2" t="s">
        <v>277</v>
      </c>
      <c r="D486" s="3" t="s">
        <v>311</v>
      </c>
      <c r="E486" s="3" t="str">
        <f t="shared" si="15"/>
        <v>Oak-gum-cypress SC</v>
      </c>
      <c r="G486" s="2">
        <v>5</v>
      </c>
      <c r="H486" s="2">
        <v>0</v>
      </c>
      <c r="I486" s="2">
        <v>5.4</v>
      </c>
      <c r="J486" s="2">
        <v>0.5</v>
      </c>
      <c r="K486" s="2">
        <v>2.1</v>
      </c>
      <c r="L486" s="2">
        <v>6.5</v>
      </c>
      <c r="M486" s="2">
        <v>2.4</v>
      </c>
      <c r="N486" s="2">
        <v>52.8</v>
      </c>
      <c r="O486" s="2">
        <v>16.899999999999999</v>
      </c>
      <c r="P486" s="2">
        <v>0.3</v>
      </c>
      <c r="Q486" s="2">
        <v>1.1000000000000001</v>
      </c>
      <c r="R486" s="2">
        <v>39.700000000000003</v>
      </c>
      <c r="S486" s="2">
        <v>9.5</v>
      </c>
    </row>
    <row r="487" spans="1:19" x14ac:dyDescent="0.2">
      <c r="A487" s="1" t="str">
        <f t="shared" si="14"/>
        <v>Oak-gum-cypress SC10</v>
      </c>
      <c r="B487" s="1" t="s">
        <v>310</v>
      </c>
      <c r="C487" s="2" t="s">
        <v>277</v>
      </c>
      <c r="D487" s="3" t="s">
        <v>311</v>
      </c>
      <c r="E487" s="3" t="str">
        <f t="shared" si="15"/>
        <v>Oak-gum-cypress SC</v>
      </c>
      <c r="G487" s="2">
        <v>10</v>
      </c>
      <c r="H487" s="2">
        <v>9.8000000000000007</v>
      </c>
      <c r="I487" s="2">
        <v>17.8</v>
      </c>
      <c r="J487" s="2">
        <v>1.8</v>
      </c>
      <c r="K487" s="2">
        <v>1.8</v>
      </c>
      <c r="L487" s="2">
        <v>4.5999999999999996</v>
      </c>
      <c r="M487" s="2">
        <v>2.4</v>
      </c>
      <c r="N487" s="2">
        <v>52.8</v>
      </c>
      <c r="O487" s="2">
        <v>28.4</v>
      </c>
      <c r="P487" s="2">
        <v>1.1000000000000001</v>
      </c>
      <c r="Q487" s="2">
        <v>2.1</v>
      </c>
      <c r="R487" s="2">
        <v>40.1</v>
      </c>
      <c r="S487" s="2">
        <v>24.7</v>
      </c>
    </row>
    <row r="488" spans="1:19" x14ac:dyDescent="0.2">
      <c r="A488" s="1" t="str">
        <f t="shared" si="14"/>
        <v>Oak-gum-cypress SC15</v>
      </c>
      <c r="B488" s="1" t="s">
        <v>310</v>
      </c>
      <c r="C488" s="2" t="s">
        <v>277</v>
      </c>
      <c r="D488" s="3" t="s">
        <v>311</v>
      </c>
      <c r="E488" s="3" t="str">
        <f t="shared" si="15"/>
        <v>Oak-gum-cypress SC</v>
      </c>
      <c r="G488" s="2">
        <v>15</v>
      </c>
      <c r="H488" s="2">
        <v>19.899999999999999</v>
      </c>
      <c r="I488" s="2">
        <v>28.4</v>
      </c>
      <c r="J488" s="2">
        <v>2.8</v>
      </c>
      <c r="K488" s="2">
        <v>1.7</v>
      </c>
      <c r="L488" s="2">
        <v>3.8</v>
      </c>
      <c r="M488" s="2">
        <v>3</v>
      </c>
      <c r="N488" s="2">
        <v>52.8</v>
      </c>
      <c r="O488" s="2">
        <v>39.799999999999997</v>
      </c>
      <c r="P488" s="2">
        <v>1.8</v>
      </c>
      <c r="Q488" s="2">
        <v>3</v>
      </c>
      <c r="R488" s="2">
        <v>40.700000000000003</v>
      </c>
      <c r="S488" s="2">
        <v>37.799999999999997</v>
      </c>
    </row>
    <row r="489" spans="1:19" x14ac:dyDescent="0.2">
      <c r="A489" s="1" t="str">
        <f t="shared" si="14"/>
        <v>Oak-gum-cypress SC20</v>
      </c>
      <c r="B489" s="1" t="s">
        <v>310</v>
      </c>
      <c r="C489" s="2" t="s">
        <v>277</v>
      </c>
      <c r="D489" s="3" t="s">
        <v>311</v>
      </c>
      <c r="E489" s="3" t="str">
        <f t="shared" si="15"/>
        <v>Oak-gum-cypress SC</v>
      </c>
      <c r="G489" s="2">
        <v>20</v>
      </c>
      <c r="H489" s="2">
        <v>32.700000000000003</v>
      </c>
      <c r="I489" s="2">
        <v>39.299999999999997</v>
      </c>
      <c r="J489" s="2">
        <v>3.2</v>
      </c>
      <c r="K489" s="2">
        <v>1.7</v>
      </c>
      <c r="L489" s="2">
        <v>3.6</v>
      </c>
      <c r="M489" s="2">
        <v>3.8</v>
      </c>
      <c r="N489" s="2">
        <v>52.8</v>
      </c>
      <c r="O489" s="2">
        <v>51.6</v>
      </c>
      <c r="P489" s="2">
        <v>2.5</v>
      </c>
      <c r="Q489" s="2">
        <v>3.7</v>
      </c>
      <c r="R489" s="2">
        <v>41.5</v>
      </c>
      <c r="S489" s="2">
        <v>50.4</v>
      </c>
    </row>
    <row r="490" spans="1:19" x14ac:dyDescent="0.2">
      <c r="A490" s="1" t="str">
        <f t="shared" si="14"/>
        <v>Oak-gum-cypress SC25</v>
      </c>
      <c r="B490" s="1" t="s">
        <v>310</v>
      </c>
      <c r="C490" s="2" t="s">
        <v>277</v>
      </c>
      <c r="D490" s="3" t="s">
        <v>311</v>
      </c>
      <c r="E490" s="3" t="str">
        <f t="shared" si="15"/>
        <v>Oak-gum-cypress SC</v>
      </c>
      <c r="G490" s="2">
        <v>25</v>
      </c>
      <c r="H490" s="2">
        <v>45.4</v>
      </c>
      <c r="I490" s="2">
        <v>48.8</v>
      </c>
      <c r="J490" s="2">
        <v>3.4</v>
      </c>
      <c r="K490" s="2">
        <v>1.6</v>
      </c>
      <c r="L490" s="2">
        <v>3.7</v>
      </c>
      <c r="M490" s="2">
        <v>4.4000000000000004</v>
      </c>
      <c r="N490" s="2">
        <v>52.8</v>
      </c>
      <c r="O490" s="2">
        <v>61.9</v>
      </c>
      <c r="P490" s="2">
        <v>3.1</v>
      </c>
      <c r="Q490" s="2">
        <v>4.4000000000000004</v>
      </c>
      <c r="R490" s="2">
        <v>42.5</v>
      </c>
      <c r="S490" s="2">
        <v>61.3</v>
      </c>
    </row>
    <row r="491" spans="1:19" x14ac:dyDescent="0.2">
      <c r="A491" s="1" t="str">
        <f t="shared" si="14"/>
        <v>Oak-gum-cypress SC30</v>
      </c>
      <c r="B491" s="1" t="s">
        <v>310</v>
      </c>
      <c r="C491" s="2" t="s">
        <v>277</v>
      </c>
      <c r="D491" s="3" t="s">
        <v>311</v>
      </c>
      <c r="E491" s="3" t="str">
        <f t="shared" si="15"/>
        <v>Oak-gum-cypress SC</v>
      </c>
      <c r="G491" s="2">
        <v>30</v>
      </c>
      <c r="H491" s="2">
        <v>58.1</v>
      </c>
      <c r="I491" s="2">
        <v>57.2</v>
      </c>
      <c r="J491" s="2">
        <v>3.5</v>
      </c>
      <c r="K491" s="2">
        <v>1.6</v>
      </c>
      <c r="L491" s="2">
        <v>4</v>
      </c>
      <c r="M491" s="2">
        <v>5</v>
      </c>
      <c r="N491" s="2">
        <v>52.8</v>
      </c>
      <c r="O491" s="2">
        <v>71.2</v>
      </c>
      <c r="P491" s="2">
        <v>3.6</v>
      </c>
      <c r="Q491" s="2">
        <v>5</v>
      </c>
      <c r="R491" s="2">
        <v>43.6</v>
      </c>
      <c r="S491" s="2">
        <v>70.900000000000006</v>
      </c>
    </row>
    <row r="492" spans="1:19" x14ac:dyDescent="0.2">
      <c r="A492" s="1" t="str">
        <f t="shared" si="14"/>
        <v>Oak-gum-cypress SC35</v>
      </c>
      <c r="B492" s="1" t="s">
        <v>310</v>
      </c>
      <c r="C492" s="2" t="s">
        <v>277</v>
      </c>
      <c r="D492" s="3" t="s">
        <v>311</v>
      </c>
      <c r="E492" s="3" t="str">
        <f t="shared" si="15"/>
        <v>Oak-gum-cypress SC</v>
      </c>
      <c r="G492" s="2">
        <v>35</v>
      </c>
      <c r="H492" s="2">
        <v>73.400000000000006</v>
      </c>
      <c r="I492" s="2">
        <v>66.900000000000006</v>
      </c>
      <c r="J492" s="2">
        <v>3.6</v>
      </c>
      <c r="K492" s="2">
        <v>1.6</v>
      </c>
      <c r="L492" s="2">
        <v>4.4000000000000004</v>
      </c>
      <c r="M492" s="2">
        <v>5.5</v>
      </c>
      <c r="N492" s="2">
        <v>52.8</v>
      </c>
      <c r="O492" s="2">
        <v>82.1</v>
      </c>
      <c r="P492" s="2">
        <v>4.2</v>
      </c>
      <c r="Q492" s="2">
        <v>5.5</v>
      </c>
      <c r="R492" s="2">
        <v>44.7</v>
      </c>
      <c r="S492" s="2">
        <v>81.8</v>
      </c>
    </row>
    <row r="493" spans="1:19" x14ac:dyDescent="0.2">
      <c r="A493" s="1" t="str">
        <f t="shared" si="14"/>
        <v>Oak-gum-cypress SC40</v>
      </c>
      <c r="B493" s="1" t="s">
        <v>310</v>
      </c>
      <c r="C493" s="2" t="s">
        <v>277</v>
      </c>
      <c r="D493" s="3" t="s">
        <v>311</v>
      </c>
      <c r="E493" s="3" t="str">
        <f t="shared" si="15"/>
        <v>Oak-gum-cypress SC</v>
      </c>
      <c r="G493" s="2">
        <v>40</v>
      </c>
      <c r="H493" s="2">
        <v>92.2</v>
      </c>
      <c r="I493" s="2">
        <v>76.900000000000006</v>
      </c>
      <c r="J493" s="2">
        <v>3.7</v>
      </c>
      <c r="K493" s="2">
        <v>1.6</v>
      </c>
      <c r="L493" s="2">
        <v>5</v>
      </c>
      <c r="M493" s="2">
        <v>6</v>
      </c>
      <c r="N493" s="2">
        <v>52.8</v>
      </c>
      <c r="O493" s="2">
        <v>93.1</v>
      </c>
      <c r="P493" s="2">
        <v>4.9000000000000004</v>
      </c>
      <c r="Q493" s="2">
        <v>6</v>
      </c>
      <c r="R493" s="2">
        <v>45.8</v>
      </c>
      <c r="S493" s="2">
        <v>93</v>
      </c>
    </row>
    <row r="494" spans="1:19" x14ac:dyDescent="0.2">
      <c r="A494" s="1" t="str">
        <f t="shared" si="14"/>
        <v>Oak-gum-cypress SC45</v>
      </c>
      <c r="B494" s="1" t="s">
        <v>310</v>
      </c>
      <c r="C494" s="2" t="s">
        <v>277</v>
      </c>
      <c r="D494" s="3" t="s">
        <v>311</v>
      </c>
      <c r="E494" s="3" t="str">
        <f t="shared" si="15"/>
        <v>Oak-gum-cypress SC</v>
      </c>
      <c r="G494" s="2">
        <v>45</v>
      </c>
      <c r="H494" s="2">
        <v>110.7</v>
      </c>
      <c r="I494" s="2">
        <v>86.1</v>
      </c>
      <c r="J494" s="2">
        <v>3.7</v>
      </c>
      <c r="K494" s="2">
        <v>1.5</v>
      </c>
      <c r="L494" s="2">
        <v>5.5</v>
      </c>
      <c r="M494" s="2">
        <v>6.4</v>
      </c>
      <c r="N494" s="2">
        <v>52.8</v>
      </c>
      <c r="O494" s="2">
        <v>103.4</v>
      </c>
      <c r="P494" s="2">
        <v>5.4</v>
      </c>
      <c r="Q494" s="2">
        <v>6.4</v>
      </c>
      <c r="R494" s="2">
        <v>46.9</v>
      </c>
      <c r="S494" s="2">
        <v>103.3</v>
      </c>
    </row>
    <row r="495" spans="1:19" x14ac:dyDescent="0.2">
      <c r="A495" s="1" t="str">
        <f t="shared" si="14"/>
        <v>Oak-gum-cypress SC50</v>
      </c>
      <c r="B495" s="1" t="s">
        <v>310</v>
      </c>
      <c r="C495" s="2" t="s">
        <v>277</v>
      </c>
      <c r="D495" s="3" t="s">
        <v>311</v>
      </c>
      <c r="E495" s="3" t="str">
        <f t="shared" si="15"/>
        <v>Oak-gum-cypress SC</v>
      </c>
      <c r="G495" s="2">
        <v>50</v>
      </c>
      <c r="H495" s="2">
        <v>128.1</v>
      </c>
      <c r="I495" s="2">
        <v>94.4</v>
      </c>
      <c r="J495" s="2">
        <v>3.8</v>
      </c>
      <c r="K495" s="2">
        <v>1.5</v>
      </c>
      <c r="L495" s="2">
        <v>6</v>
      </c>
      <c r="M495" s="2">
        <v>6.8</v>
      </c>
      <c r="N495" s="2">
        <v>52.8</v>
      </c>
      <c r="O495" s="2">
        <v>112.6</v>
      </c>
      <c r="P495" s="2">
        <v>6</v>
      </c>
      <c r="Q495" s="2">
        <v>6.8</v>
      </c>
      <c r="R495" s="2">
        <v>47.9</v>
      </c>
      <c r="S495" s="2">
        <v>112.6</v>
      </c>
    </row>
    <row r="496" spans="1:19" x14ac:dyDescent="0.2">
      <c r="A496" s="1" t="str">
        <f t="shared" si="14"/>
        <v>Oak-gum-cypress SC55</v>
      </c>
      <c r="B496" s="1" t="s">
        <v>310</v>
      </c>
      <c r="C496" s="2" t="s">
        <v>277</v>
      </c>
      <c r="D496" s="3" t="s">
        <v>311</v>
      </c>
      <c r="E496" s="3" t="str">
        <f t="shared" si="15"/>
        <v>Oak-gum-cypress SC</v>
      </c>
      <c r="G496" s="2">
        <v>55</v>
      </c>
      <c r="H496" s="2">
        <v>146.30000000000001</v>
      </c>
      <c r="I496" s="2">
        <v>102.8</v>
      </c>
      <c r="J496" s="2">
        <v>3.9</v>
      </c>
      <c r="K496" s="2">
        <v>1.5</v>
      </c>
      <c r="L496" s="2">
        <v>6.5</v>
      </c>
      <c r="M496" s="2">
        <v>7.2</v>
      </c>
      <c r="N496" s="2">
        <v>52.8</v>
      </c>
      <c r="O496" s="2">
        <v>121.9</v>
      </c>
      <c r="P496" s="2">
        <v>6.5</v>
      </c>
      <c r="Q496" s="2">
        <v>7.2</v>
      </c>
      <c r="R496" s="2">
        <v>48.8</v>
      </c>
      <c r="S496" s="2">
        <v>121.9</v>
      </c>
    </row>
    <row r="497" spans="1:19" x14ac:dyDescent="0.2">
      <c r="A497" s="1" t="str">
        <f t="shared" si="14"/>
        <v>Oak-gum-cypress SC60</v>
      </c>
      <c r="B497" s="1" t="s">
        <v>310</v>
      </c>
      <c r="C497" s="2" t="s">
        <v>277</v>
      </c>
      <c r="D497" s="3" t="s">
        <v>311</v>
      </c>
      <c r="E497" s="3" t="str">
        <f t="shared" si="15"/>
        <v>Oak-gum-cypress SC</v>
      </c>
      <c r="G497" s="2">
        <v>60</v>
      </c>
      <c r="H497" s="2">
        <v>166.1</v>
      </c>
      <c r="I497" s="2">
        <v>111.6</v>
      </c>
      <c r="J497" s="2">
        <v>3.9</v>
      </c>
      <c r="K497" s="2">
        <v>1.5</v>
      </c>
      <c r="L497" s="2">
        <v>7.1</v>
      </c>
      <c r="M497" s="2">
        <v>7.5</v>
      </c>
      <c r="N497" s="2">
        <v>52.8</v>
      </c>
      <c r="O497" s="2">
        <v>131.6</v>
      </c>
      <c r="P497" s="2">
        <v>7</v>
      </c>
      <c r="Q497" s="2">
        <v>7.5</v>
      </c>
      <c r="R497" s="2">
        <v>49.7</v>
      </c>
      <c r="S497" s="2">
        <v>131.6</v>
      </c>
    </row>
    <row r="498" spans="1:19" x14ac:dyDescent="0.2">
      <c r="A498" s="1" t="str">
        <f t="shared" si="14"/>
        <v>Oak-gum-cypress SC65</v>
      </c>
      <c r="B498" s="1" t="s">
        <v>310</v>
      </c>
      <c r="C498" s="2" t="s">
        <v>277</v>
      </c>
      <c r="D498" s="3" t="s">
        <v>311</v>
      </c>
      <c r="E498" s="3" t="str">
        <f t="shared" si="15"/>
        <v>Oak-gum-cypress SC</v>
      </c>
      <c r="G498" s="2">
        <v>65</v>
      </c>
      <c r="H498" s="2">
        <v>186.4</v>
      </c>
      <c r="I498" s="2">
        <v>120.3</v>
      </c>
      <c r="J498" s="2">
        <v>4</v>
      </c>
      <c r="K498" s="2">
        <v>1.5</v>
      </c>
      <c r="L498" s="2">
        <v>7.6</v>
      </c>
      <c r="M498" s="2">
        <v>7.8</v>
      </c>
      <c r="N498" s="2">
        <v>52.8</v>
      </c>
      <c r="O498" s="2">
        <v>141.19999999999999</v>
      </c>
      <c r="P498" s="2">
        <v>7.6</v>
      </c>
      <c r="Q498" s="2">
        <v>7.8</v>
      </c>
      <c r="R498" s="2">
        <v>50.3</v>
      </c>
      <c r="S498" s="2">
        <v>141.19999999999999</v>
      </c>
    </row>
    <row r="499" spans="1:19" x14ac:dyDescent="0.2">
      <c r="A499" s="1" t="str">
        <f t="shared" si="14"/>
        <v>Oak-gum-cypress SC70</v>
      </c>
      <c r="B499" s="1" t="s">
        <v>310</v>
      </c>
      <c r="C499" s="2" t="s">
        <v>277</v>
      </c>
      <c r="D499" s="3" t="s">
        <v>311</v>
      </c>
      <c r="E499" s="3" t="str">
        <f t="shared" si="15"/>
        <v>Oak-gum-cypress SC</v>
      </c>
      <c r="G499" s="2">
        <v>70</v>
      </c>
      <c r="H499" s="2">
        <v>205.7</v>
      </c>
      <c r="I499" s="2">
        <v>128.30000000000001</v>
      </c>
      <c r="J499" s="2">
        <v>4</v>
      </c>
      <c r="K499" s="2">
        <v>1.5</v>
      </c>
      <c r="L499" s="2">
        <v>8.1</v>
      </c>
      <c r="M499" s="2">
        <v>8.1</v>
      </c>
      <c r="N499" s="2">
        <v>52.8</v>
      </c>
      <c r="O499" s="2">
        <v>150.1</v>
      </c>
      <c r="P499" s="2">
        <v>8.1</v>
      </c>
      <c r="Q499" s="2">
        <v>8.1</v>
      </c>
      <c r="R499" s="2">
        <v>50.9</v>
      </c>
      <c r="S499" s="2">
        <v>150</v>
      </c>
    </row>
    <row r="500" spans="1:19" x14ac:dyDescent="0.2">
      <c r="A500" s="1" t="str">
        <f t="shared" si="14"/>
        <v>Oak-gum-cypress SC75</v>
      </c>
      <c r="B500" s="1" t="s">
        <v>310</v>
      </c>
      <c r="C500" s="2" t="s">
        <v>277</v>
      </c>
      <c r="D500" s="3" t="s">
        <v>311</v>
      </c>
      <c r="E500" s="3" t="str">
        <f t="shared" si="15"/>
        <v>Oak-gum-cypress SC</v>
      </c>
      <c r="G500" s="2">
        <v>75</v>
      </c>
      <c r="H500" s="2">
        <v>222.5</v>
      </c>
      <c r="I500" s="2">
        <v>135.1</v>
      </c>
      <c r="J500" s="2">
        <v>4.0999999999999996</v>
      </c>
      <c r="K500" s="2">
        <v>1.5</v>
      </c>
      <c r="L500" s="2">
        <v>8.5</v>
      </c>
      <c r="M500" s="2">
        <v>8.4</v>
      </c>
      <c r="N500" s="2">
        <v>52.8</v>
      </c>
      <c r="O500" s="2">
        <v>157.6</v>
      </c>
      <c r="P500" s="2">
        <v>8.5</v>
      </c>
      <c r="Q500" s="2">
        <v>8.4</v>
      </c>
      <c r="R500" s="2">
        <v>51.4</v>
      </c>
      <c r="S500" s="2">
        <v>157.6</v>
      </c>
    </row>
    <row r="501" spans="1:19" x14ac:dyDescent="0.2">
      <c r="A501" s="1" t="str">
        <f t="shared" si="14"/>
        <v>Oak-gum-cypress SC80</v>
      </c>
      <c r="B501" s="1" t="s">
        <v>310</v>
      </c>
      <c r="C501" s="2" t="s">
        <v>277</v>
      </c>
      <c r="D501" s="3" t="s">
        <v>311</v>
      </c>
      <c r="E501" s="3" t="str">
        <f t="shared" si="15"/>
        <v>Oak-gum-cypress SC</v>
      </c>
      <c r="G501" s="2">
        <v>80</v>
      </c>
      <c r="H501" s="2">
        <v>237.9</v>
      </c>
      <c r="I501" s="2">
        <v>141.19999999999999</v>
      </c>
      <c r="J501" s="2">
        <v>4.0999999999999996</v>
      </c>
      <c r="K501" s="2">
        <v>1.5</v>
      </c>
      <c r="L501" s="2">
        <v>8.9</v>
      </c>
      <c r="M501" s="2">
        <v>8.6</v>
      </c>
      <c r="N501" s="2">
        <v>52.8</v>
      </c>
      <c r="O501" s="2">
        <v>164.4</v>
      </c>
      <c r="P501" s="2">
        <v>8.9</v>
      </c>
      <c r="Q501" s="2">
        <v>8.6</v>
      </c>
      <c r="R501" s="2">
        <v>51.8</v>
      </c>
      <c r="S501" s="2">
        <v>164.4</v>
      </c>
    </row>
    <row r="502" spans="1:19" x14ac:dyDescent="0.2">
      <c r="A502" s="1" t="str">
        <f t="shared" si="14"/>
        <v>Oak-gum-cypress SC85</v>
      </c>
      <c r="B502" s="1" t="s">
        <v>310</v>
      </c>
      <c r="C502" s="2" t="s">
        <v>277</v>
      </c>
      <c r="D502" s="3" t="s">
        <v>311</v>
      </c>
      <c r="E502" s="3" t="str">
        <f t="shared" si="15"/>
        <v>Oak-gum-cypress SC</v>
      </c>
      <c r="G502" s="2">
        <v>85</v>
      </c>
      <c r="H502" s="2">
        <v>257.3</v>
      </c>
      <c r="I502" s="2">
        <v>148.80000000000001</v>
      </c>
      <c r="J502" s="2">
        <v>4.0999999999999996</v>
      </c>
      <c r="K502" s="2">
        <v>1.5</v>
      </c>
      <c r="L502" s="2">
        <v>9.4</v>
      </c>
      <c r="M502" s="2">
        <v>8.9</v>
      </c>
      <c r="N502" s="2">
        <v>52.8</v>
      </c>
      <c r="O502" s="2">
        <v>172.6</v>
      </c>
      <c r="P502" s="2">
        <v>9.4</v>
      </c>
      <c r="Q502" s="2">
        <v>8.9</v>
      </c>
      <c r="R502" s="2">
        <v>52</v>
      </c>
      <c r="S502" s="2">
        <v>172.6</v>
      </c>
    </row>
    <row r="503" spans="1:19" x14ac:dyDescent="0.2">
      <c r="A503" s="1" t="str">
        <f t="shared" si="14"/>
        <v>Oak-gum-cypress SC90</v>
      </c>
      <c r="B503" s="1" t="s">
        <v>310</v>
      </c>
      <c r="C503" s="2" t="s">
        <v>277</v>
      </c>
      <c r="D503" s="3" t="s">
        <v>311</v>
      </c>
      <c r="E503" s="3" t="str">
        <f t="shared" si="15"/>
        <v>Oak-gum-cypress SC</v>
      </c>
      <c r="G503" s="2">
        <v>90</v>
      </c>
      <c r="H503" s="2">
        <v>278.89999999999998</v>
      </c>
      <c r="I503" s="2">
        <v>157</v>
      </c>
      <c r="J503" s="2">
        <v>4.2</v>
      </c>
      <c r="K503" s="2">
        <v>1.4</v>
      </c>
      <c r="L503" s="2">
        <v>9.9</v>
      </c>
      <c r="M503" s="2">
        <v>9.1</v>
      </c>
      <c r="N503" s="2">
        <v>52.8</v>
      </c>
      <c r="O503" s="2">
        <v>181.6</v>
      </c>
      <c r="P503" s="2">
        <v>9.9</v>
      </c>
      <c r="Q503" s="2">
        <v>9.1</v>
      </c>
      <c r="R503" s="2">
        <v>52.3</v>
      </c>
      <c r="S503" s="2">
        <v>181.6</v>
      </c>
    </row>
    <row r="504" spans="1:19" x14ac:dyDescent="0.2">
      <c r="A504" s="1" t="str">
        <f t="shared" si="14"/>
        <v>Oak-gum-cypress SE0</v>
      </c>
      <c r="B504" s="1" t="s">
        <v>312</v>
      </c>
      <c r="C504" s="2" t="s">
        <v>292</v>
      </c>
      <c r="D504" s="3" t="s">
        <v>311</v>
      </c>
      <c r="E504" s="3" t="str">
        <f t="shared" si="15"/>
        <v>Oak-gum-cypress SE</v>
      </c>
      <c r="G504" s="2">
        <v>0</v>
      </c>
      <c r="H504" s="2">
        <v>0</v>
      </c>
      <c r="I504" s="2">
        <v>0</v>
      </c>
      <c r="J504" s="2">
        <v>0</v>
      </c>
      <c r="K504" s="2">
        <v>1.8</v>
      </c>
      <c r="L504" s="2">
        <v>10.199999999999999</v>
      </c>
      <c r="M504" s="2">
        <v>6</v>
      </c>
      <c r="N504" s="2">
        <v>158</v>
      </c>
      <c r="O504" s="2">
        <v>18.100000000000001</v>
      </c>
      <c r="P504" s="2">
        <v>0</v>
      </c>
      <c r="Q504" s="2">
        <v>0</v>
      </c>
      <c r="R504" s="2">
        <v>118.5</v>
      </c>
      <c r="S504" s="2">
        <v>1.8</v>
      </c>
    </row>
    <row r="505" spans="1:19" x14ac:dyDescent="0.2">
      <c r="A505" s="1" t="str">
        <f t="shared" si="14"/>
        <v>Oak-gum-cypress SE5</v>
      </c>
      <c r="B505" s="1" t="s">
        <v>312</v>
      </c>
      <c r="C505" s="2" t="s">
        <v>292</v>
      </c>
      <c r="D505" s="3" t="s">
        <v>311</v>
      </c>
      <c r="E505" s="3" t="str">
        <f t="shared" si="15"/>
        <v>Oak-gum-cypress SE</v>
      </c>
      <c r="G505" s="2">
        <v>5</v>
      </c>
      <c r="H505" s="2">
        <v>0</v>
      </c>
      <c r="I505" s="2">
        <v>6.7</v>
      </c>
      <c r="J505" s="2">
        <v>0.7</v>
      </c>
      <c r="K505" s="2">
        <v>1.9</v>
      </c>
      <c r="L505" s="2">
        <v>6.2</v>
      </c>
      <c r="M505" s="2">
        <v>2.4</v>
      </c>
      <c r="N505" s="2">
        <v>158</v>
      </c>
      <c r="O505" s="2">
        <v>17.899999999999999</v>
      </c>
      <c r="P505" s="2">
        <v>0.4</v>
      </c>
      <c r="Q505" s="2">
        <v>1.1000000000000001</v>
      </c>
      <c r="R505" s="2">
        <v>118.9</v>
      </c>
      <c r="S505" s="2">
        <v>10.9</v>
      </c>
    </row>
    <row r="506" spans="1:19" x14ac:dyDescent="0.2">
      <c r="A506" s="1" t="str">
        <f t="shared" si="14"/>
        <v>Oak-gum-cypress SE10</v>
      </c>
      <c r="B506" s="1" t="s">
        <v>312</v>
      </c>
      <c r="C506" s="2" t="s">
        <v>292</v>
      </c>
      <c r="D506" s="3" t="s">
        <v>311</v>
      </c>
      <c r="E506" s="3" t="str">
        <f t="shared" si="15"/>
        <v>Oak-gum-cypress SE</v>
      </c>
      <c r="G506" s="2">
        <v>10</v>
      </c>
      <c r="H506" s="2">
        <v>9.8000000000000007</v>
      </c>
      <c r="I506" s="2">
        <v>18.8</v>
      </c>
      <c r="J506" s="2">
        <v>1.9</v>
      </c>
      <c r="K506" s="2">
        <v>1.8</v>
      </c>
      <c r="L506" s="2">
        <v>4.5</v>
      </c>
      <c r="M506" s="2">
        <v>2.4</v>
      </c>
      <c r="N506" s="2">
        <v>158</v>
      </c>
      <c r="O506" s="2">
        <v>29.3</v>
      </c>
      <c r="P506" s="2">
        <v>1.2</v>
      </c>
      <c r="Q506" s="2">
        <v>2.1</v>
      </c>
      <c r="R506" s="2">
        <v>120.1</v>
      </c>
      <c r="S506" s="2">
        <v>25.8</v>
      </c>
    </row>
    <row r="507" spans="1:19" x14ac:dyDescent="0.2">
      <c r="A507" s="1" t="str">
        <f t="shared" si="14"/>
        <v>Oak-gum-cypress SE15</v>
      </c>
      <c r="B507" s="1" t="s">
        <v>312</v>
      </c>
      <c r="C507" s="2" t="s">
        <v>292</v>
      </c>
      <c r="D507" s="3" t="s">
        <v>311</v>
      </c>
      <c r="E507" s="3" t="str">
        <f t="shared" si="15"/>
        <v>Oak-gum-cypress SE</v>
      </c>
      <c r="G507" s="2">
        <v>15</v>
      </c>
      <c r="H507" s="2">
        <v>19.899999999999999</v>
      </c>
      <c r="I507" s="2">
        <v>28.3</v>
      </c>
      <c r="J507" s="2">
        <v>2.4</v>
      </c>
      <c r="K507" s="2">
        <v>1.7</v>
      </c>
      <c r="L507" s="2">
        <v>3.7</v>
      </c>
      <c r="M507" s="2">
        <v>3</v>
      </c>
      <c r="N507" s="2">
        <v>158</v>
      </c>
      <c r="O507" s="2">
        <v>39.1</v>
      </c>
      <c r="P507" s="2">
        <v>1.8</v>
      </c>
      <c r="Q507" s="2">
        <v>3</v>
      </c>
      <c r="R507" s="2">
        <v>121.9</v>
      </c>
      <c r="S507" s="2">
        <v>37.200000000000003</v>
      </c>
    </row>
    <row r="508" spans="1:19" x14ac:dyDescent="0.2">
      <c r="A508" s="1" t="str">
        <f t="shared" si="14"/>
        <v>Oak-gum-cypress SE20</v>
      </c>
      <c r="B508" s="1" t="s">
        <v>312</v>
      </c>
      <c r="C508" s="2" t="s">
        <v>292</v>
      </c>
      <c r="D508" s="3" t="s">
        <v>311</v>
      </c>
      <c r="E508" s="3" t="str">
        <f t="shared" si="15"/>
        <v>Oak-gum-cypress SE</v>
      </c>
      <c r="G508" s="2">
        <v>20</v>
      </c>
      <c r="H508" s="2">
        <v>32.700000000000003</v>
      </c>
      <c r="I508" s="2">
        <v>38</v>
      </c>
      <c r="J508" s="2">
        <v>2.8</v>
      </c>
      <c r="K508" s="2">
        <v>1.7</v>
      </c>
      <c r="L508" s="2">
        <v>3.5</v>
      </c>
      <c r="M508" s="2">
        <v>3.8</v>
      </c>
      <c r="N508" s="2">
        <v>158</v>
      </c>
      <c r="O508" s="2">
        <v>49.7</v>
      </c>
      <c r="P508" s="2">
        <v>2.4</v>
      </c>
      <c r="Q508" s="2">
        <v>3.7</v>
      </c>
      <c r="R508" s="2">
        <v>124.4</v>
      </c>
      <c r="S508" s="2">
        <v>48.6</v>
      </c>
    </row>
    <row r="509" spans="1:19" x14ac:dyDescent="0.2">
      <c r="A509" s="1" t="str">
        <f t="shared" si="14"/>
        <v>Oak-gum-cypress SE25</v>
      </c>
      <c r="B509" s="1" t="s">
        <v>312</v>
      </c>
      <c r="C509" s="2" t="s">
        <v>292</v>
      </c>
      <c r="D509" s="3" t="s">
        <v>311</v>
      </c>
      <c r="E509" s="3" t="str">
        <f t="shared" si="15"/>
        <v>Oak-gum-cypress SE</v>
      </c>
      <c r="G509" s="2">
        <v>25</v>
      </c>
      <c r="H509" s="2">
        <v>45.4</v>
      </c>
      <c r="I509" s="2">
        <v>46.8</v>
      </c>
      <c r="J509" s="2">
        <v>3.1</v>
      </c>
      <c r="K509" s="2">
        <v>1.6</v>
      </c>
      <c r="L509" s="2">
        <v>3.6</v>
      </c>
      <c r="M509" s="2">
        <v>4.4000000000000004</v>
      </c>
      <c r="N509" s="2">
        <v>158</v>
      </c>
      <c r="O509" s="2">
        <v>59.5</v>
      </c>
      <c r="P509" s="2">
        <v>3</v>
      </c>
      <c r="Q509" s="2">
        <v>4.4000000000000004</v>
      </c>
      <c r="R509" s="2">
        <v>127.2</v>
      </c>
      <c r="S509" s="2">
        <v>58.9</v>
      </c>
    </row>
    <row r="510" spans="1:19" x14ac:dyDescent="0.2">
      <c r="A510" s="1" t="str">
        <f t="shared" si="14"/>
        <v>Oak-gum-cypress SE30</v>
      </c>
      <c r="B510" s="1" t="s">
        <v>312</v>
      </c>
      <c r="C510" s="2" t="s">
        <v>292</v>
      </c>
      <c r="D510" s="3" t="s">
        <v>311</v>
      </c>
      <c r="E510" s="3" t="str">
        <f t="shared" si="15"/>
        <v>Oak-gum-cypress SE</v>
      </c>
      <c r="G510" s="2">
        <v>30</v>
      </c>
      <c r="H510" s="2">
        <v>58.1</v>
      </c>
      <c r="I510" s="2">
        <v>54</v>
      </c>
      <c r="J510" s="2">
        <v>3.4</v>
      </c>
      <c r="K510" s="2">
        <v>1.6</v>
      </c>
      <c r="L510" s="2">
        <v>3.8</v>
      </c>
      <c r="M510" s="2">
        <v>5</v>
      </c>
      <c r="N510" s="2">
        <v>158</v>
      </c>
      <c r="O510" s="2">
        <v>67.8</v>
      </c>
      <c r="P510" s="2">
        <v>3.4</v>
      </c>
      <c r="Q510" s="2">
        <v>5</v>
      </c>
      <c r="R510" s="2">
        <v>130.5</v>
      </c>
      <c r="S510" s="2">
        <v>67.5</v>
      </c>
    </row>
    <row r="511" spans="1:19" x14ac:dyDescent="0.2">
      <c r="A511" s="1" t="str">
        <f t="shared" si="14"/>
        <v>Oak-gum-cypress SE35</v>
      </c>
      <c r="B511" s="1" t="s">
        <v>312</v>
      </c>
      <c r="C511" s="2" t="s">
        <v>292</v>
      </c>
      <c r="D511" s="3" t="s">
        <v>311</v>
      </c>
      <c r="E511" s="3" t="str">
        <f t="shared" si="15"/>
        <v>Oak-gum-cypress SE</v>
      </c>
      <c r="G511" s="2">
        <v>35</v>
      </c>
      <c r="H511" s="2">
        <v>73.400000000000006</v>
      </c>
      <c r="I511" s="2">
        <v>62.3</v>
      </c>
      <c r="J511" s="2">
        <v>3.6</v>
      </c>
      <c r="K511" s="2">
        <v>1.6</v>
      </c>
      <c r="L511" s="2">
        <v>4.2</v>
      </c>
      <c r="M511" s="2">
        <v>5.5</v>
      </c>
      <c r="N511" s="2">
        <v>158</v>
      </c>
      <c r="O511" s="2">
        <v>77.2</v>
      </c>
      <c r="P511" s="2">
        <v>4</v>
      </c>
      <c r="Q511" s="2">
        <v>5.5</v>
      </c>
      <c r="R511" s="2">
        <v>133.80000000000001</v>
      </c>
      <c r="S511" s="2">
        <v>77</v>
      </c>
    </row>
    <row r="512" spans="1:19" x14ac:dyDescent="0.2">
      <c r="A512" s="1" t="str">
        <f t="shared" si="14"/>
        <v>Oak-gum-cypress SE40</v>
      </c>
      <c r="B512" s="1" t="s">
        <v>312</v>
      </c>
      <c r="C512" s="2" t="s">
        <v>292</v>
      </c>
      <c r="D512" s="3" t="s">
        <v>311</v>
      </c>
      <c r="E512" s="3" t="str">
        <f t="shared" si="15"/>
        <v>Oak-gum-cypress SE</v>
      </c>
      <c r="G512" s="2">
        <v>40</v>
      </c>
      <c r="H512" s="2">
        <v>92.2</v>
      </c>
      <c r="I512" s="2">
        <v>71.900000000000006</v>
      </c>
      <c r="J512" s="2">
        <v>3.9</v>
      </c>
      <c r="K512" s="2">
        <v>1.6</v>
      </c>
      <c r="L512" s="2">
        <v>4.7</v>
      </c>
      <c r="M512" s="2">
        <v>6</v>
      </c>
      <c r="N512" s="2">
        <v>158</v>
      </c>
      <c r="O512" s="2">
        <v>88.1</v>
      </c>
      <c r="P512" s="2">
        <v>4.5999999999999996</v>
      </c>
      <c r="Q512" s="2">
        <v>6</v>
      </c>
      <c r="R512" s="2">
        <v>137.19999999999999</v>
      </c>
      <c r="S512" s="2">
        <v>88</v>
      </c>
    </row>
    <row r="513" spans="1:19" x14ac:dyDescent="0.2">
      <c r="A513" s="1" t="str">
        <f t="shared" si="14"/>
        <v>Oak-gum-cypress SE45</v>
      </c>
      <c r="B513" s="1" t="s">
        <v>312</v>
      </c>
      <c r="C513" s="2" t="s">
        <v>292</v>
      </c>
      <c r="D513" s="3" t="s">
        <v>311</v>
      </c>
      <c r="E513" s="3" t="str">
        <f t="shared" si="15"/>
        <v>Oak-gum-cypress SE</v>
      </c>
      <c r="G513" s="2">
        <v>45</v>
      </c>
      <c r="H513" s="2">
        <v>110.7</v>
      </c>
      <c r="I513" s="2">
        <v>80.900000000000006</v>
      </c>
      <c r="J513" s="2">
        <v>4.2</v>
      </c>
      <c r="K513" s="2">
        <v>1.6</v>
      </c>
      <c r="L513" s="2">
        <v>5.2</v>
      </c>
      <c r="M513" s="2">
        <v>6.4</v>
      </c>
      <c r="N513" s="2">
        <v>158</v>
      </c>
      <c r="O513" s="2">
        <v>98.3</v>
      </c>
      <c r="P513" s="2">
        <v>5.0999999999999996</v>
      </c>
      <c r="Q513" s="2">
        <v>6.4</v>
      </c>
      <c r="R513" s="2">
        <v>140.4</v>
      </c>
      <c r="S513" s="2">
        <v>98.2</v>
      </c>
    </row>
    <row r="514" spans="1:19" x14ac:dyDescent="0.2">
      <c r="A514" s="1" t="str">
        <f t="shared" ref="A514:A577" si="16">CONCATENATE(E514,G514)</f>
        <v>Oak-gum-cypress SE50</v>
      </c>
      <c r="B514" s="1" t="s">
        <v>312</v>
      </c>
      <c r="C514" s="2" t="s">
        <v>292</v>
      </c>
      <c r="D514" s="3" t="s">
        <v>311</v>
      </c>
      <c r="E514" s="3" t="str">
        <f t="shared" ref="E514:E577" si="17">CONCATENATE(D514, " ",C514)</f>
        <v>Oak-gum-cypress SE</v>
      </c>
      <c r="G514" s="2">
        <v>50</v>
      </c>
      <c r="H514" s="2">
        <v>128.1</v>
      </c>
      <c r="I514" s="2">
        <v>89</v>
      </c>
      <c r="J514" s="2">
        <v>4.4000000000000004</v>
      </c>
      <c r="K514" s="2">
        <v>1.5</v>
      </c>
      <c r="L514" s="2">
        <v>5.7</v>
      </c>
      <c r="M514" s="2">
        <v>6.8</v>
      </c>
      <c r="N514" s="2">
        <v>158</v>
      </c>
      <c r="O514" s="2">
        <v>107.5</v>
      </c>
      <c r="P514" s="2">
        <v>5.7</v>
      </c>
      <c r="Q514" s="2">
        <v>6.8</v>
      </c>
      <c r="R514" s="2">
        <v>143.5</v>
      </c>
      <c r="S514" s="2">
        <v>107.4</v>
      </c>
    </row>
    <row r="515" spans="1:19" x14ac:dyDescent="0.2">
      <c r="A515" s="1" t="str">
        <f t="shared" si="16"/>
        <v>Oak-gum-cypress SE55</v>
      </c>
      <c r="B515" s="1" t="s">
        <v>312</v>
      </c>
      <c r="C515" s="2" t="s">
        <v>292</v>
      </c>
      <c r="D515" s="3" t="s">
        <v>311</v>
      </c>
      <c r="E515" s="3" t="str">
        <f t="shared" si="17"/>
        <v>Oak-gum-cypress SE</v>
      </c>
      <c r="G515" s="2">
        <v>55</v>
      </c>
      <c r="H515" s="2">
        <v>146.30000000000001</v>
      </c>
      <c r="I515" s="2">
        <v>97.3</v>
      </c>
      <c r="J515" s="2">
        <v>4.5999999999999996</v>
      </c>
      <c r="K515" s="2">
        <v>1.5</v>
      </c>
      <c r="L515" s="2">
        <v>6.2</v>
      </c>
      <c r="M515" s="2">
        <v>7.2</v>
      </c>
      <c r="N515" s="2">
        <v>158</v>
      </c>
      <c r="O515" s="2">
        <v>116.7</v>
      </c>
      <c r="P515" s="2">
        <v>6.2</v>
      </c>
      <c r="Q515" s="2">
        <v>7.2</v>
      </c>
      <c r="R515" s="2">
        <v>146.19999999999999</v>
      </c>
      <c r="S515" s="2">
        <v>116.7</v>
      </c>
    </row>
    <row r="516" spans="1:19" x14ac:dyDescent="0.2">
      <c r="A516" s="1" t="str">
        <f t="shared" si="16"/>
        <v>Oak-gum-cypress SE60</v>
      </c>
      <c r="B516" s="1" t="s">
        <v>312</v>
      </c>
      <c r="C516" s="2" t="s">
        <v>292</v>
      </c>
      <c r="D516" s="3" t="s">
        <v>311</v>
      </c>
      <c r="E516" s="3" t="str">
        <f t="shared" si="17"/>
        <v>Oak-gum-cypress SE</v>
      </c>
      <c r="G516" s="2">
        <v>60</v>
      </c>
      <c r="H516" s="2">
        <v>166.1</v>
      </c>
      <c r="I516" s="2">
        <v>105.9</v>
      </c>
      <c r="J516" s="2">
        <v>4.7</v>
      </c>
      <c r="K516" s="2">
        <v>1.5</v>
      </c>
      <c r="L516" s="2">
        <v>6.7</v>
      </c>
      <c r="M516" s="2">
        <v>7.5</v>
      </c>
      <c r="N516" s="2">
        <v>158</v>
      </c>
      <c r="O516" s="2">
        <v>126.5</v>
      </c>
      <c r="P516" s="2">
        <v>6.7</v>
      </c>
      <c r="Q516" s="2">
        <v>7.5</v>
      </c>
      <c r="R516" s="2">
        <v>148.69999999999999</v>
      </c>
      <c r="S516" s="2">
        <v>126.4</v>
      </c>
    </row>
    <row r="517" spans="1:19" x14ac:dyDescent="0.2">
      <c r="A517" s="1" t="str">
        <f t="shared" si="16"/>
        <v>Oak-gum-cypress SE65</v>
      </c>
      <c r="B517" s="1" t="s">
        <v>312</v>
      </c>
      <c r="C517" s="2" t="s">
        <v>292</v>
      </c>
      <c r="D517" s="3" t="s">
        <v>311</v>
      </c>
      <c r="E517" s="3" t="str">
        <f t="shared" si="17"/>
        <v>Oak-gum-cypress SE</v>
      </c>
      <c r="G517" s="2">
        <v>65</v>
      </c>
      <c r="H517" s="2">
        <v>186.4</v>
      </c>
      <c r="I517" s="2">
        <v>114.5</v>
      </c>
      <c r="J517" s="2">
        <v>4.9000000000000004</v>
      </c>
      <c r="K517" s="2">
        <v>1.5</v>
      </c>
      <c r="L517" s="2">
        <v>7.3</v>
      </c>
      <c r="M517" s="2">
        <v>7.8</v>
      </c>
      <c r="N517" s="2">
        <v>158</v>
      </c>
      <c r="O517" s="2">
        <v>136.1</v>
      </c>
      <c r="P517" s="2">
        <v>7.3</v>
      </c>
      <c r="Q517" s="2">
        <v>7.8</v>
      </c>
      <c r="R517" s="2">
        <v>150.69999999999999</v>
      </c>
      <c r="S517" s="2">
        <v>136.1</v>
      </c>
    </row>
    <row r="518" spans="1:19" x14ac:dyDescent="0.2">
      <c r="A518" s="1" t="str">
        <f t="shared" si="16"/>
        <v>Oak-gum-cypress SE70</v>
      </c>
      <c r="B518" s="1" t="s">
        <v>312</v>
      </c>
      <c r="C518" s="2" t="s">
        <v>292</v>
      </c>
      <c r="D518" s="3" t="s">
        <v>311</v>
      </c>
      <c r="E518" s="3" t="str">
        <f t="shared" si="17"/>
        <v>Oak-gum-cypress SE</v>
      </c>
      <c r="G518" s="2">
        <v>70</v>
      </c>
      <c r="H518" s="2">
        <v>205.7</v>
      </c>
      <c r="I518" s="2">
        <v>122.5</v>
      </c>
      <c r="J518" s="2">
        <v>5.0999999999999996</v>
      </c>
      <c r="K518" s="2">
        <v>1.5</v>
      </c>
      <c r="L518" s="2">
        <v>7.8</v>
      </c>
      <c r="M518" s="2">
        <v>8.1</v>
      </c>
      <c r="N518" s="2">
        <v>158</v>
      </c>
      <c r="O518" s="2">
        <v>145</v>
      </c>
      <c r="P518" s="2">
        <v>7.8</v>
      </c>
      <c r="Q518" s="2">
        <v>8.1</v>
      </c>
      <c r="R518" s="2">
        <v>152.4</v>
      </c>
      <c r="S518" s="2">
        <v>145</v>
      </c>
    </row>
    <row r="519" spans="1:19" x14ac:dyDescent="0.2">
      <c r="A519" s="1" t="str">
        <f t="shared" si="16"/>
        <v>Oak-gum-cypress SE75</v>
      </c>
      <c r="B519" s="1" t="s">
        <v>312</v>
      </c>
      <c r="C519" s="2" t="s">
        <v>292</v>
      </c>
      <c r="D519" s="3" t="s">
        <v>311</v>
      </c>
      <c r="E519" s="3" t="str">
        <f t="shared" si="17"/>
        <v>Oak-gum-cypress SE</v>
      </c>
      <c r="G519" s="2">
        <v>75</v>
      </c>
      <c r="H519" s="2">
        <v>222.5</v>
      </c>
      <c r="I519" s="2">
        <v>129.30000000000001</v>
      </c>
      <c r="J519" s="2">
        <v>5.2</v>
      </c>
      <c r="K519" s="2">
        <v>1.5</v>
      </c>
      <c r="L519" s="2">
        <v>8.1999999999999993</v>
      </c>
      <c r="M519" s="2">
        <v>8.4</v>
      </c>
      <c r="N519" s="2">
        <v>158</v>
      </c>
      <c r="O519" s="2">
        <v>152.6</v>
      </c>
      <c r="P519" s="2">
        <v>8.1999999999999993</v>
      </c>
      <c r="Q519" s="2">
        <v>8.4</v>
      </c>
      <c r="R519" s="2">
        <v>153.80000000000001</v>
      </c>
      <c r="S519" s="2">
        <v>152.6</v>
      </c>
    </row>
    <row r="520" spans="1:19" x14ac:dyDescent="0.2">
      <c r="A520" s="1" t="str">
        <f t="shared" si="16"/>
        <v>Oak-gum-cypress SE80</v>
      </c>
      <c r="B520" s="1" t="s">
        <v>312</v>
      </c>
      <c r="C520" s="2" t="s">
        <v>292</v>
      </c>
      <c r="D520" s="3" t="s">
        <v>311</v>
      </c>
      <c r="E520" s="3" t="str">
        <f t="shared" si="17"/>
        <v>Oak-gum-cypress SE</v>
      </c>
      <c r="G520" s="2">
        <v>80</v>
      </c>
      <c r="H520" s="2">
        <v>237.9</v>
      </c>
      <c r="I520" s="2">
        <v>135.4</v>
      </c>
      <c r="J520" s="2">
        <v>5.3</v>
      </c>
      <c r="K520" s="2">
        <v>1.5</v>
      </c>
      <c r="L520" s="2">
        <v>8.6</v>
      </c>
      <c r="M520" s="2">
        <v>8.6</v>
      </c>
      <c r="N520" s="2">
        <v>158</v>
      </c>
      <c r="O520" s="2">
        <v>159.4</v>
      </c>
      <c r="P520" s="2">
        <v>8.6</v>
      </c>
      <c r="Q520" s="2">
        <v>8.6</v>
      </c>
      <c r="R520" s="2">
        <v>155</v>
      </c>
      <c r="S520" s="2">
        <v>159.4</v>
      </c>
    </row>
    <row r="521" spans="1:19" x14ac:dyDescent="0.2">
      <c r="A521" s="1" t="str">
        <f t="shared" si="16"/>
        <v>Oak-gum-cypress SE85</v>
      </c>
      <c r="B521" s="1" t="s">
        <v>312</v>
      </c>
      <c r="C521" s="2" t="s">
        <v>292</v>
      </c>
      <c r="D521" s="3" t="s">
        <v>311</v>
      </c>
      <c r="E521" s="3" t="str">
        <f t="shared" si="17"/>
        <v>Oak-gum-cypress SE</v>
      </c>
      <c r="G521" s="2">
        <v>85</v>
      </c>
      <c r="H521" s="2">
        <v>257.3</v>
      </c>
      <c r="I521" s="2">
        <v>142.9</v>
      </c>
      <c r="J521" s="2">
        <v>5.5</v>
      </c>
      <c r="K521" s="2">
        <v>1.5</v>
      </c>
      <c r="L521" s="2">
        <v>9.1</v>
      </c>
      <c r="M521" s="2">
        <v>8.9</v>
      </c>
      <c r="N521" s="2">
        <v>158</v>
      </c>
      <c r="O521" s="2">
        <v>167.8</v>
      </c>
      <c r="P521" s="2">
        <v>9.1</v>
      </c>
      <c r="Q521" s="2">
        <v>8.9</v>
      </c>
      <c r="R521" s="2">
        <v>155.80000000000001</v>
      </c>
      <c r="S521" s="2">
        <v>167.8</v>
      </c>
    </row>
    <row r="522" spans="1:19" x14ac:dyDescent="0.2">
      <c r="A522" s="1" t="str">
        <f t="shared" si="16"/>
        <v>Oak-gum-cypress SE90</v>
      </c>
      <c r="B522" s="1" t="s">
        <v>312</v>
      </c>
      <c r="C522" s="2" t="s">
        <v>292</v>
      </c>
      <c r="D522" s="3" t="s">
        <v>311</v>
      </c>
      <c r="E522" s="3" t="str">
        <f t="shared" si="17"/>
        <v>Oak-gum-cypress SE</v>
      </c>
      <c r="G522" s="2">
        <v>90</v>
      </c>
      <c r="H522" s="2">
        <v>278.89999999999998</v>
      </c>
      <c r="I522" s="2">
        <v>151.19999999999999</v>
      </c>
      <c r="J522" s="2">
        <v>5.6</v>
      </c>
      <c r="K522" s="2">
        <v>1.5</v>
      </c>
      <c r="L522" s="2">
        <v>9.6</v>
      </c>
      <c r="M522" s="2">
        <v>9.1</v>
      </c>
      <c r="N522" s="2">
        <v>158</v>
      </c>
      <c r="O522" s="2">
        <v>177</v>
      </c>
      <c r="P522" s="2">
        <v>9.6</v>
      </c>
      <c r="Q522" s="2">
        <v>9.1</v>
      </c>
      <c r="R522" s="2">
        <v>156.5</v>
      </c>
      <c r="S522" s="2">
        <v>177</v>
      </c>
    </row>
    <row r="523" spans="1:19" x14ac:dyDescent="0.2">
      <c r="A523" s="1" t="str">
        <f t="shared" si="16"/>
        <v>Oak-hickory NE0</v>
      </c>
      <c r="B523" s="1" t="s">
        <v>313</v>
      </c>
      <c r="C523" s="2" t="s">
        <v>257</v>
      </c>
      <c r="D523" s="3" t="s">
        <v>314</v>
      </c>
      <c r="E523" s="3" t="str">
        <f t="shared" si="17"/>
        <v>Oak-hickory NE</v>
      </c>
      <c r="G523" s="2">
        <v>0</v>
      </c>
      <c r="H523" s="2">
        <v>0</v>
      </c>
      <c r="I523" s="2">
        <v>0</v>
      </c>
      <c r="J523" s="2">
        <v>0</v>
      </c>
      <c r="K523" s="2">
        <v>2.1</v>
      </c>
      <c r="L523" s="2">
        <v>46.7</v>
      </c>
      <c r="M523" s="2">
        <v>8.1999999999999993</v>
      </c>
      <c r="N523" s="2">
        <v>53.1</v>
      </c>
      <c r="O523" s="2">
        <v>56.9</v>
      </c>
      <c r="P523" s="2">
        <v>0</v>
      </c>
      <c r="Q523" s="2">
        <v>0</v>
      </c>
      <c r="R523" s="2">
        <v>39.799999999999997</v>
      </c>
      <c r="S523" s="2">
        <v>2.1</v>
      </c>
    </row>
    <row r="524" spans="1:19" x14ac:dyDescent="0.2">
      <c r="A524" s="1" t="str">
        <f t="shared" si="16"/>
        <v>Oak-hickory NE5</v>
      </c>
      <c r="B524" s="1" t="s">
        <v>313</v>
      </c>
      <c r="C524" s="2" t="s">
        <v>257</v>
      </c>
      <c r="D524" s="3" t="s">
        <v>314</v>
      </c>
      <c r="E524" s="3" t="str">
        <f t="shared" si="17"/>
        <v>Oak-hickory NE</v>
      </c>
      <c r="G524" s="2">
        <v>5</v>
      </c>
      <c r="H524" s="2">
        <v>0</v>
      </c>
      <c r="I524" s="2">
        <v>6.9</v>
      </c>
      <c r="J524" s="2">
        <v>0.7</v>
      </c>
      <c r="K524" s="2">
        <v>2.1</v>
      </c>
      <c r="L524" s="2">
        <v>31.4</v>
      </c>
      <c r="M524" s="2">
        <v>5.7</v>
      </c>
      <c r="N524" s="2">
        <v>53.1</v>
      </c>
      <c r="O524" s="2">
        <v>46.7</v>
      </c>
      <c r="P524" s="2">
        <v>0.5</v>
      </c>
      <c r="Q524" s="2">
        <v>0.9</v>
      </c>
      <c r="R524" s="2">
        <v>39.9</v>
      </c>
      <c r="S524" s="2">
        <v>11</v>
      </c>
    </row>
    <row r="525" spans="1:19" x14ac:dyDescent="0.2">
      <c r="A525" s="1" t="str">
        <f t="shared" si="16"/>
        <v>Oak-hickory NE15</v>
      </c>
      <c r="B525" s="1" t="s">
        <v>313</v>
      </c>
      <c r="C525" s="2" t="s">
        <v>257</v>
      </c>
      <c r="D525" s="3" t="s">
        <v>314</v>
      </c>
      <c r="E525" s="3" t="str">
        <f t="shared" si="17"/>
        <v>Oak-hickory NE</v>
      </c>
      <c r="G525" s="2">
        <v>15</v>
      </c>
      <c r="H525" s="2">
        <v>54.5</v>
      </c>
      <c r="I525" s="2">
        <v>43</v>
      </c>
      <c r="J525" s="2">
        <v>3.6</v>
      </c>
      <c r="K525" s="2">
        <v>1.9</v>
      </c>
      <c r="L525" s="2">
        <v>16.5</v>
      </c>
      <c r="M525" s="2">
        <v>4.0999999999999996</v>
      </c>
      <c r="N525" s="2">
        <v>53.1</v>
      </c>
      <c r="O525" s="2">
        <v>69.099999999999994</v>
      </c>
      <c r="P525" s="2">
        <v>2.9</v>
      </c>
      <c r="Q525" s="2">
        <v>2.5</v>
      </c>
      <c r="R525" s="2">
        <v>40.9</v>
      </c>
      <c r="S525" s="2">
        <v>54</v>
      </c>
    </row>
    <row r="526" spans="1:19" x14ac:dyDescent="0.2">
      <c r="A526" s="1" t="str">
        <f t="shared" si="16"/>
        <v>Oak-hickory NE25</v>
      </c>
      <c r="B526" s="1" t="s">
        <v>313</v>
      </c>
      <c r="C526" s="2" t="s">
        <v>257</v>
      </c>
      <c r="D526" s="3" t="s">
        <v>314</v>
      </c>
      <c r="E526" s="3" t="str">
        <f t="shared" si="17"/>
        <v>Oak-hickory NE</v>
      </c>
      <c r="G526" s="2">
        <v>25</v>
      </c>
      <c r="H526" s="2">
        <v>95.7</v>
      </c>
      <c r="I526" s="2">
        <v>71.900000000000006</v>
      </c>
      <c r="J526" s="2">
        <v>4</v>
      </c>
      <c r="K526" s="2">
        <v>1.9</v>
      </c>
      <c r="L526" s="2">
        <v>10.8</v>
      </c>
      <c r="M526" s="2">
        <v>4.5</v>
      </c>
      <c r="N526" s="2">
        <v>53.1</v>
      </c>
      <c r="O526" s="2">
        <v>93</v>
      </c>
      <c r="P526" s="2">
        <v>4.9000000000000004</v>
      </c>
      <c r="Q526" s="2">
        <v>3.9</v>
      </c>
      <c r="R526" s="2">
        <v>42.7</v>
      </c>
      <c r="S526" s="2">
        <v>86.6</v>
      </c>
    </row>
    <row r="527" spans="1:19" x14ac:dyDescent="0.2">
      <c r="A527" s="1" t="str">
        <f t="shared" si="16"/>
        <v>Oak-hickory NE35</v>
      </c>
      <c r="B527" s="1" t="s">
        <v>313</v>
      </c>
      <c r="C527" s="2" t="s">
        <v>257</v>
      </c>
      <c r="D527" s="3" t="s">
        <v>314</v>
      </c>
      <c r="E527" s="3" t="str">
        <f t="shared" si="17"/>
        <v>Oak-hickory NE</v>
      </c>
      <c r="G527" s="2">
        <v>35</v>
      </c>
      <c r="H527" s="2">
        <v>135.30000000000001</v>
      </c>
      <c r="I527" s="2">
        <v>96.2</v>
      </c>
      <c r="J527" s="2">
        <v>4.2</v>
      </c>
      <c r="K527" s="2">
        <v>1.8</v>
      </c>
      <c r="L527" s="2">
        <v>9.1999999999999993</v>
      </c>
      <c r="M527" s="2">
        <v>5.3</v>
      </c>
      <c r="N527" s="2">
        <v>53.1</v>
      </c>
      <c r="O527" s="2">
        <v>116.8</v>
      </c>
      <c r="P527" s="2">
        <v>6.6</v>
      </c>
      <c r="Q527" s="2">
        <v>5.2</v>
      </c>
      <c r="R527" s="2">
        <v>44.9</v>
      </c>
      <c r="S527" s="2">
        <v>114</v>
      </c>
    </row>
    <row r="528" spans="1:19" x14ac:dyDescent="0.2">
      <c r="A528" s="1" t="str">
        <f t="shared" si="16"/>
        <v>Oak-hickory NE45</v>
      </c>
      <c r="B528" s="1" t="s">
        <v>313</v>
      </c>
      <c r="C528" s="2" t="s">
        <v>257</v>
      </c>
      <c r="D528" s="3" t="s">
        <v>314</v>
      </c>
      <c r="E528" s="3" t="str">
        <f t="shared" si="17"/>
        <v>Oak-hickory NE</v>
      </c>
      <c r="G528" s="2">
        <v>45</v>
      </c>
      <c r="H528" s="2">
        <v>173.3</v>
      </c>
      <c r="I528" s="2">
        <v>118.2</v>
      </c>
      <c r="J528" s="2">
        <v>4.5</v>
      </c>
      <c r="K528" s="2">
        <v>1.8</v>
      </c>
      <c r="L528" s="2">
        <v>9.1999999999999993</v>
      </c>
      <c r="M528" s="2">
        <v>6.3</v>
      </c>
      <c r="N528" s="2">
        <v>53.1</v>
      </c>
      <c r="O528" s="2">
        <v>139.9</v>
      </c>
      <c r="P528" s="2">
        <v>8.1</v>
      </c>
      <c r="Q528" s="2">
        <v>6.3</v>
      </c>
      <c r="R528" s="2">
        <v>47.2</v>
      </c>
      <c r="S528" s="2">
        <v>138.80000000000001</v>
      </c>
    </row>
    <row r="529" spans="1:19" x14ac:dyDescent="0.2">
      <c r="A529" s="1" t="str">
        <f t="shared" si="16"/>
        <v>Oak-hickory NE55</v>
      </c>
      <c r="B529" s="1" t="s">
        <v>313</v>
      </c>
      <c r="C529" s="2" t="s">
        <v>257</v>
      </c>
      <c r="D529" s="3" t="s">
        <v>314</v>
      </c>
      <c r="E529" s="3" t="str">
        <f t="shared" si="17"/>
        <v>Oak-hickory NE</v>
      </c>
      <c r="G529" s="2">
        <v>55</v>
      </c>
      <c r="H529" s="2">
        <v>209.6</v>
      </c>
      <c r="I529" s="2">
        <v>136.80000000000001</v>
      </c>
      <c r="J529" s="2">
        <v>4.5999999999999996</v>
      </c>
      <c r="K529" s="2">
        <v>1.8</v>
      </c>
      <c r="L529" s="2">
        <v>9.9</v>
      </c>
      <c r="M529" s="2">
        <v>7.3</v>
      </c>
      <c r="N529" s="2">
        <v>53.1</v>
      </c>
      <c r="O529" s="2">
        <v>160.30000000000001</v>
      </c>
      <c r="P529" s="2">
        <v>9.4</v>
      </c>
      <c r="Q529" s="2">
        <v>7.2</v>
      </c>
      <c r="R529" s="2">
        <v>49.1</v>
      </c>
      <c r="S529" s="2">
        <v>159.80000000000001</v>
      </c>
    </row>
    <row r="530" spans="1:19" x14ac:dyDescent="0.2">
      <c r="A530" s="1" t="str">
        <f t="shared" si="16"/>
        <v>Oak-hickory NE65</v>
      </c>
      <c r="B530" s="1" t="s">
        <v>313</v>
      </c>
      <c r="C530" s="2" t="s">
        <v>257</v>
      </c>
      <c r="D530" s="3" t="s">
        <v>314</v>
      </c>
      <c r="E530" s="3" t="str">
        <f t="shared" si="17"/>
        <v>Oak-hickory NE</v>
      </c>
      <c r="G530" s="2">
        <v>65</v>
      </c>
      <c r="H530" s="2">
        <v>244.3</v>
      </c>
      <c r="I530" s="2">
        <v>154.30000000000001</v>
      </c>
      <c r="J530" s="2">
        <v>4.8</v>
      </c>
      <c r="K530" s="2">
        <v>1.8</v>
      </c>
      <c r="L530" s="2">
        <v>10.8</v>
      </c>
      <c r="M530" s="2">
        <v>8.1</v>
      </c>
      <c r="N530" s="2">
        <v>53.1</v>
      </c>
      <c r="O530" s="2">
        <v>179.7</v>
      </c>
      <c r="P530" s="2">
        <v>10.6</v>
      </c>
      <c r="Q530" s="2">
        <v>8.1</v>
      </c>
      <c r="R530" s="2">
        <v>50.6</v>
      </c>
      <c r="S530" s="2">
        <v>179.5</v>
      </c>
    </row>
    <row r="531" spans="1:19" x14ac:dyDescent="0.2">
      <c r="A531" s="1" t="str">
        <f t="shared" si="16"/>
        <v>Oak-hickory NE75</v>
      </c>
      <c r="B531" s="1" t="s">
        <v>313</v>
      </c>
      <c r="C531" s="2" t="s">
        <v>257</v>
      </c>
      <c r="D531" s="3" t="s">
        <v>314</v>
      </c>
      <c r="E531" s="3" t="str">
        <f t="shared" si="17"/>
        <v>Oak-hickory NE</v>
      </c>
      <c r="G531" s="2">
        <v>75</v>
      </c>
      <c r="H531" s="2">
        <v>277.39999999999998</v>
      </c>
      <c r="I531" s="2">
        <v>170.6</v>
      </c>
      <c r="J531" s="2">
        <v>4.9000000000000004</v>
      </c>
      <c r="K531" s="2">
        <v>1.8</v>
      </c>
      <c r="L531" s="2">
        <v>11.8</v>
      </c>
      <c r="M531" s="2">
        <v>8.9</v>
      </c>
      <c r="N531" s="2">
        <v>53.1</v>
      </c>
      <c r="O531" s="2">
        <v>198</v>
      </c>
      <c r="P531" s="2">
        <v>11.7</v>
      </c>
      <c r="Q531" s="2">
        <v>8.9</v>
      </c>
      <c r="R531" s="2">
        <v>51.7</v>
      </c>
      <c r="S531" s="2">
        <v>197.9</v>
      </c>
    </row>
    <row r="532" spans="1:19" x14ac:dyDescent="0.2">
      <c r="A532" s="1" t="str">
        <f t="shared" si="16"/>
        <v>Oak-hickory NE85</v>
      </c>
      <c r="B532" s="1" t="s">
        <v>313</v>
      </c>
      <c r="C532" s="2" t="s">
        <v>257</v>
      </c>
      <c r="D532" s="3" t="s">
        <v>314</v>
      </c>
      <c r="E532" s="3" t="str">
        <f t="shared" si="17"/>
        <v>Oak-hickory NE</v>
      </c>
      <c r="G532" s="2">
        <v>85</v>
      </c>
      <c r="H532" s="2">
        <v>308.89999999999998</v>
      </c>
      <c r="I532" s="2">
        <v>186</v>
      </c>
      <c r="J532" s="2">
        <v>5</v>
      </c>
      <c r="K532" s="2">
        <v>1.8</v>
      </c>
      <c r="L532" s="2">
        <v>12.8</v>
      </c>
      <c r="M532" s="2">
        <v>9.6999999999999993</v>
      </c>
      <c r="N532" s="2">
        <v>53.1</v>
      </c>
      <c r="O532" s="2">
        <v>215.2</v>
      </c>
      <c r="P532" s="2">
        <v>12.7</v>
      </c>
      <c r="Q532" s="2">
        <v>9.6999999999999993</v>
      </c>
      <c r="R532" s="2">
        <v>52.3</v>
      </c>
      <c r="S532" s="2">
        <v>215.1</v>
      </c>
    </row>
    <row r="533" spans="1:19" x14ac:dyDescent="0.2">
      <c r="A533" s="1" t="str">
        <f t="shared" si="16"/>
        <v>Oak-hickory NE95</v>
      </c>
      <c r="B533" s="1" t="s">
        <v>313</v>
      </c>
      <c r="C533" s="2" t="s">
        <v>257</v>
      </c>
      <c r="D533" s="3" t="s">
        <v>314</v>
      </c>
      <c r="E533" s="3" t="str">
        <f t="shared" si="17"/>
        <v>Oak-hickory NE</v>
      </c>
      <c r="G533" s="2">
        <v>95</v>
      </c>
      <c r="H533" s="2">
        <v>338.8</v>
      </c>
      <c r="I533" s="2">
        <v>200.4</v>
      </c>
      <c r="J533" s="2">
        <v>5.0999999999999996</v>
      </c>
      <c r="K533" s="2">
        <v>1.8</v>
      </c>
      <c r="L533" s="2">
        <v>13.7</v>
      </c>
      <c r="M533" s="2">
        <v>10.3</v>
      </c>
      <c r="N533" s="2">
        <v>53.1</v>
      </c>
      <c r="O533" s="2">
        <v>231.3</v>
      </c>
      <c r="P533" s="2">
        <v>13.7</v>
      </c>
      <c r="Q533" s="2">
        <v>10.3</v>
      </c>
      <c r="R533" s="2">
        <v>52.7</v>
      </c>
      <c r="S533" s="2">
        <v>231.3</v>
      </c>
    </row>
    <row r="534" spans="1:19" x14ac:dyDescent="0.2">
      <c r="A534" s="1" t="str">
        <f t="shared" si="16"/>
        <v>Oak-hickory NE105</v>
      </c>
      <c r="B534" s="1" t="s">
        <v>313</v>
      </c>
      <c r="C534" s="2" t="s">
        <v>257</v>
      </c>
      <c r="D534" s="3" t="s">
        <v>314</v>
      </c>
      <c r="E534" s="3" t="str">
        <f t="shared" si="17"/>
        <v>Oak-hickory NE</v>
      </c>
      <c r="G534" s="2">
        <v>105</v>
      </c>
      <c r="H534" s="2">
        <v>367.1</v>
      </c>
      <c r="I534" s="2">
        <v>213.9</v>
      </c>
      <c r="J534" s="2">
        <v>5.0999999999999996</v>
      </c>
      <c r="K534" s="2">
        <v>1.7</v>
      </c>
      <c r="L534" s="2">
        <v>14.6</v>
      </c>
      <c r="M534" s="2">
        <v>10.9</v>
      </c>
      <c r="N534" s="2">
        <v>53.1</v>
      </c>
      <c r="O534" s="2">
        <v>246.4</v>
      </c>
      <c r="P534" s="2">
        <v>14.6</v>
      </c>
      <c r="Q534" s="2">
        <v>10.9</v>
      </c>
      <c r="R534" s="2">
        <v>52.9</v>
      </c>
      <c r="S534" s="2">
        <v>246.4</v>
      </c>
    </row>
    <row r="535" spans="1:19" x14ac:dyDescent="0.2">
      <c r="A535" s="1" t="str">
        <f t="shared" si="16"/>
        <v>Oak-hickory NE115</v>
      </c>
      <c r="B535" s="1" t="s">
        <v>313</v>
      </c>
      <c r="C535" s="2" t="s">
        <v>257</v>
      </c>
      <c r="D535" s="3" t="s">
        <v>314</v>
      </c>
      <c r="E535" s="3" t="str">
        <f t="shared" si="17"/>
        <v>Oak-hickory NE</v>
      </c>
      <c r="G535" s="2">
        <v>115</v>
      </c>
      <c r="H535" s="2">
        <v>393.7</v>
      </c>
      <c r="I535" s="2">
        <v>226.5</v>
      </c>
      <c r="J535" s="2">
        <v>5.2</v>
      </c>
      <c r="K535" s="2">
        <v>1.7</v>
      </c>
      <c r="L535" s="2">
        <v>15.5</v>
      </c>
      <c r="M535" s="2">
        <v>11.5</v>
      </c>
      <c r="N535" s="2">
        <v>53.1</v>
      </c>
      <c r="O535" s="2">
        <v>260.5</v>
      </c>
      <c r="P535" s="2">
        <v>15.5</v>
      </c>
      <c r="Q535" s="2">
        <v>11.5</v>
      </c>
      <c r="R535" s="2">
        <v>53</v>
      </c>
      <c r="S535" s="2">
        <v>260.5</v>
      </c>
    </row>
    <row r="536" spans="1:19" x14ac:dyDescent="0.2">
      <c r="A536" s="1" t="str">
        <f t="shared" si="16"/>
        <v>Oak-hickory NE125</v>
      </c>
      <c r="B536" s="1" t="s">
        <v>313</v>
      </c>
      <c r="C536" s="2" t="s">
        <v>257</v>
      </c>
      <c r="D536" s="3" t="s">
        <v>314</v>
      </c>
      <c r="E536" s="3" t="str">
        <f t="shared" si="17"/>
        <v>Oak-hickory NE</v>
      </c>
      <c r="G536" s="2">
        <v>125</v>
      </c>
      <c r="H536" s="2">
        <v>418.6</v>
      </c>
      <c r="I536" s="2">
        <v>238.2</v>
      </c>
      <c r="J536" s="2">
        <v>5.3</v>
      </c>
      <c r="K536" s="2">
        <v>1.7</v>
      </c>
      <c r="L536" s="2">
        <v>16.3</v>
      </c>
      <c r="M536" s="2">
        <v>12</v>
      </c>
      <c r="N536" s="2">
        <v>53.1</v>
      </c>
      <c r="O536" s="2">
        <v>273.60000000000002</v>
      </c>
      <c r="P536" s="2">
        <v>16.3</v>
      </c>
      <c r="Q536" s="2">
        <v>12</v>
      </c>
      <c r="R536" s="2">
        <v>53.1</v>
      </c>
      <c r="S536" s="2">
        <v>273.60000000000002</v>
      </c>
    </row>
    <row r="537" spans="1:19" x14ac:dyDescent="0.2">
      <c r="A537" s="1" t="str">
        <f t="shared" si="16"/>
        <v>Oak-hickory NLS0</v>
      </c>
      <c r="B537" s="1" t="s">
        <v>315</v>
      </c>
      <c r="C537" s="2" t="s">
        <v>260</v>
      </c>
      <c r="D537" s="3" t="s">
        <v>314</v>
      </c>
      <c r="E537" s="3" t="str">
        <f t="shared" si="17"/>
        <v>Oak-hickory NLS</v>
      </c>
      <c r="G537" s="2">
        <v>0</v>
      </c>
      <c r="H537" s="2">
        <v>0</v>
      </c>
      <c r="I537" s="2">
        <v>0</v>
      </c>
      <c r="J537" s="2">
        <v>0</v>
      </c>
      <c r="K537" s="2">
        <v>2.1</v>
      </c>
      <c r="L537" s="2">
        <v>20.5</v>
      </c>
      <c r="M537" s="2">
        <v>8.1999999999999993</v>
      </c>
      <c r="N537" s="2">
        <v>97.1</v>
      </c>
      <c r="O537" s="2">
        <v>30.8</v>
      </c>
      <c r="P537" s="2">
        <v>0</v>
      </c>
      <c r="Q537" s="2">
        <v>0</v>
      </c>
      <c r="R537" s="2">
        <v>72.8</v>
      </c>
      <c r="S537" s="2">
        <v>2.1</v>
      </c>
    </row>
    <row r="538" spans="1:19" x14ac:dyDescent="0.2">
      <c r="A538" s="1" t="str">
        <f t="shared" si="16"/>
        <v>Oak-hickory NLS5</v>
      </c>
      <c r="B538" s="1" t="s">
        <v>315</v>
      </c>
      <c r="C538" s="2" t="s">
        <v>260</v>
      </c>
      <c r="D538" s="3" t="s">
        <v>314</v>
      </c>
      <c r="E538" s="3" t="str">
        <f t="shared" si="17"/>
        <v>Oak-hickory NLS</v>
      </c>
      <c r="G538" s="2">
        <v>5</v>
      </c>
      <c r="H538" s="2">
        <v>0</v>
      </c>
      <c r="I538" s="2">
        <v>6.7</v>
      </c>
      <c r="J538" s="2">
        <v>0.7</v>
      </c>
      <c r="K538" s="2">
        <v>2.2000000000000002</v>
      </c>
      <c r="L538" s="2">
        <v>14.1</v>
      </c>
      <c r="M538" s="2">
        <v>5.7</v>
      </c>
      <c r="N538" s="2">
        <v>97.1</v>
      </c>
      <c r="O538" s="2">
        <v>29.3</v>
      </c>
      <c r="P538" s="2">
        <v>0.5</v>
      </c>
      <c r="Q538" s="2">
        <v>0.9</v>
      </c>
      <c r="R538" s="2">
        <v>73.099999999999994</v>
      </c>
      <c r="S538" s="2">
        <v>11</v>
      </c>
    </row>
    <row r="539" spans="1:19" x14ac:dyDescent="0.2">
      <c r="A539" s="1" t="str">
        <f t="shared" si="16"/>
        <v>Oak-hickory NLS15</v>
      </c>
      <c r="B539" s="1" t="s">
        <v>315</v>
      </c>
      <c r="C539" s="2" t="s">
        <v>260</v>
      </c>
      <c r="D539" s="3" t="s">
        <v>314</v>
      </c>
      <c r="E539" s="3" t="str">
        <f t="shared" si="17"/>
        <v>Oak-hickory NLS</v>
      </c>
      <c r="G539" s="2">
        <v>15</v>
      </c>
      <c r="H539" s="2">
        <v>4.0999999999999996</v>
      </c>
      <c r="I539" s="2">
        <v>17</v>
      </c>
      <c r="J539" s="2">
        <v>1.7</v>
      </c>
      <c r="K539" s="2">
        <v>2</v>
      </c>
      <c r="L539" s="2">
        <v>7.3</v>
      </c>
      <c r="M539" s="2">
        <v>4.0999999999999996</v>
      </c>
      <c r="N539" s="2">
        <v>97.1</v>
      </c>
      <c r="O539" s="2">
        <v>32.1</v>
      </c>
      <c r="P539" s="2">
        <v>1.3</v>
      </c>
      <c r="Q539" s="2">
        <v>2.5</v>
      </c>
      <c r="R539" s="2">
        <v>74.900000000000006</v>
      </c>
      <c r="S539" s="2">
        <v>24.5</v>
      </c>
    </row>
    <row r="540" spans="1:19" x14ac:dyDescent="0.2">
      <c r="A540" s="1" t="str">
        <f t="shared" si="16"/>
        <v>Oak-hickory NLS25</v>
      </c>
      <c r="B540" s="1" t="s">
        <v>315</v>
      </c>
      <c r="C540" s="2" t="s">
        <v>260</v>
      </c>
      <c r="D540" s="3" t="s">
        <v>314</v>
      </c>
      <c r="E540" s="3" t="str">
        <f t="shared" si="17"/>
        <v>Oak-hickory NLS</v>
      </c>
      <c r="G540" s="2">
        <v>25</v>
      </c>
      <c r="H540" s="2">
        <v>21.9</v>
      </c>
      <c r="I540" s="2">
        <v>33.6</v>
      </c>
      <c r="J540" s="2">
        <v>3.1</v>
      </c>
      <c r="K540" s="2">
        <v>1.9</v>
      </c>
      <c r="L540" s="2">
        <v>5.2</v>
      </c>
      <c r="M540" s="2">
        <v>4.5</v>
      </c>
      <c r="N540" s="2">
        <v>97.1</v>
      </c>
      <c r="O540" s="2">
        <v>48.2</v>
      </c>
      <c r="P540" s="2">
        <v>2.6</v>
      </c>
      <c r="Q540" s="2">
        <v>3.9</v>
      </c>
      <c r="R540" s="2">
        <v>78.2</v>
      </c>
      <c r="S540" s="2">
        <v>45</v>
      </c>
    </row>
    <row r="541" spans="1:19" x14ac:dyDescent="0.2">
      <c r="A541" s="1" t="str">
        <f t="shared" si="16"/>
        <v>Oak-hickory NLS35</v>
      </c>
      <c r="B541" s="1" t="s">
        <v>315</v>
      </c>
      <c r="C541" s="2" t="s">
        <v>260</v>
      </c>
      <c r="D541" s="3" t="s">
        <v>314</v>
      </c>
      <c r="E541" s="3" t="str">
        <f t="shared" si="17"/>
        <v>Oak-hickory NLS</v>
      </c>
      <c r="G541" s="2">
        <v>35</v>
      </c>
      <c r="H541" s="2">
        <v>42.5</v>
      </c>
      <c r="I541" s="2">
        <v>50.3</v>
      </c>
      <c r="J541" s="2">
        <v>3.6</v>
      </c>
      <c r="K541" s="2">
        <v>1.8</v>
      </c>
      <c r="L541" s="2">
        <v>5</v>
      </c>
      <c r="M541" s="2">
        <v>5.3</v>
      </c>
      <c r="N541" s="2">
        <v>97.1</v>
      </c>
      <c r="O541" s="2">
        <v>66.099999999999994</v>
      </c>
      <c r="P541" s="2">
        <v>3.9</v>
      </c>
      <c r="Q541" s="2">
        <v>5.2</v>
      </c>
      <c r="R541" s="2">
        <v>82.2</v>
      </c>
      <c r="S541" s="2">
        <v>64.8</v>
      </c>
    </row>
    <row r="542" spans="1:19" x14ac:dyDescent="0.2">
      <c r="A542" s="1" t="str">
        <f t="shared" si="16"/>
        <v>Oak-hickory NLS45</v>
      </c>
      <c r="B542" s="1" t="s">
        <v>315</v>
      </c>
      <c r="C542" s="2" t="s">
        <v>260</v>
      </c>
      <c r="D542" s="3" t="s">
        <v>314</v>
      </c>
      <c r="E542" s="3" t="str">
        <f t="shared" si="17"/>
        <v>Oak-hickory NLS</v>
      </c>
      <c r="G542" s="2">
        <v>45</v>
      </c>
      <c r="H542" s="2">
        <v>64.900000000000006</v>
      </c>
      <c r="I542" s="2">
        <v>66.7</v>
      </c>
      <c r="J542" s="2">
        <v>3.9</v>
      </c>
      <c r="K542" s="2">
        <v>1.8</v>
      </c>
      <c r="L542" s="2">
        <v>5.7</v>
      </c>
      <c r="M542" s="2">
        <v>6.3</v>
      </c>
      <c r="N542" s="2">
        <v>97.1</v>
      </c>
      <c r="O542" s="2">
        <v>84.4</v>
      </c>
      <c r="P542" s="2">
        <v>5.2</v>
      </c>
      <c r="Q542" s="2">
        <v>6.3</v>
      </c>
      <c r="R542" s="2">
        <v>86.3</v>
      </c>
      <c r="S542" s="2">
        <v>83.9</v>
      </c>
    </row>
    <row r="543" spans="1:19" x14ac:dyDescent="0.2">
      <c r="A543" s="1" t="str">
        <f t="shared" si="16"/>
        <v>Oak-hickory NLS55</v>
      </c>
      <c r="B543" s="1" t="s">
        <v>315</v>
      </c>
      <c r="C543" s="2" t="s">
        <v>260</v>
      </c>
      <c r="D543" s="3" t="s">
        <v>314</v>
      </c>
      <c r="E543" s="3" t="str">
        <f t="shared" si="17"/>
        <v>Oak-hickory NLS</v>
      </c>
      <c r="G543" s="2">
        <v>55</v>
      </c>
      <c r="H543" s="2">
        <v>88.7</v>
      </c>
      <c r="I543" s="2">
        <v>83.6</v>
      </c>
      <c r="J543" s="2">
        <v>4.2</v>
      </c>
      <c r="K543" s="2">
        <v>1.8</v>
      </c>
      <c r="L543" s="2">
        <v>6.7</v>
      </c>
      <c r="M543" s="2">
        <v>7.3</v>
      </c>
      <c r="N543" s="2">
        <v>97.1</v>
      </c>
      <c r="O543" s="2">
        <v>103.5</v>
      </c>
      <c r="P543" s="2">
        <v>6.5</v>
      </c>
      <c r="Q543" s="2">
        <v>7.2</v>
      </c>
      <c r="R543" s="2">
        <v>89.9</v>
      </c>
      <c r="S543" s="2">
        <v>103.3</v>
      </c>
    </row>
    <row r="544" spans="1:19" x14ac:dyDescent="0.2">
      <c r="A544" s="1" t="str">
        <f t="shared" si="16"/>
        <v>Oak-hickory NLS65</v>
      </c>
      <c r="B544" s="1" t="s">
        <v>315</v>
      </c>
      <c r="C544" s="2" t="s">
        <v>260</v>
      </c>
      <c r="D544" s="3" t="s">
        <v>314</v>
      </c>
      <c r="E544" s="3" t="str">
        <f t="shared" si="17"/>
        <v>Oak-hickory NLS</v>
      </c>
      <c r="G544" s="2">
        <v>65</v>
      </c>
      <c r="H544" s="2">
        <v>113.4</v>
      </c>
      <c r="I544" s="2">
        <v>99.1</v>
      </c>
      <c r="J544" s="2">
        <v>4.5</v>
      </c>
      <c r="K544" s="2">
        <v>1.7</v>
      </c>
      <c r="L544" s="2">
        <v>7.8</v>
      </c>
      <c r="M544" s="2">
        <v>8.1</v>
      </c>
      <c r="N544" s="2">
        <v>97.1</v>
      </c>
      <c r="O544" s="2">
        <v>121.2</v>
      </c>
      <c r="P544" s="2">
        <v>7.7</v>
      </c>
      <c r="Q544" s="2">
        <v>8.1</v>
      </c>
      <c r="R544" s="2">
        <v>92.6</v>
      </c>
      <c r="S544" s="2">
        <v>121.1</v>
      </c>
    </row>
    <row r="545" spans="1:19" x14ac:dyDescent="0.2">
      <c r="A545" s="1" t="str">
        <f t="shared" si="16"/>
        <v>Oak-hickory NLS75</v>
      </c>
      <c r="B545" s="1" t="s">
        <v>315</v>
      </c>
      <c r="C545" s="2" t="s">
        <v>260</v>
      </c>
      <c r="D545" s="3" t="s">
        <v>314</v>
      </c>
      <c r="E545" s="3" t="str">
        <f t="shared" si="17"/>
        <v>Oak-hickory NLS</v>
      </c>
      <c r="G545" s="2">
        <v>75</v>
      </c>
      <c r="H545" s="2">
        <v>139</v>
      </c>
      <c r="I545" s="2">
        <v>114.7</v>
      </c>
      <c r="J545" s="2">
        <v>4.7</v>
      </c>
      <c r="K545" s="2">
        <v>1.7</v>
      </c>
      <c r="L545" s="2">
        <v>8.9</v>
      </c>
      <c r="M545" s="2">
        <v>8.9</v>
      </c>
      <c r="N545" s="2">
        <v>97.1</v>
      </c>
      <c r="O545" s="2">
        <v>139</v>
      </c>
      <c r="P545" s="2">
        <v>8.9</v>
      </c>
      <c r="Q545" s="2">
        <v>8.9</v>
      </c>
      <c r="R545" s="2">
        <v>94.5</v>
      </c>
      <c r="S545" s="2">
        <v>138.9</v>
      </c>
    </row>
    <row r="546" spans="1:19" x14ac:dyDescent="0.2">
      <c r="A546" s="1" t="str">
        <f t="shared" si="16"/>
        <v>Oak-hickory NLS85</v>
      </c>
      <c r="B546" s="1" t="s">
        <v>315</v>
      </c>
      <c r="C546" s="2" t="s">
        <v>260</v>
      </c>
      <c r="D546" s="3" t="s">
        <v>314</v>
      </c>
      <c r="E546" s="3" t="str">
        <f t="shared" si="17"/>
        <v>Oak-hickory NLS</v>
      </c>
      <c r="G546" s="2">
        <v>85</v>
      </c>
      <c r="H546" s="2">
        <v>165.2</v>
      </c>
      <c r="I546" s="2">
        <v>130.30000000000001</v>
      </c>
      <c r="J546" s="2">
        <v>4.9000000000000004</v>
      </c>
      <c r="K546" s="2">
        <v>1.7</v>
      </c>
      <c r="L546" s="2">
        <v>10.1</v>
      </c>
      <c r="M546" s="2">
        <v>9.6999999999999993</v>
      </c>
      <c r="N546" s="2">
        <v>97.1</v>
      </c>
      <c r="O546" s="2">
        <v>156.69999999999999</v>
      </c>
      <c r="P546" s="2">
        <v>10.1</v>
      </c>
      <c r="Q546" s="2">
        <v>9.6999999999999993</v>
      </c>
      <c r="R546" s="2">
        <v>95.8</v>
      </c>
      <c r="S546" s="2">
        <v>156.69999999999999</v>
      </c>
    </row>
    <row r="547" spans="1:19" x14ac:dyDescent="0.2">
      <c r="A547" s="1" t="str">
        <f t="shared" si="16"/>
        <v>Oak-hickory NLS95</v>
      </c>
      <c r="B547" s="1" t="s">
        <v>315</v>
      </c>
      <c r="C547" s="2" t="s">
        <v>260</v>
      </c>
      <c r="D547" s="3" t="s">
        <v>314</v>
      </c>
      <c r="E547" s="3" t="str">
        <f t="shared" si="17"/>
        <v>Oak-hickory NLS</v>
      </c>
      <c r="G547" s="2">
        <v>95</v>
      </c>
      <c r="H547" s="2">
        <v>192.1</v>
      </c>
      <c r="I547" s="2">
        <v>146</v>
      </c>
      <c r="J547" s="2">
        <v>5.0999999999999996</v>
      </c>
      <c r="K547" s="2">
        <v>1.7</v>
      </c>
      <c r="L547" s="2">
        <v>11.3</v>
      </c>
      <c r="M547" s="2">
        <v>10.3</v>
      </c>
      <c r="N547" s="2">
        <v>97.1</v>
      </c>
      <c r="O547" s="2">
        <v>174.4</v>
      </c>
      <c r="P547" s="2">
        <v>11.3</v>
      </c>
      <c r="Q547" s="2">
        <v>10.3</v>
      </c>
      <c r="R547" s="2">
        <v>96.4</v>
      </c>
      <c r="S547" s="2">
        <v>174.4</v>
      </c>
    </row>
    <row r="548" spans="1:19" x14ac:dyDescent="0.2">
      <c r="A548" s="1" t="str">
        <f t="shared" si="16"/>
        <v>Oak-hickory NLS105</v>
      </c>
      <c r="B548" s="1" t="s">
        <v>315</v>
      </c>
      <c r="C548" s="2" t="s">
        <v>260</v>
      </c>
      <c r="D548" s="3" t="s">
        <v>314</v>
      </c>
      <c r="E548" s="3" t="str">
        <f t="shared" si="17"/>
        <v>Oak-hickory NLS</v>
      </c>
      <c r="G548" s="2">
        <v>105</v>
      </c>
      <c r="H548" s="2">
        <v>219.2</v>
      </c>
      <c r="I548" s="2">
        <v>161.6</v>
      </c>
      <c r="J548" s="2">
        <v>5.3</v>
      </c>
      <c r="K548" s="2">
        <v>1.7</v>
      </c>
      <c r="L548" s="2">
        <v>12.5</v>
      </c>
      <c r="M548" s="2">
        <v>10.9</v>
      </c>
      <c r="N548" s="2">
        <v>97.1</v>
      </c>
      <c r="O548" s="2">
        <v>192</v>
      </c>
      <c r="P548" s="2">
        <v>12.5</v>
      </c>
      <c r="Q548" s="2">
        <v>10.9</v>
      </c>
      <c r="R548" s="2">
        <v>96.8</v>
      </c>
      <c r="S548" s="2">
        <v>192</v>
      </c>
    </row>
    <row r="549" spans="1:19" x14ac:dyDescent="0.2">
      <c r="A549" s="1" t="str">
        <f t="shared" si="16"/>
        <v>Oak-hickory NLS115</v>
      </c>
      <c r="B549" s="1" t="s">
        <v>315</v>
      </c>
      <c r="C549" s="2" t="s">
        <v>260</v>
      </c>
      <c r="D549" s="3" t="s">
        <v>314</v>
      </c>
      <c r="E549" s="3" t="str">
        <f t="shared" si="17"/>
        <v>Oak-hickory NLS</v>
      </c>
      <c r="G549" s="2">
        <v>115</v>
      </c>
      <c r="H549" s="2">
        <v>246.4</v>
      </c>
      <c r="I549" s="2">
        <v>177</v>
      </c>
      <c r="J549" s="2">
        <v>5.4</v>
      </c>
      <c r="K549" s="2">
        <v>1.6</v>
      </c>
      <c r="L549" s="2">
        <v>13.7</v>
      </c>
      <c r="M549" s="2">
        <v>11.5</v>
      </c>
      <c r="N549" s="2">
        <v>97.1</v>
      </c>
      <c r="O549" s="2">
        <v>209.2</v>
      </c>
      <c r="P549" s="2">
        <v>13.7</v>
      </c>
      <c r="Q549" s="2">
        <v>11.5</v>
      </c>
      <c r="R549" s="2">
        <v>97</v>
      </c>
      <c r="S549" s="2">
        <v>209.2</v>
      </c>
    </row>
    <row r="550" spans="1:19" x14ac:dyDescent="0.2">
      <c r="A550" s="1" t="str">
        <f t="shared" si="16"/>
        <v>Oak-hickory NLS125</v>
      </c>
      <c r="B550" s="1" t="s">
        <v>315</v>
      </c>
      <c r="C550" s="2" t="s">
        <v>260</v>
      </c>
      <c r="D550" s="3" t="s">
        <v>314</v>
      </c>
      <c r="E550" s="3" t="str">
        <f t="shared" si="17"/>
        <v>Oak-hickory NLS</v>
      </c>
      <c r="G550" s="2">
        <v>125</v>
      </c>
      <c r="H550" s="2">
        <v>272.5</v>
      </c>
      <c r="I550" s="2">
        <v>191.6</v>
      </c>
      <c r="J550" s="2">
        <v>5.5</v>
      </c>
      <c r="K550" s="2">
        <v>1.6</v>
      </c>
      <c r="L550" s="2">
        <v>14.8</v>
      </c>
      <c r="M550" s="2">
        <v>12</v>
      </c>
      <c r="N550" s="2">
        <v>97.1</v>
      </c>
      <c r="O550" s="2">
        <v>225.6</v>
      </c>
      <c r="P550" s="2">
        <v>14.8</v>
      </c>
      <c r="Q550" s="2">
        <v>12</v>
      </c>
      <c r="R550" s="2">
        <v>97.1</v>
      </c>
      <c r="S550" s="2">
        <v>225.6</v>
      </c>
    </row>
    <row r="551" spans="1:19" x14ac:dyDescent="0.2">
      <c r="A551" s="1" t="str">
        <f t="shared" si="16"/>
        <v>Oak-hickory NPS0</v>
      </c>
      <c r="B551" s="1" t="s">
        <v>316</v>
      </c>
      <c r="C551" s="2" t="s">
        <v>275</v>
      </c>
      <c r="D551" s="3" t="s">
        <v>314</v>
      </c>
      <c r="E551" s="3" t="str">
        <f t="shared" si="17"/>
        <v>Oak-hickory NPS</v>
      </c>
      <c r="G551" s="2">
        <v>0</v>
      </c>
      <c r="H551" s="2">
        <v>0</v>
      </c>
      <c r="I551" s="2">
        <v>0</v>
      </c>
      <c r="J551" s="2">
        <v>0</v>
      </c>
      <c r="K551" s="2">
        <v>2.1</v>
      </c>
      <c r="L551" s="2">
        <v>14.1</v>
      </c>
      <c r="M551" s="2">
        <v>8.1999999999999993</v>
      </c>
      <c r="N551" s="2">
        <v>45.9</v>
      </c>
      <c r="O551" s="2">
        <v>24.4</v>
      </c>
      <c r="P551" s="2">
        <v>0</v>
      </c>
      <c r="Q551" s="2">
        <v>0</v>
      </c>
      <c r="R551" s="2">
        <v>34.5</v>
      </c>
      <c r="S551" s="2">
        <v>2.1</v>
      </c>
    </row>
    <row r="552" spans="1:19" x14ac:dyDescent="0.2">
      <c r="A552" s="1" t="str">
        <f t="shared" si="16"/>
        <v>Oak-hickory NPS5</v>
      </c>
      <c r="B552" s="1" t="s">
        <v>316</v>
      </c>
      <c r="C552" s="2" t="s">
        <v>275</v>
      </c>
      <c r="D552" s="3" t="s">
        <v>314</v>
      </c>
      <c r="E552" s="3" t="str">
        <f t="shared" si="17"/>
        <v>Oak-hickory NPS</v>
      </c>
      <c r="G552" s="2">
        <v>5</v>
      </c>
      <c r="H552" s="2">
        <v>0</v>
      </c>
      <c r="I552" s="2">
        <v>6.7</v>
      </c>
      <c r="J552" s="2">
        <v>0.6</v>
      </c>
      <c r="K552" s="2">
        <v>2.4</v>
      </c>
      <c r="L552" s="2">
        <v>9.8000000000000007</v>
      </c>
      <c r="M552" s="2">
        <v>5.7</v>
      </c>
      <c r="N552" s="2">
        <v>45.9</v>
      </c>
      <c r="O552" s="2">
        <v>25.1</v>
      </c>
      <c r="P552" s="2">
        <v>0.5</v>
      </c>
      <c r="Q552" s="2">
        <v>0.9</v>
      </c>
      <c r="R552" s="2">
        <v>34.6</v>
      </c>
      <c r="S552" s="2">
        <v>11</v>
      </c>
    </row>
    <row r="553" spans="1:19" x14ac:dyDescent="0.2">
      <c r="A553" s="1" t="str">
        <f t="shared" si="16"/>
        <v>Oak-hickory NPS15</v>
      </c>
      <c r="B553" s="1" t="s">
        <v>316</v>
      </c>
      <c r="C553" s="2" t="s">
        <v>275</v>
      </c>
      <c r="D553" s="3" t="s">
        <v>314</v>
      </c>
      <c r="E553" s="3" t="str">
        <f t="shared" si="17"/>
        <v>Oak-hickory NPS</v>
      </c>
      <c r="G553" s="2">
        <v>15</v>
      </c>
      <c r="H553" s="2">
        <v>2.1</v>
      </c>
      <c r="I553" s="2">
        <v>15.6</v>
      </c>
      <c r="J553" s="2">
        <v>1.6</v>
      </c>
      <c r="K553" s="2">
        <v>2.1</v>
      </c>
      <c r="L553" s="2">
        <v>5.2</v>
      </c>
      <c r="M553" s="2">
        <v>4.0999999999999996</v>
      </c>
      <c r="N553" s="2">
        <v>45.9</v>
      </c>
      <c r="O553" s="2">
        <v>28.6</v>
      </c>
      <c r="P553" s="2">
        <v>1.1000000000000001</v>
      </c>
      <c r="Q553" s="2">
        <v>2.5</v>
      </c>
      <c r="R553" s="2">
        <v>35.4</v>
      </c>
      <c r="S553" s="2">
        <v>22.9</v>
      </c>
    </row>
    <row r="554" spans="1:19" x14ac:dyDescent="0.2">
      <c r="A554" s="1" t="str">
        <f t="shared" si="16"/>
        <v>Oak-hickory NPS25</v>
      </c>
      <c r="B554" s="1" t="s">
        <v>316</v>
      </c>
      <c r="C554" s="2" t="s">
        <v>275</v>
      </c>
      <c r="D554" s="3" t="s">
        <v>314</v>
      </c>
      <c r="E554" s="3" t="str">
        <f t="shared" si="17"/>
        <v>Oak-hickory NPS</v>
      </c>
      <c r="G554" s="2">
        <v>25</v>
      </c>
      <c r="H554" s="2">
        <v>13</v>
      </c>
      <c r="I554" s="2">
        <v>27.5</v>
      </c>
      <c r="J554" s="2">
        <v>2.7</v>
      </c>
      <c r="K554" s="2">
        <v>2</v>
      </c>
      <c r="L554" s="2">
        <v>3.7</v>
      </c>
      <c r="M554" s="2">
        <v>4.5</v>
      </c>
      <c r="N554" s="2">
        <v>45.9</v>
      </c>
      <c r="O554" s="2">
        <v>40.299999999999997</v>
      </c>
      <c r="P554" s="2">
        <v>1.9</v>
      </c>
      <c r="Q554" s="2">
        <v>3.9</v>
      </c>
      <c r="R554" s="2">
        <v>37</v>
      </c>
      <c r="S554" s="2">
        <v>37.9</v>
      </c>
    </row>
    <row r="555" spans="1:19" x14ac:dyDescent="0.2">
      <c r="A555" s="1" t="str">
        <f t="shared" si="16"/>
        <v>Oak-hickory NPS35</v>
      </c>
      <c r="B555" s="1" t="s">
        <v>316</v>
      </c>
      <c r="C555" s="2" t="s">
        <v>275</v>
      </c>
      <c r="D555" s="3" t="s">
        <v>314</v>
      </c>
      <c r="E555" s="3" t="str">
        <f t="shared" si="17"/>
        <v>Oak-hickory NPS</v>
      </c>
      <c r="G555" s="2">
        <v>35</v>
      </c>
      <c r="H555" s="2">
        <v>27.4</v>
      </c>
      <c r="I555" s="2">
        <v>40</v>
      </c>
      <c r="J555" s="2">
        <v>3.2</v>
      </c>
      <c r="K555" s="2">
        <v>1.9</v>
      </c>
      <c r="L555" s="2">
        <v>3.5</v>
      </c>
      <c r="M555" s="2">
        <v>5.3</v>
      </c>
      <c r="N555" s="2">
        <v>45.9</v>
      </c>
      <c r="O555" s="2">
        <v>53.9</v>
      </c>
      <c r="P555" s="2">
        <v>2.7</v>
      </c>
      <c r="Q555" s="2">
        <v>5.2</v>
      </c>
      <c r="R555" s="2">
        <v>38.9</v>
      </c>
      <c r="S555" s="2">
        <v>53</v>
      </c>
    </row>
    <row r="556" spans="1:19" x14ac:dyDescent="0.2">
      <c r="A556" s="1" t="str">
        <f t="shared" si="16"/>
        <v>Oak-hickory NPS45</v>
      </c>
      <c r="B556" s="1" t="s">
        <v>316</v>
      </c>
      <c r="C556" s="2" t="s">
        <v>275</v>
      </c>
      <c r="D556" s="3" t="s">
        <v>314</v>
      </c>
      <c r="E556" s="3" t="str">
        <f t="shared" si="17"/>
        <v>Oak-hickory NPS</v>
      </c>
      <c r="G556" s="2">
        <v>45</v>
      </c>
      <c r="H556" s="2">
        <v>43</v>
      </c>
      <c r="I556" s="2">
        <v>52.2</v>
      </c>
      <c r="J556" s="2">
        <v>3.6</v>
      </c>
      <c r="K556" s="2">
        <v>1.8</v>
      </c>
      <c r="L556" s="2">
        <v>3.9</v>
      </c>
      <c r="M556" s="2">
        <v>6.3</v>
      </c>
      <c r="N556" s="2">
        <v>45.9</v>
      </c>
      <c r="O556" s="2">
        <v>67.8</v>
      </c>
      <c r="P556" s="2">
        <v>3.5</v>
      </c>
      <c r="Q556" s="2">
        <v>6.3</v>
      </c>
      <c r="R556" s="2">
        <v>40.799999999999997</v>
      </c>
      <c r="S556" s="2">
        <v>67.400000000000006</v>
      </c>
    </row>
    <row r="557" spans="1:19" x14ac:dyDescent="0.2">
      <c r="A557" s="1" t="str">
        <f t="shared" si="16"/>
        <v>Oak-hickory NPS55</v>
      </c>
      <c r="B557" s="1" t="s">
        <v>316</v>
      </c>
      <c r="C557" s="2" t="s">
        <v>275</v>
      </c>
      <c r="D557" s="3" t="s">
        <v>314</v>
      </c>
      <c r="E557" s="3" t="str">
        <f t="shared" si="17"/>
        <v>Oak-hickory NPS</v>
      </c>
      <c r="G557" s="2">
        <v>55</v>
      </c>
      <c r="H557" s="2">
        <v>59.1</v>
      </c>
      <c r="I557" s="2">
        <v>64.3</v>
      </c>
      <c r="J557" s="2">
        <v>3.9</v>
      </c>
      <c r="K557" s="2">
        <v>1.8</v>
      </c>
      <c r="L557" s="2">
        <v>4.5</v>
      </c>
      <c r="M557" s="2">
        <v>7.3</v>
      </c>
      <c r="N557" s="2">
        <v>45.9</v>
      </c>
      <c r="O557" s="2">
        <v>81.7</v>
      </c>
      <c r="P557" s="2">
        <v>4.3</v>
      </c>
      <c r="Q557" s="2">
        <v>7.2</v>
      </c>
      <c r="R557" s="2">
        <v>42.5</v>
      </c>
      <c r="S557" s="2">
        <v>81.5</v>
      </c>
    </row>
    <row r="558" spans="1:19" x14ac:dyDescent="0.2">
      <c r="A558" s="1" t="str">
        <f t="shared" si="16"/>
        <v>Oak-hickory NPS65</v>
      </c>
      <c r="B558" s="1" t="s">
        <v>316</v>
      </c>
      <c r="C558" s="2" t="s">
        <v>275</v>
      </c>
      <c r="D558" s="3" t="s">
        <v>314</v>
      </c>
      <c r="E558" s="3" t="str">
        <f t="shared" si="17"/>
        <v>Oak-hickory NPS</v>
      </c>
      <c r="G558" s="2">
        <v>65</v>
      </c>
      <c r="H558" s="2">
        <v>74.900000000000006</v>
      </c>
      <c r="I558" s="2">
        <v>74.7</v>
      </c>
      <c r="J558" s="2">
        <v>4.0999999999999996</v>
      </c>
      <c r="K558" s="2">
        <v>1.7</v>
      </c>
      <c r="L558" s="2">
        <v>5.0999999999999996</v>
      </c>
      <c r="M558" s="2">
        <v>8.1</v>
      </c>
      <c r="N558" s="2">
        <v>45.9</v>
      </c>
      <c r="O558" s="2">
        <v>93.8</v>
      </c>
      <c r="P558" s="2">
        <v>5</v>
      </c>
      <c r="Q558" s="2">
        <v>8.1</v>
      </c>
      <c r="R558" s="2">
        <v>43.8</v>
      </c>
      <c r="S558" s="2">
        <v>93.7</v>
      </c>
    </row>
    <row r="559" spans="1:19" x14ac:dyDescent="0.2">
      <c r="A559" s="1" t="str">
        <f t="shared" si="16"/>
        <v>Oak-hickory NPS75</v>
      </c>
      <c r="B559" s="1" t="s">
        <v>316</v>
      </c>
      <c r="C559" s="2" t="s">
        <v>275</v>
      </c>
      <c r="D559" s="3" t="s">
        <v>314</v>
      </c>
      <c r="E559" s="3" t="str">
        <f t="shared" si="17"/>
        <v>Oak-hickory NPS</v>
      </c>
      <c r="G559" s="2">
        <v>75</v>
      </c>
      <c r="H559" s="2">
        <v>90.2</v>
      </c>
      <c r="I559" s="2">
        <v>84.6</v>
      </c>
      <c r="J559" s="2">
        <v>4.3</v>
      </c>
      <c r="K559" s="2">
        <v>1.7</v>
      </c>
      <c r="L559" s="2">
        <v>5.7</v>
      </c>
      <c r="M559" s="2">
        <v>8.9</v>
      </c>
      <c r="N559" s="2">
        <v>45.9</v>
      </c>
      <c r="O559" s="2">
        <v>105.2</v>
      </c>
      <c r="P559" s="2">
        <v>5.7</v>
      </c>
      <c r="Q559" s="2">
        <v>8.9</v>
      </c>
      <c r="R559" s="2">
        <v>44.7</v>
      </c>
      <c r="S559" s="2">
        <v>105.2</v>
      </c>
    </row>
    <row r="560" spans="1:19" x14ac:dyDescent="0.2">
      <c r="A560" s="1" t="str">
        <f t="shared" si="16"/>
        <v>Oak-hickory NPS85</v>
      </c>
      <c r="B560" s="1" t="s">
        <v>316</v>
      </c>
      <c r="C560" s="2" t="s">
        <v>275</v>
      </c>
      <c r="D560" s="3" t="s">
        <v>314</v>
      </c>
      <c r="E560" s="3" t="str">
        <f t="shared" si="17"/>
        <v>Oak-hickory NPS</v>
      </c>
      <c r="G560" s="2">
        <v>85</v>
      </c>
      <c r="H560" s="2">
        <v>104.7</v>
      </c>
      <c r="I560" s="2">
        <v>93.7</v>
      </c>
      <c r="J560" s="2">
        <v>4.4000000000000004</v>
      </c>
      <c r="K560" s="2">
        <v>1.7</v>
      </c>
      <c r="L560" s="2">
        <v>6.3</v>
      </c>
      <c r="M560" s="2">
        <v>9.6999999999999993</v>
      </c>
      <c r="N560" s="2">
        <v>45.9</v>
      </c>
      <c r="O560" s="2">
        <v>115.8</v>
      </c>
      <c r="P560" s="2">
        <v>6.3</v>
      </c>
      <c r="Q560" s="2">
        <v>9.6999999999999993</v>
      </c>
      <c r="R560" s="2">
        <v>45.3</v>
      </c>
      <c r="S560" s="2">
        <v>115.8</v>
      </c>
    </row>
    <row r="561" spans="1:19" x14ac:dyDescent="0.2">
      <c r="A561" s="1" t="str">
        <f t="shared" si="16"/>
        <v>Oak-hickory NPS95</v>
      </c>
      <c r="B561" s="1" t="s">
        <v>316</v>
      </c>
      <c r="C561" s="2" t="s">
        <v>275</v>
      </c>
      <c r="D561" s="3" t="s">
        <v>314</v>
      </c>
      <c r="E561" s="3" t="str">
        <f t="shared" si="17"/>
        <v>Oak-hickory NPS</v>
      </c>
      <c r="G561" s="2">
        <v>95</v>
      </c>
      <c r="H561" s="2">
        <v>118.3</v>
      </c>
      <c r="I561" s="2">
        <v>102.1</v>
      </c>
      <c r="J561" s="2">
        <v>4.5</v>
      </c>
      <c r="K561" s="2">
        <v>1.6</v>
      </c>
      <c r="L561" s="2">
        <v>6.9</v>
      </c>
      <c r="M561" s="2">
        <v>10.3</v>
      </c>
      <c r="N561" s="2">
        <v>45.9</v>
      </c>
      <c r="O561" s="2">
        <v>125.6</v>
      </c>
      <c r="P561" s="2">
        <v>6.9</v>
      </c>
      <c r="Q561" s="2">
        <v>10.3</v>
      </c>
      <c r="R561" s="2">
        <v>45.6</v>
      </c>
      <c r="S561" s="2">
        <v>125.5</v>
      </c>
    </row>
    <row r="562" spans="1:19" x14ac:dyDescent="0.2">
      <c r="A562" s="1" t="str">
        <f t="shared" si="16"/>
        <v>Oak-hickory NPS105</v>
      </c>
      <c r="B562" s="1" t="s">
        <v>316</v>
      </c>
      <c r="C562" s="2" t="s">
        <v>275</v>
      </c>
      <c r="D562" s="3" t="s">
        <v>314</v>
      </c>
      <c r="E562" s="3" t="str">
        <f t="shared" si="17"/>
        <v>Oak-hickory NPS</v>
      </c>
      <c r="G562" s="2">
        <v>105</v>
      </c>
      <c r="H562" s="2">
        <v>130.80000000000001</v>
      </c>
      <c r="I562" s="2">
        <v>109.7</v>
      </c>
      <c r="J562" s="2">
        <v>4.7</v>
      </c>
      <c r="K562" s="2">
        <v>1.6</v>
      </c>
      <c r="L562" s="2">
        <v>7.4</v>
      </c>
      <c r="M562" s="2">
        <v>10.9</v>
      </c>
      <c r="N562" s="2">
        <v>45.9</v>
      </c>
      <c r="O562" s="2">
        <v>134.4</v>
      </c>
      <c r="P562" s="2">
        <v>7.4</v>
      </c>
      <c r="Q562" s="2">
        <v>10.9</v>
      </c>
      <c r="R562" s="2">
        <v>45.8</v>
      </c>
      <c r="S562" s="2">
        <v>134.4</v>
      </c>
    </row>
    <row r="563" spans="1:19" x14ac:dyDescent="0.2">
      <c r="A563" s="1" t="str">
        <f t="shared" si="16"/>
        <v>Oak-hickory NPS115</v>
      </c>
      <c r="B563" s="1" t="s">
        <v>316</v>
      </c>
      <c r="C563" s="2" t="s">
        <v>275</v>
      </c>
      <c r="D563" s="3" t="s">
        <v>314</v>
      </c>
      <c r="E563" s="3" t="str">
        <f t="shared" si="17"/>
        <v>Oak-hickory NPS</v>
      </c>
      <c r="G563" s="2">
        <v>115</v>
      </c>
      <c r="H563" s="2">
        <v>142</v>
      </c>
      <c r="I563" s="2">
        <v>116.5</v>
      </c>
      <c r="J563" s="2">
        <v>4.7</v>
      </c>
      <c r="K563" s="2">
        <v>1.6</v>
      </c>
      <c r="L563" s="2">
        <v>7.9</v>
      </c>
      <c r="M563" s="2">
        <v>11.5</v>
      </c>
      <c r="N563" s="2">
        <v>45.9</v>
      </c>
      <c r="O563" s="2">
        <v>142.30000000000001</v>
      </c>
      <c r="P563" s="2">
        <v>7.9</v>
      </c>
      <c r="Q563" s="2">
        <v>11.5</v>
      </c>
      <c r="R563" s="2">
        <v>45.9</v>
      </c>
      <c r="S563" s="2">
        <v>142.30000000000001</v>
      </c>
    </row>
    <row r="564" spans="1:19" x14ac:dyDescent="0.2">
      <c r="A564" s="1" t="str">
        <f t="shared" si="16"/>
        <v>Oak-hickory NPS125</v>
      </c>
      <c r="B564" s="1" t="s">
        <v>316</v>
      </c>
      <c r="C564" s="2" t="s">
        <v>275</v>
      </c>
      <c r="D564" s="3" t="s">
        <v>314</v>
      </c>
      <c r="E564" s="3" t="str">
        <f t="shared" si="17"/>
        <v>Oak-hickory NPS</v>
      </c>
      <c r="G564" s="2">
        <v>125</v>
      </c>
      <c r="H564" s="2">
        <v>151.9</v>
      </c>
      <c r="I564" s="2">
        <v>122.5</v>
      </c>
      <c r="J564" s="2">
        <v>4.8</v>
      </c>
      <c r="K564" s="2">
        <v>1.6</v>
      </c>
      <c r="L564" s="2">
        <v>8.3000000000000007</v>
      </c>
      <c r="M564" s="2">
        <v>12</v>
      </c>
      <c r="N564" s="2">
        <v>45.9</v>
      </c>
      <c r="O564" s="2">
        <v>149.19999999999999</v>
      </c>
      <c r="P564" s="2">
        <v>8.3000000000000007</v>
      </c>
      <c r="Q564" s="2">
        <v>12</v>
      </c>
      <c r="R564" s="2">
        <v>45.9</v>
      </c>
      <c r="S564" s="2">
        <v>149.19999999999999</v>
      </c>
    </row>
    <row r="565" spans="1:19" x14ac:dyDescent="0.2">
      <c r="A565" s="1" t="str">
        <f t="shared" si="16"/>
        <v>Oak-hickory SC0</v>
      </c>
      <c r="B565" s="1" t="s">
        <v>317</v>
      </c>
      <c r="C565" s="2" t="s">
        <v>277</v>
      </c>
      <c r="D565" s="3" t="s">
        <v>314</v>
      </c>
      <c r="E565" s="3" t="str">
        <f t="shared" si="17"/>
        <v>Oak-hickory SC</v>
      </c>
      <c r="G565" s="2">
        <v>0</v>
      </c>
      <c r="H565" s="2">
        <v>0</v>
      </c>
      <c r="I565" s="2">
        <v>0</v>
      </c>
      <c r="J565" s="2">
        <v>0</v>
      </c>
      <c r="K565" s="2">
        <v>4.2</v>
      </c>
      <c r="L565" s="2">
        <v>11.7</v>
      </c>
      <c r="M565" s="2">
        <v>6</v>
      </c>
      <c r="N565" s="2">
        <v>38.6</v>
      </c>
      <c r="O565" s="2">
        <v>21.8</v>
      </c>
      <c r="P565" s="2">
        <v>0</v>
      </c>
      <c r="Q565" s="2">
        <v>0</v>
      </c>
      <c r="R565" s="2">
        <v>29</v>
      </c>
      <c r="S565" s="2">
        <v>4.2</v>
      </c>
    </row>
    <row r="566" spans="1:19" x14ac:dyDescent="0.2">
      <c r="A566" s="1" t="str">
        <f t="shared" si="16"/>
        <v>Oak-hickory SC5</v>
      </c>
      <c r="B566" s="1" t="s">
        <v>317</v>
      </c>
      <c r="C566" s="2" t="s">
        <v>277</v>
      </c>
      <c r="D566" s="3" t="s">
        <v>314</v>
      </c>
      <c r="E566" s="3" t="str">
        <f t="shared" si="17"/>
        <v>Oak-hickory SC</v>
      </c>
      <c r="G566" s="2">
        <v>5</v>
      </c>
      <c r="H566" s="2">
        <v>0</v>
      </c>
      <c r="I566" s="2">
        <v>9.6999999999999993</v>
      </c>
      <c r="J566" s="2">
        <v>0.9</v>
      </c>
      <c r="K566" s="2">
        <v>4.7</v>
      </c>
      <c r="L566" s="2">
        <v>7.3</v>
      </c>
      <c r="M566" s="2">
        <v>2.4</v>
      </c>
      <c r="N566" s="2">
        <v>38.6</v>
      </c>
      <c r="O566" s="2">
        <v>25</v>
      </c>
      <c r="P566" s="2">
        <v>0.6</v>
      </c>
      <c r="Q566" s="2">
        <v>1.1000000000000001</v>
      </c>
      <c r="R566" s="2">
        <v>29.1</v>
      </c>
      <c r="S566" s="2">
        <v>17.100000000000001</v>
      </c>
    </row>
    <row r="567" spans="1:19" x14ac:dyDescent="0.2">
      <c r="A567" s="1" t="str">
        <f t="shared" si="16"/>
        <v>Oak-hickory SC10</v>
      </c>
      <c r="B567" s="1" t="s">
        <v>317</v>
      </c>
      <c r="C567" s="2" t="s">
        <v>277</v>
      </c>
      <c r="D567" s="3" t="s">
        <v>314</v>
      </c>
      <c r="E567" s="3" t="str">
        <f t="shared" si="17"/>
        <v>Oak-hickory SC</v>
      </c>
      <c r="G567" s="2">
        <v>10</v>
      </c>
      <c r="H567" s="2">
        <v>11.7</v>
      </c>
      <c r="I567" s="2">
        <v>20.9</v>
      </c>
      <c r="J567" s="2">
        <v>1.9</v>
      </c>
      <c r="K567" s="2">
        <v>4</v>
      </c>
      <c r="L567" s="2">
        <v>5.2</v>
      </c>
      <c r="M567" s="2">
        <v>2.4</v>
      </c>
      <c r="N567" s="2">
        <v>38.6</v>
      </c>
      <c r="O567" s="2">
        <v>34.299999999999997</v>
      </c>
      <c r="P567" s="2">
        <v>1.4</v>
      </c>
      <c r="Q567" s="2">
        <v>2.1</v>
      </c>
      <c r="R567" s="2">
        <v>29.4</v>
      </c>
      <c r="S567" s="2">
        <v>30.3</v>
      </c>
    </row>
    <row r="568" spans="1:19" x14ac:dyDescent="0.2">
      <c r="A568" s="1" t="str">
        <f t="shared" si="16"/>
        <v>Oak-hickory SC15</v>
      </c>
      <c r="B568" s="1" t="s">
        <v>317</v>
      </c>
      <c r="C568" s="2" t="s">
        <v>277</v>
      </c>
      <c r="D568" s="3" t="s">
        <v>314</v>
      </c>
      <c r="E568" s="3" t="str">
        <f t="shared" si="17"/>
        <v>Oak-hickory SC</v>
      </c>
      <c r="G568" s="2">
        <v>15</v>
      </c>
      <c r="H568" s="2">
        <v>21.2</v>
      </c>
      <c r="I568" s="2">
        <v>30.1</v>
      </c>
      <c r="J568" s="2">
        <v>2.1</v>
      </c>
      <c r="K568" s="2">
        <v>3.6</v>
      </c>
      <c r="L568" s="2">
        <v>4.2</v>
      </c>
      <c r="M568" s="2">
        <v>3</v>
      </c>
      <c r="N568" s="2">
        <v>38.6</v>
      </c>
      <c r="O568" s="2">
        <v>43</v>
      </c>
      <c r="P568" s="2">
        <v>2</v>
      </c>
      <c r="Q568" s="2">
        <v>3</v>
      </c>
      <c r="R568" s="2">
        <v>29.8</v>
      </c>
      <c r="S568" s="2">
        <v>40.799999999999997</v>
      </c>
    </row>
    <row r="569" spans="1:19" x14ac:dyDescent="0.2">
      <c r="A569" s="1" t="str">
        <f t="shared" si="16"/>
        <v>Oak-hickory SC20</v>
      </c>
      <c r="B569" s="1" t="s">
        <v>317</v>
      </c>
      <c r="C569" s="2" t="s">
        <v>277</v>
      </c>
      <c r="D569" s="3" t="s">
        <v>314</v>
      </c>
      <c r="E569" s="3" t="str">
        <f t="shared" si="17"/>
        <v>Oak-hickory SC</v>
      </c>
      <c r="G569" s="2">
        <v>20</v>
      </c>
      <c r="H569" s="2">
        <v>33.799999999999997</v>
      </c>
      <c r="I569" s="2">
        <v>39.5</v>
      </c>
      <c r="J569" s="2">
        <v>2.2999999999999998</v>
      </c>
      <c r="K569" s="2">
        <v>3.4</v>
      </c>
      <c r="L569" s="2">
        <v>3.9</v>
      </c>
      <c r="M569" s="2">
        <v>3.8</v>
      </c>
      <c r="N569" s="2">
        <v>38.6</v>
      </c>
      <c r="O569" s="2">
        <v>52.9</v>
      </c>
      <c r="P569" s="2">
        <v>2.6</v>
      </c>
      <c r="Q569" s="2">
        <v>3.7</v>
      </c>
      <c r="R569" s="2">
        <v>30.4</v>
      </c>
      <c r="S569" s="2">
        <v>51.6</v>
      </c>
    </row>
    <row r="570" spans="1:19" x14ac:dyDescent="0.2">
      <c r="A570" s="1" t="str">
        <f t="shared" si="16"/>
        <v>Oak-hickory SC25</v>
      </c>
      <c r="B570" s="1" t="s">
        <v>317</v>
      </c>
      <c r="C570" s="2" t="s">
        <v>277</v>
      </c>
      <c r="D570" s="3" t="s">
        <v>314</v>
      </c>
      <c r="E570" s="3" t="str">
        <f t="shared" si="17"/>
        <v>Oak-hickory SC</v>
      </c>
      <c r="G570" s="2">
        <v>25</v>
      </c>
      <c r="H570" s="2">
        <v>46.6</v>
      </c>
      <c r="I570" s="2">
        <v>48.2</v>
      </c>
      <c r="J570" s="2">
        <v>2.4</v>
      </c>
      <c r="K570" s="2">
        <v>3.3</v>
      </c>
      <c r="L570" s="2">
        <v>3.9</v>
      </c>
      <c r="M570" s="2">
        <v>4.4000000000000004</v>
      </c>
      <c r="N570" s="2">
        <v>38.6</v>
      </c>
      <c r="O570" s="2">
        <v>62.2</v>
      </c>
      <c r="P570" s="2">
        <v>3.2</v>
      </c>
      <c r="Q570" s="2">
        <v>4.4000000000000004</v>
      </c>
      <c r="R570" s="2">
        <v>31.1</v>
      </c>
      <c r="S570" s="2">
        <v>61.5</v>
      </c>
    </row>
    <row r="571" spans="1:19" x14ac:dyDescent="0.2">
      <c r="A571" s="1" t="str">
        <f t="shared" si="16"/>
        <v>Oak-hickory SC30</v>
      </c>
      <c r="B571" s="1" t="s">
        <v>317</v>
      </c>
      <c r="C571" s="2" t="s">
        <v>277</v>
      </c>
      <c r="D571" s="3" t="s">
        <v>314</v>
      </c>
      <c r="E571" s="3" t="str">
        <f t="shared" si="17"/>
        <v>Oak-hickory SC</v>
      </c>
      <c r="G571" s="2">
        <v>30</v>
      </c>
      <c r="H571" s="2">
        <v>60.2</v>
      </c>
      <c r="I571" s="2">
        <v>56.6</v>
      </c>
      <c r="J571" s="2">
        <v>2.6</v>
      </c>
      <c r="K571" s="2">
        <v>3.1</v>
      </c>
      <c r="L571" s="2">
        <v>4.2</v>
      </c>
      <c r="M571" s="2">
        <v>5</v>
      </c>
      <c r="N571" s="2">
        <v>38.6</v>
      </c>
      <c r="O571" s="2">
        <v>71.400000000000006</v>
      </c>
      <c r="P571" s="2">
        <v>3.8</v>
      </c>
      <c r="Q571" s="2">
        <v>5</v>
      </c>
      <c r="R571" s="2">
        <v>31.9</v>
      </c>
      <c r="S571" s="2">
        <v>71</v>
      </c>
    </row>
    <row r="572" spans="1:19" x14ac:dyDescent="0.2">
      <c r="A572" s="1" t="str">
        <f t="shared" si="16"/>
        <v>Oak-hickory SC35</v>
      </c>
      <c r="B572" s="1" t="s">
        <v>317</v>
      </c>
      <c r="C572" s="2" t="s">
        <v>277</v>
      </c>
      <c r="D572" s="3" t="s">
        <v>314</v>
      </c>
      <c r="E572" s="3" t="str">
        <f t="shared" si="17"/>
        <v>Oak-hickory SC</v>
      </c>
      <c r="G572" s="2">
        <v>35</v>
      </c>
      <c r="H572" s="2">
        <v>76.3</v>
      </c>
      <c r="I572" s="2">
        <v>65.599999999999994</v>
      </c>
      <c r="J572" s="2">
        <v>2.7</v>
      </c>
      <c r="K572" s="2">
        <v>3</v>
      </c>
      <c r="L572" s="2">
        <v>4.5999999999999996</v>
      </c>
      <c r="M572" s="2">
        <v>5.5</v>
      </c>
      <c r="N572" s="2">
        <v>38.6</v>
      </c>
      <c r="O572" s="2">
        <v>81.400000000000006</v>
      </c>
      <c r="P572" s="2">
        <v>4.4000000000000004</v>
      </c>
      <c r="Q572" s="2">
        <v>5.5</v>
      </c>
      <c r="R572" s="2">
        <v>32.700000000000003</v>
      </c>
      <c r="S572" s="2">
        <v>81.2</v>
      </c>
    </row>
    <row r="573" spans="1:19" x14ac:dyDescent="0.2">
      <c r="A573" s="1" t="str">
        <f t="shared" si="16"/>
        <v>Oak-hickory SC40</v>
      </c>
      <c r="B573" s="1" t="s">
        <v>317</v>
      </c>
      <c r="C573" s="2" t="s">
        <v>277</v>
      </c>
      <c r="D573" s="3" t="s">
        <v>314</v>
      </c>
      <c r="E573" s="3" t="str">
        <f t="shared" si="17"/>
        <v>Oak-hickory SC</v>
      </c>
      <c r="G573" s="2">
        <v>40</v>
      </c>
      <c r="H573" s="2">
        <v>94.3</v>
      </c>
      <c r="I573" s="2">
        <v>76.2</v>
      </c>
      <c r="J573" s="2">
        <v>2.8</v>
      </c>
      <c r="K573" s="2">
        <v>2.9</v>
      </c>
      <c r="L573" s="2">
        <v>5.2</v>
      </c>
      <c r="M573" s="2">
        <v>6</v>
      </c>
      <c r="N573" s="2">
        <v>38.6</v>
      </c>
      <c r="O573" s="2">
        <v>93.1</v>
      </c>
      <c r="P573" s="2">
        <v>5.0999999999999996</v>
      </c>
      <c r="Q573" s="2">
        <v>6</v>
      </c>
      <c r="R573" s="2">
        <v>33.5</v>
      </c>
      <c r="S573" s="2">
        <v>92.9</v>
      </c>
    </row>
    <row r="574" spans="1:19" x14ac:dyDescent="0.2">
      <c r="A574" s="1" t="str">
        <f t="shared" si="16"/>
        <v>Oak-hickory SC45</v>
      </c>
      <c r="B574" s="1" t="s">
        <v>317</v>
      </c>
      <c r="C574" s="2" t="s">
        <v>277</v>
      </c>
      <c r="D574" s="3" t="s">
        <v>314</v>
      </c>
      <c r="E574" s="3" t="str">
        <f t="shared" si="17"/>
        <v>Oak-hickory SC</v>
      </c>
      <c r="G574" s="2">
        <v>45</v>
      </c>
      <c r="H574" s="2">
        <v>114.1</v>
      </c>
      <c r="I574" s="2">
        <v>85.7</v>
      </c>
      <c r="J574" s="2">
        <v>2.9</v>
      </c>
      <c r="K574" s="2">
        <v>2.8</v>
      </c>
      <c r="L574" s="2">
        <v>5.8</v>
      </c>
      <c r="M574" s="2">
        <v>6.4</v>
      </c>
      <c r="N574" s="2">
        <v>38.6</v>
      </c>
      <c r="O574" s="2">
        <v>103.7</v>
      </c>
      <c r="P574" s="2">
        <v>5.7</v>
      </c>
      <c r="Q574" s="2">
        <v>6.4</v>
      </c>
      <c r="R574" s="2">
        <v>34.299999999999997</v>
      </c>
      <c r="S574" s="2">
        <v>103.6</v>
      </c>
    </row>
    <row r="575" spans="1:19" x14ac:dyDescent="0.2">
      <c r="A575" s="1" t="str">
        <f t="shared" si="16"/>
        <v>Oak-hickory SC50</v>
      </c>
      <c r="B575" s="1" t="s">
        <v>317</v>
      </c>
      <c r="C575" s="2" t="s">
        <v>277</v>
      </c>
      <c r="D575" s="3" t="s">
        <v>314</v>
      </c>
      <c r="E575" s="3" t="str">
        <f t="shared" si="17"/>
        <v>Oak-hickory SC</v>
      </c>
      <c r="G575" s="2">
        <v>50</v>
      </c>
      <c r="H575" s="2">
        <v>133</v>
      </c>
      <c r="I575" s="2">
        <v>94.7</v>
      </c>
      <c r="J575" s="2">
        <v>3</v>
      </c>
      <c r="K575" s="2">
        <v>2.8</v>
      </c>
      <c r="L575" s="2">
        <v>6.3</v>
      </c>
      <c r="M575" s="2">
        <v>6.8</v>
      </c>
      <c r="N575" s="2">
        <v>38.6</v>
      </c>
      <c r="O575" s="2">
        <v>113.6</v>
      </c>
      <c r="P575" s="2">
        <v>6.3</v>
      </c>
      <c r="Q575" s="2">
        <v>6.8</v>
      </c>
      <c r="R575" s="2">
        <v>35.1</v>
      </c>
      <c r="S575" s="2">
        <v>113.6</v>
      </c>
    </row>
    <row r="576" spans="1:19" x14ac:dyDescent="0.2">
      <c r="A576" s="1" t="str">
        <f t="shared" si="16"/>
        <v>Oak-hickory SC55</v>
      </c>
      <c r="B576" s="1" t="s">
        <v>317</v>
      </c>
      <c r="C576" s="2" t="s">
        <v>277</v>
      </c>
      <c r="D576" s="3" t="s">
        <v>314</v>
      </c>
      <c r="E576" s="3" t="str">
        <f t="shared" si="17"/>
        <v>Oak-hickory SC</v>
      </c>
      <c r="G576" s="2">
        <v>55</v>
      </c>
      <c r="H576" s="2">
        <v>151.4</v>
      </c>
      <c r="I576" s="2">
        <v>103.3</v>
      </c>
      <c r="J576" s="2">
        <v>3</v>
      </c>
      <c r="K576" s="2">
        <v>2.7</v>
      </c>
      <c r="L576" s="2">
        <v>6.9</v>
      </c>
      <c r="M576" s="2">
        <v>7.2</v>
      </c>
      <c r="N576" s="2">
        <v>38.6</v>
      </c>
      <c r="O576" s="2">
        <v>123.1</v>
      </c>
      <c r="P576" s="2">
        <v>6.9</v>
      </c>
      <c r="Q576" s="2">
        <v>7.2</v>
      </c>
      <c r="R576" s="2">
        <v>35.799999999999997</v>
      </c>
      <c r="S576" s="2">
        <v>123.1</v>
      </c>
    </row>
    <row r="577" spans="1:19" x14ac:dyDescent="0.2">
      <c r="A577" s="1" t="str">
        <f t="shared" si="16"/>
        <v>Oak-hickory SC60</v>
      </c>
      <c r="B577" s="1" t="s">
        <v>317</v>
      </c>
      <c r="C577" s="2" t="s">
        <v>277</v>
      </c>
      <c r="D577" s="3" t="s">
        <v>314</v>
      </c>
      <c r="E577" s="3" t="str">
        <f t="shared" si="17"/>
        <v>Oak-hickory SC</v>
      </c>
      <c r="G577" s="2">
        <v>60</v>
      </c>
      <c r="H577" s="2">
        <v>168.9</v>
      </c>
      <c r="I577" s="2">
        <v>111.3</v>
      </c>
      <c r="J577" s="2">
        <v>3.1</v>
      </c>
      <c r="K577" s="2">
        <v>2.7</v>
      </c>
      <c r="L577" s="2">
        <v>7.4</v>
      </c>
      <c r="M577" s="2">
        <v>7.5</v>
      </c>
      <c r="N577" s="2">
        <v>38.6</v>
      </c>
      <c r="O577" s="2">
        <v>132</v>
      </c>
      <c r="P577" s="2">
        <v>7.4</v>
      </c>
      <c r="Q577" s="2">
        <v>7.5</v>
      </c>
      <c r="R577" s="2">
        <v>36.4</v>
      </c>
      <c r="S577" s="2">
        <v>132</v>
      </c>
    </row>
    <row r="578" spans="1:19" x14ac:dyDescent="0.2">
      <c r="A578" s="1" t="str">
        <f t="shared" ref="A578:A641" si="18">CONCATENATE(E578,G578)</f>
        <v>Oak-hickory SC65</v>
      </c>
      <c r="B578" s="1" t="s">
        <v>317</v>
      </c>
      <c r="C578" s="2" t="s">
        <v>277</v>
      </c>
      <c r="D578" s="3" t="s">
        <v>314</v>
      </c>
      <c r="E578" s="3" t="str">
        <f t="shared" ref="E578:E641" si="19">CONCATENATE(D578, " ",C578)</f>
        <v>Oak-hickory SC</v>
      </c>
      <c r="G578" s="2">
        <v>65</v>
      </c>
      <c r="H578" s="2">
        <v>185.6</v>
      </c>
      <c r="I578" s="2">
        <v>118.8</v>
      </c>
      <c r="J578" s="2">
        <v>3.2</v>
      </c>
      <c r="K578" s="2">
        <v>2.6</v>
      </c>
      <c r="L578" s="2">
        <v>7.9</v>
      </c>
      <c r="M578" s="2">
        <v>7.8</v>
      </c>
      <c r="N578" s="2">
        <v>38.6</v>
      </c>
      <c r="O578" s="2">
        <v>140.4</v>
      </c>
      <c r="P578" s="2">
        <v>7.9</v>
      </c>
      <c r="Q578" s="2">
        <v>7.8</v>
      </c>
      <c r="R578" s="2">
        <v>36.9</v>
      </c>
      <c r="S578" s="2">
        <v>140.4</v>
      </c>
    </row>
    <row r="579" spans="1:19" x14ac:dyDescent="0.2">
      <c r="A579" s="1" t="str">
        <f t="shared" si="18"/>
        <v>Oak-hickory SC70</v>
      </c>
      <c r="B579" s="1" t="s">
        <v>317</v>
      </c>
      <c r="C579" s="2" t="s">
        <v>277</v>
      </c>
      <c r="D579" s="3" t="s">
        <v>314</v>
      </c>
      <c r="E579" s="3" t="str">
        <f t="shared" si="19"/>
        <v>Oak-hickory SC</v>
      </c>
      <c r="G579" s="2">
        <v>70</v>
      </c>
      <c r="H579" s="2">
        <v>201.5</v>
      </c>
      <c r="I579" s="2">
        <v>126</v>
      </c>
      <c r="J579" s="2">
        <v>3.2</v>
      </c>
      <c r="K579" s="2">
        <v>2.6</v>
      </c>
      <c r="L579" s="2">
        <v>8.4</v>
      </c>
      <c r="M579" s="2">
        <v>8.1</v>
      </c>
      <c r="N579" s="2">
        <v>38.6</v>
      </c>
      <c r="O579" s="2">
        <v>148.30000000000001</v>
      </c>
      <c r="P579" s="2">
        <v>8.4</v>
      </c>
      <c r="Q579" s="2">
        <v>8.1</v>
      </c>
      <c r="R579" s="2">
        <v>37.299999999999997</v>
      </c>
      <c r="S579" s="2">
        <v>148.30000000000001</v>
      </c>
    </row>
    <row r="580" spans="1:19" x14ac:dyDescent="0.2">
      <c r="A580" s="1" t="str">
        <f t="shared" si="18"/>
        <v>Oak-hickory SC75</v>
      </c>
      <c r="B580" s="1" t="s">
        <v>317</v>
      </c>
      <c r="C580" s="2" t="s">
        <v>277</v>
      </c>
      <c r="D580" s="3" t="s">
        <v>314</v>
      </c>
      <c r="E580" s="3" t="str">
        <f t="shared" si="19"/>
        <v>Oak-hickory SC</v>
      </c>
      <c r="G580" s="2">
        <v>75</v>
      </c>
      <c r="H580" s="2">
        <v>215.7</v>
      </c>
      <c r="I580" s="2">
        <v>132.30000000000001</v>
      </c>
      <c r="J580" s="2">
        <v>3.2</v>
      </c>
      <c r="K580" s="2">
        <v>2.6</v>
      </c>
      <c r="L580" s="2">
        <v>8.8000000000000007</v>
      </c>
      <c r="M580" s="2">
        <v>8.4</v>
      </c>
      <c r="N580" s="2">
        <v>38.6</v>
      </c>
      <c r="O580" s="2">
        <v>155.30000000000001</v>
      </c>
      <c r="P580" s="2">
        <v>8.8000000000000007</v>
      </c>
      <c r="Q580" s="2">
        <v>8.4</v>
      </c>
      <c r="R580" s="2">
        <v>37.6</v>
      </c>
      <c r="S580" s="2">
        <v>155.30000000000001</v>
      </c>
    </row>
    <row r="581" spans="1:19" x14ac:dyDescent="0.2">
      <c r="A581" s="1" t="str">
        <f t="shared" si="18"/>
        <v>Oak-hickory SC80</v>
      </c>
      <c r="B581" s="1" t="s">
        <v>317</v>
      </c>
      <c r="C581" s="2" t="s">
        <v>277</v>
      </c>
      <c r="D581" s="3" t="s">
        <v>314</v>
      </c>
      <c r="E581" s="3" t="str">
        <f t="shared" si="19"/>
        <v>Oak-hickory SC</v>
      </c>
      <c r="G581" s="2">
        <v>80</v>
      </c>
      <c r="H581" s="2">
        <v>229.4</v>
      </c>
      <c r="I581" s="2">
        <v>138.30000000000001</v>
      </c>
      <c r="J581" s="2">
        <v>3.3</v>
      </c>
      <c r="K581" s="2">
        <v>2.5</v>
      </c>
      <c r="L581" s="2">
        <v>9.1999999999999993</v>
      </c>
      <c r="M581" s="2">
        <v>8.6</v>
      </c>
      <c r="N581" s="2">
        <v>38.6</v>
      </c>
      <c r="O581" s="2">
        <v>162</v>
      </c>
      <c r="P581" s="2">
        <v>9.1999999999999993</v>
      </c>
      <c r="Q581" s="2">
        <v>8.6</v>
      </c>
      <c r="R581" s="2">
        <v>37.9</v>
      </c>
      <c r="S581" s="2">
        <v>162</v>
      </c>
    </row>
    <row r="582" spans="1:19" x14ac:dyDescent="0.2">
      <c r="A582" s="1" t="str">
        <f t="shared" si="18"/>
        <v>Oak-hickory SC85</v>
      </c>
      <c r="B582" s="1" t="s">
        <v>317</v>
      </c>
      <c r="C582" s="2" t="s">
        <v>277</v>
      </c>
      <c r="D582" s="3" t="s">
        <v>314</v>
      </c>
      <c r="E582" s="3" t="str">
        <f t="shared" si="19"/>
        <v>Oak-hickory SC</v>
      </c>
      <c r="G582" s="2">
        <v>85</v>
      </c>
      <c r="H582" s="2">
        <v>242.5</v>
      </c>
      <c r="I582" s="2">
        <v>144</v>
      </c>
      <c r="J582" s="2">
        <v>3.3</v>
      </c>
      <c r="K582" s="2">
        <v>2.5</v>
      </c>
      <c r="L582" s="2">
        <v>9.6</v>
      </c>
      <c r="M582" s="2">
        <v>8.9</v>
      </c>
      <c r="N582" s="2">
        <v>38.6</v>
      </c>
      <c r="O582" s="2">
        <v>168.3</v>
      </c>
      <c r="P582" s="2">
        <v>9.6</v>
      </c>
      <c r="Q582" s="2">
        <v>8.9</v>
      </c>
      <c r="R582" s="2">
        <v>38.1</v>
      </c>
      <c r="S582" s="2">
        <v>168.3</v>
      </c>
    </row>
    <row r="583" spans="1:19" x14ac:dyDescent="0.2">
      <c r="A583" s="1" t="str">
        <f t="shared" si="18"/>
        <v>Oak-hickory SC90</v>
      </c>
      <c r="B583" s="1" t="s">
        <v>317</v>
      </c>
      <c r="C583" s="2" t="s">
        <v>277</v>
      </c>
      <c r="D583" s="3" t="s">
        <v>314</v>
      </c>
      <c r="E583" s="3" t="str">
        <f t="shared" si="19"/>
        <v>Oak-hickory SC</v>
      </c>
      <c r="G583" s="2">
        <v>90</v>
      </c>
      <c r="H583" s="2">
        <v>254.1</v>
      </c>
      <c r="I583" s="2">
        <v>149.1</v>
      </c>
      <c r="J583" s="2">
        <v>3.3</v>
      </c>
      <c r="K583" s="2">
        <v>2.5</v>
      </c>
      <c r="L583" s="2">
        <v>9.9</v>
      </c>
      <c r="M583" s="2">
        <v>9.1</v>
      </c>
      <c r="N583" s="2">
        <v>38.6</v>
      </c>
      <c r="O583" s="2">
        <v>174</v>
      </c>
      <c r="P583" s="2">
        <v>9.9</v>
      </c>
      <c r="Q583" s="2">
        <v>9.1</v>
      </c>
      <c r="R583" s="2">
        <v>38.299999999999997</v>
      </c>
      <c r="S583" s="2">
        <v>174</v>
      </c>
    </row>
    <row r="584" spans="1:19" x14ac:dyDescent="0.2">
      <c r="A584" s="1" t="str">
        <f t="shared" si="18"/>
        <v>Oak-hickory SE0</v>
      </c>
      <c r="B584" s="1" t="s">
        <v>318</v>
      </c>
      <c r="C584" s="2" t="s">
        <v>292</v>
      </c>
      <c r="D584" s="3" t="s">
        <v>314</v>
      </c>
      <c r="E584" s="3" t="str">
        <f t="shared" si="19"/>
        <v>Oak-hickory SE</v>
      </c>
      <c r="G584" s="2">
        <v>0</v>
      </c>
      <c r="H584" s="2">
        <v>0</v>
      </c>
      <c r="I584" s="2">
        <v>0</v>
      </c>
      <c r="J584" s="2">
        <v>0</v>
      </c>
      <c r="K584" s="2">
        <v>4.2</v>
      </c>
      <c r="L584" s="2">
        <v>10.8</v>
      </c>
      <c r="M584" s="2">
        <v>6</v>
      </c>
      <c r="N584" s="2">
        <v>45.3</v>
      </c>
      <c r="O584" s="2">
        <v>21</v>
      </c>
      <c r="P584" s="2">
        <v>0</v>
      </c>
      <c r="Q584" s="2">
        <v>0</v>
      </c>
      <c r="R584" s="2">
        <v>33.9</v>
      </c>
      <c r="S584" s="2">
        <v>4.2</v>
      </c>
    </row>
    <row r="585" spans="1:19" x14ac:dyDescent="0.2">
      <c r="A585" s="1" t="str">
        <f t="shared" si="18"/>
        <v>Oak-hickory SE5</v>
      </c>
      <c r="B585" s="1" t="s">
        <v>318</v>
      </c>
      <c r="C585" s="2" t="s">
        <v>292</v>
      </c>
      <c r="D585" s="3" t="s">
        <v>314</v>
      </c>
      <c r="E585" s="3" t="str">
        <f t="shared" si="19"/>
        <v>Oak-hickory SE</v>
      </c>
      <c r="G585" s="2">
        <v>5</v>
      </c>
      <c r="H585" s="2">
        <v>0</v>
      </c>
      <c r="I585" s="2">
        <v>8.1</v>
      </c>
      <c r="J585" s="2">
        <v>0.8</v>
      </c>
      <c r="K585" s="2">
        <v>4.2</v>
      </c>
      <c r="L585" s="2">
        <v>6.7</v>
      </c>
      <c r="M585" s="2">
        <v>2.4</v>
      </c>
      <c r="N585" s="2">
        <v>45.3</v>
      </c>
      <c r="O585" s="2">
        <v>22.1</v>
      </c>
      <c r="P585" s="2">
        <v>0.5</v>
      </c>
      <c r="Q585" s="2">
        <v>1.1000000000000001</v>
      </c>
      <c r="R585" s="2">
        <v>34.1</v>
      </c>
      <c r="S585" s="2">
        <v>14.7</v>
      </c>
    </row>
    <row r="586" spans="1:19" x14ac:dyDescent="0.2">
      <c r="A586" s="1" t="str">
        <f t="shared" si="18"/>
        <v>Oak-hickory SE10</v>
      </c>
      <c r="B586" s="1" t="s">
        <v>318</v>
      </c>
      <c r="C586" s="2" t="s">
        <v>292</v>
      </c>
      <c r="D586" s="3" t="s">
        <v>314</v>
      </c>
      <c r="E586" s="3" t="str">
        <f t="shared" si="19"/>
        <v>Oak-hickory SE</v>
      </c>
      <c r="G586" s="2">
        <v>10</v>
      </c>
      <c r="H586" s="2">
        <v>11.7</v>
      </c>
      <c r="I586" s="2">
        <v>21</v>
      </c>
      <c r="J586" s="2">
        <v>2.1</v>
      </c>
      <c r="K586" s="2">
        <v>3.8</v>
      </c>
      <c r="L586" s="2">
        <v>4.8</v>
      </c>
      <c r="M586" s="2">
        <v>2.4</v>
      </c>
      <c r="N586" s="2">
        <v>45.3</v>
      </c>
      <c r="O586" s="2">
        <v>34</v>
      </c>
      <c r="P586" s="2">
        <v>1.2</v>
      </c>
      <c r="Q586" s="2">
        <v>2.1</v>
      </c>
      <c r="R586" s="2">
        <v>34.4</v>
      </c>
      <c r="S586" s="2">
        <v>30.2</v>
      </c>
    </row>
    <row r="587" spans="1:19" x14ac:dyDescent="0.2">
      <c r="A587" s="1" t="str">
        <f t="shared" si="18"/>
        <v>Oak-hickory SE15</v>
      </c>
      <c r="B587" s="1" t="s">
        <v>318</v>
      </c>
      <c r="C587" s="2" t="s">
        <v>292</v>
      </c>
      <c r="D587" s="3" t="s">
        <v>314</v>
      </c>
      <c r="E587" s="3" t="str">
        <f t="shared" si="19"/>
        <v>Oak-hickory SE</v>
      </c>
      <c r="G587" s="2">
        <v>15</v>
      </c>
      <c r="H587" s="2">
        <v>21.2</v>
      </c>
      <c r="I587" s="2">
        <v>30.3</v>
      </c>
      <c r="J587" s="2">
        <v>2.5</v>
      </c>
      <c r="K587" s="2">
        <v>3.5</v>
      </c>
      <c r="L587" s="2">
        <v>3.8</v>
      </c>
      <c r="M587" s="2">
        <v>3</v>
      </c>
      <c r="N587" s="2">
        <v>45.3</v>
      </c>
      <c r="O587" s="2">
        <v>43.1</v>
      </c>
      <c r="P587" s="2">
        <v>1.8</v>
      </c>
      <c r="Q587" s="2">
        <v>3</v>
      </c>
      <c r="R587" s="2">
        <v>34.9</v>
      </c>
      <c r="S587" s="2">
        <v>41</v>
      </c>
    </row>
    <row r="588" spans="1:19" x14ac:dyDescent="0.2">
      <c r="A588" s="1" t="str">
        <f t="shared" si="18"/>
        <v>Oak-hickory SE20</v>
      </c>
      <c r="B588" s="1" t="s">
        <v>318</v>
      </c>
      <c r="C588" s="2" t="s">
        <v>292</v>
      </c>
      <c r="D588" s="3" t="s">
        <v>314</v>
      </c>
      <c r="E588" s="3" t="str">
        <f t="shared" si="19"/>
        <v>Oak-hickory SE</v>
      </c>
      <c r="G588" s="2">
        <v>20</v>
      </c>
      <c r="H588" s="2">
        <v>33.799999999999997</v>
      </c>
      <c r="I588" s="2">
        <v>40</v>
      </c>
      <c r="J588" s="2">
        <v>2.8</v>
      </c>
      <c r="K588" s="2">
        <v>3.3</v>
      </c>
      <c r="L588" s="2">
        <v>3.5</v>
      </c>
      <c r="M588" s="2">
        <v>3.8</v>
      </c>
      <c r="N588" s="2">
        <v>45.3</v>
      </c>
      <c r="O588" s="2">
        <v>53.4</v>
      </c>
      <c r="P588" s="2">
        <v>2.4</v>
      </c>
      <c r="Q588" s="2">
        <v>3.7</v>
      </c>
      <c r="R588" s="2">
        <v>35.6</v>
      </c>
      <c r="S588" s="2">
        <v>52.2</v>
      </c>
    </row>
    <row r="589" spans="1:19" x14ac:dyDescent="0.2">
      <c r="A589" s="1" t="str">
        <f t="shared" si="18"/>
        <v>Oak-hickory SE25</v>
      </c>
      <c r="B589" s="1" t="s">
        <v>318</v>
      </c>
      <c r="C589" s="2" t="s">
        <v>292</v>
      </c>
      <c r="D589" s="3" t="s">
        <v>314</v>
      </c>
      <c r="E589" s="3" t="str">
        <f t="shared" si="19"/>
        <v>Oak-hickory SE</v>
      </c>
      <c r="G589" s="2">
        <v>25</v>
      </c>
      <c r="H589" s="2">
        <v>46.6</v>
      </c>
      <c r="I589" s="2">
        <v>49.5</v>
      </c>
      <c r="J589" s="2">
        <v>3</v>
      </c>
      <c r="K589" s="2">
        <v>3.2</v>
      </c>
      <c r="L589" s="2">
        <v>3.6</v>
      </c>
      <c r="M589" s="2">
        <v>4.4000000000000004</v>
      </c>
      <c r="N589" s="2">
        <v>45.3</v>
      </c>
      <c r="O589" s="2">
        <v>63.8</v>
      </c>
      <c r="P589" s="2">
        <v>2.9</v>
      </c>
      <c r="Q589" s="2">
        <v>4.4000000000000004</v>
      </c>
      <c r="R589" s="2">
        <v>36.4</v>
      </c>
      <c r="S589" s="2">
        <v>63.1</v>
      </c>
    </row>
    <row r="590" spans="1:19" x14ac:dyDescent="0.2">
      <c r="A590" s="1" t="str">
        <f t="shared" si="18"/>
        <v>Oak-hickory SE30</v>
      </c>
      <c r="B590" s="1" t="s">
        <v>318</v>
      </c>
      <c r="C590" s="2" t="s">
        <v>292</v>
      </c>
      <c r="D590" s="3" t="s">
        <v>314</v>
      </c>
      <c r="E590" s="3" t="str">
        <f t="shared" si="19"/>
        <v>Oak-hickory SE</v>
      </c>
      <c r="G590" s="2">
        <v>30</v>
      </c>
      <c r="H590" s="2">
        <v>60.2</v>
      </c>
      <c r="I590" s="2">
        <v>57.5</v>
      </c>
      <c r="J590" s="2">
        <v>3.2</v>
      </c>
      <c r="K590" s="2">
        <v>3.1</v>
      </c>
      <c r="L590" s="2">
        <v>3.8</v>
      </c>
      <c r="M590" s="2">
        <v>5</v>
      </c>
      <c r="N590" s="2">
        <v>45.3</v>
      </c>
      <c r="O590" s="2">
        <v>72.599999999999994</v>
      </c>
      <c r="P590" s="2">
        <v>3.4</v>
      </c>
      <c r="Q590" s="2">
        <v>5</v>
      </c>
      <c r="R590" s="2">
        <v>37.4</v>
      </c>
      <c r="S590" s="2">
        <v>72.3</v>
      </c>
    </row>
    <row r="591" spans="1:19" x14ac:dyDescent="0.2">
      <c r="A591" s="1" t="str">
        <f t="shared" si="18"/>
        <v>Oak-hickory SE35</v>
      </c>
      <c r="B591" s="1" t="s">
        <v>318</v>
      </c>
      <c r="C591" s="2" t="s">
        <v>292</v>
      </c>
      <c r="D591" s="3" t="s">
        <v>314</v>
      </c>
      <c r="E591" s="3" t="str">
        <f t="shared" si="19"/>
        <v>Oak-hickory SE</v>
      </c>
      <c r="G591" s="2">
        <v>35</v>
      </c>
      <c r="H591" s="2">
        <v>76.3</v>
      </c>
      <c r="I591" s="2">
        <v>66.599999999999994</v>
      </c>
      <c r="J591" s="2">
        <v>3.4</v>
      </c>
      <c r="K591" s="2">
        <v>3</v>
      </c>
      <c r="L591" s="2">
        <v>4.2</v>
      </c>
      <c r="M591" s="2">
        <v>5.5</v>
      </c>
      <c r="N591" s="2">
        <v>45.3</v>
      </c>
      <c r="O591" s="2">
        <v>82.7</v>
      </c>
      <c r="P591" s="2">
        <v>4</v>
      </c>
      <c r="Q591" s="2">
        <v>5.5</v>
      </c>
      <c r="R591" s="2">
        <v>38.299999999999997</v>
      </c>
      <c r="S591" s="2">
        <v>82.5</v>
      </c>
    </row>
    <row r="592" spans="1:19" x14ac:dyDescent="0.2">
      <c r="A592" s="1" t="str">
        <f t="shared" si="18"/>
        <v>Oak-hickory SE40</v>
      </c>
      <c r="B592" s="1" t="s">
        <v>318</v>
      </c>
      <c r="C592" s="2" t="s">
        <v>292</v>
      </c>
      <c r="D592" s="3" t="s">
        <v>314</v>
      </c>
      <c r="E592" s="3" t="str">
        <f t="shared" si="19"/>
        <v>Oak-hickory SE</v>
      </c>
      <c r="G592" s="2">
        <v>40</v>
      </c>
      <c r="H592" s="2">
        <v>94.3</v>
      </c>
      <c r="I592" s="2">
        <v>76.2</v>
      </c>
      <c r="J592" s="2">
        <v>3.6</v>
      </c>
      <c r="K592" s="2">
        <v>2.9</v>
      </c>
      <c r="L592" s="2">
        <v>4.5999999999999996</v>
      </c>
      <c r="M592" s="2">
        <v>6</v>
      </c>
      <c r="N592" s="2">
        <v>45.3</v>
      </c>
      <c r="O592" s="2">
        <v>93.5</v>
      </c>
      <c r="P592" s="2">
        <v>4.5</v>
      </c>
      <c r="Q592" s="2">
        <v>6</v>
      </c>
      <c r="R592" s="2">
        <v>39.299999999999997</v>
      </c>
      <c r="S592" s="2">
        <v>93.3</v>
      </c>
    </row>
    <row r="593" spans="1:19" x14ac:dyDescent="0.2">
      <c r="A593" s="1" t="str">
        <f t="shared" si="18"/>
        <v>Oak-hickory SE45</v>
      </c>
      <c r="B593" s="1" t="s">
        <v>318</v>
      </c>
      <c r="C593" s="2" t="s">
        <v>292</v>
      </c>
      <c r="D593" s="3" t="s">
        <v>314</v>
      </c>
      <c r="E593" s="3" t="str">
        <f t="shared" si="19"/>
        <v>Oak-hickory SE</v>
      </c>
      <c r="G593" s="2">
        <v>45</v>
      </c>
      <c r="H593" s="2">
        <v>114.1</v>
      </c>
      <c r="I593" s="2">
        <v>86.4</v>
      </c>
      <c r="J593" s="2">
        <v>3.8</v>
      </c>
      <c r="K593" s="2">
        <v>2.9</v>
      </c>
      <c r="L593" s="2">
        <v>5.2</v>
      </c>
      <c r="M593" s="2">
        <v>6.4</v>
      </c>
      <c r="N593" s="2">
        <v>45.3</v>
      </c>
      <c r="O593" s="2">
        <v>104.7</v>
      </c>
      <c r="P593" s="2">
        <v>5.0999999999999996</v>
      </c>
      <c r="Q593" s="2">
        <v>6.4</v>
      </c>
      <c r="R593" s="2">
        <v>40.200000000000003</v>
      </c>
      <c r="S593" s="2">
        <v>104.6</v>
      </c>
    </row>
    <row r="594" spans="1:19" x14ac:dyDescent="0.2">
      <c r="A594" s="1" t="str">
        <f t="shared" si="18"/>
        <v>Oak-hickory SE50</v>
      </c>
      <c r="B594" s="1" t="s">
        <v>318</v>
      </c>
      <c r="C594" s="2" t="s">
        <v>292</v>
      </c>
      <c r="D594" s="3" t="s">
        <v>314</v>
      </c>
      <c r="E594" s="3" t="str">
        <f t="shared" si="19"/>
        <v>Oak-hickory SE</v>
      </c>
      <c r="G594" s="2">
        <v>50</v>
      </c>
      <c r="H594" s="2">
        <v>133</v>
      </c>
      <c r="I594" s="2">
        <v>95.8</v>
      </c>
      <c r="J594" s="2">
        <v>4</v>
      </c>
      <c r="K594" s="2">
        <v>2.8</v>
      </c>
      <c r="L594" s="2">
        <v>5.7</v>
      </c>
      <c r="M594" s="2">
        <v>6.8</v>
      </c>
      <c r="N594" s="2">
        <v>45.3</v>
      </c>
      <c r="O594" s="2">
        <v>115.2</v>
      </c>
      <c r="P594" s="2">
        <v>5.7</v>
      </c>
      <c r="Q594" s="2">
        <v>6.8</v>
      </c>
      <c r="R594" s="2">
        <v>41.1</v>
      </c>
      <c r="S594" s="2">
        <v>115.1</v>
      </c>
    </row>
    <row r="595" spans="1:19" x14ac:dyDescent="0.2">
      <c r="A595" s="1" t="str">
        <f t="shared" si="18"/>
        <v>Oak-hickory SE55</v>
      </c>
      <c r="B595" s="1" t="s">
        <v>318</v>
      </c>
      <c r="C595" s="2" t="s">
        <v>292</v>
      </c>
      <c r="D595" s="3" t="s">
        <v>314</v>
      </c>
      <c r="E595" s="3" t="str">
        <f t="shared" si="19"/>
        <v>Oak-hickory SE</v>
      </c>
      <c r="G595" s="2">
        <v>55</v>
      </c>
      <c r="H595" s="2">
        <v>151.4</v>
      </c>
      <c r="I595" s="2">
        <v>104.8</v>
      </c>
      <c r="J595" s="2">
        <v>4.0999999999999996</v>
      </c>
      <c r="K595" s="2">
        <v>2.8</v>
      </c>
      <c r="L595" s="2">
        <v>6.2</v>
      </c>
      <c r="M595" s="2">
        <v>7.2</v>
      </c>
      <c r="N595" s="2">
        <v>45.3</v>
      </c>
      <c r="O595" s="2">
        <v>125.1</v>
      </c>
      <c r="P595" s="2">
        <v>6.2</v>
      </c>
      <c r="Q595" s="2">
        <v>7.2</v>
      </c>
      <c r="R595" s="2">
        <v>41.9</v>
      </c>
      <c r="S595" s="2">
        <v>125</v>
      </c>
    </row>
    <row r="596" spans="1:19" x14ac:dyDescent="0.2">
      <c r="A596" s="1" t="str">
        <f t="shared" si="18"/>
        <v>Oak-hickory SE60</v>
      </c>
      <c r="B596" s="1" t="s">
        <v>318</v>
      </c>
      <c r="C596" s="2" t="s">
        <v>292</v>
      </c>
      <c r="D596" s="3" t="s">
        <v>314</v>
      </c>
      <c r="E596" s="3" t="str">
        <f t="shared" si="19"/>
        <v>Oak-hickory SE</v>
      </c>
      <c r="G596" s="2">
        <v>60</v>
      </c>
      <c r="H596" s="2">
        <v>168.9</v>
      </c>
      <c r="I596" s="2">
        <v>113</v>
      </c>
      <c r="J596" s="2">
        <v>4.2</v>
      </c>
      <c r="K596" s="2">
        <v>2.7</v>
      </c>
      <c r="L596" s="2">
        <v>6.7</v>
      </c>
      <c r="M596" s="2">
        <v>7.5</v>
      </c>
      <c r="N596" s="2">
        <v>45.3</v>
      </c>
      <c r="O596" s="2">
        <v>134.19999999999999</v>
      </c>
      <c r="P596" s="2">
        <v>6.7</v>
      </c>
      <c r="Q596" s="2">
        <v>7.5</v>
      </c>
      <c r="R596" s="2">
        <v>42.6</v>
      </c>
      <c r="S596" s="2">
        <v>134.19999999999999</v>
      </c>
    </row>
    <row r="597" spans="1:19" x14ac:dyDescent="0.2">
      <c r="A597" s="1" t="str">
        <f t="shared" si="18"/>
        <v>Oak-hickory SE65</v>
      </c>
      <c r="B597" s="1" t="s">
        <v>318</v>
      </c>
      <c r="C597" s="2" t="s">
        <v>292</v>
      </c>
      <c r="D597" s="3" t="s">
        <v>314</v>
      </c>
      <c r="E597" s="3" t="str">
        <f t="shared" si="19"/>
        <v>Oak-hickory SE</v>
      </c>
      <c r="G597" s="2">
        <v>65</v>
      </c>
      <c r="H597" s="2">
        <v>185.6</v>
      </c>
      <c r="I597" s="2">
        <v>120.8</v>
      </c>
      <c r="J597" s="2">
        <v>4.3</v>
      </c>
      <c r="K597" s="2">
        <v>2.7</v>
      </c>
      <c r="L597" s="2">
        <v>7.2</v>
      </c>
      <c r="M597" s="2">
        <v>7.8</v>
      </c>
      <c r="N597" s="2">
        <v>45.3</v>
      </c>
      <c r="O597" s="2">
        <v>142.80000000000001</v>
      </c>
      <c r="P597" s="2">
        <v>7.2</v>
      </c>
      <c r="Q597" s="2">
        <v>7.8</v>
      </c>
      <c r="R597" s="2">
        <v>43.2</v>
      </c>
      <c r="S597" s="2">
        <v>142.80000000000001</v>
      </c>
    </row>
    <row r="598" spans="1:19" x14ac:dyDescent="0.2">
      <c r="A598" s="1" t="str">
        <f t="shared" si="18"/>
        <v>Oak-hickory SE70</v>
      </c>
      <c r="B598" s="1" t="s">
        <v>318</v>
      </c>
      <c r="C598" s="2" t="s">
        <v>292</v>
      </c>
      <c r="D598" s="3" t="s">
        <v>314</v>
      </c>
      <c r="E598" s="3" t="str">
        <f t="shared" si="19"/>
        <v>Oak-hickory SE</v>
      </c>
      <c r="G598" s="2">
        <v>70</v>
      </c>
      <c r="H598" s="2">
        <v>201.5</v>
      </c>
      <c r="I598" s="2">
        <v>128</v>
      </c>
      <c r="J598" s="2">
        <v>4.4000000000000004</v>
      </c>
      <c r="K598" s="2">
        <v>2.7</v>
      </c>
      <c r="L598" s="2">
        <v>7.6</v>
      </c>
      <c r="M598" s="2">
        <v>8.1</v>
      </c>
      <c r="N598" s="2">
        <v>45.3</v>
      </c>
      <c r="O598" s="2">
        <v>150.80000000000001</v>
      </c>
      <c r="P598" s="2">
        <v>7.6</v>
      </c>
      <c r="Q598" s="2">
        <v>8.1</v>
      </c>
      <c r="R598" s="2">
        <v>43.7</v>
      </c>
      <c r="S598" s="2">
        <v>150.80000000000001</v>
      </c>
    </row>
    <row r="599" spans="1:19" x14ac:dyDescent="0.2">
      <c r="A599" s="1" t="str">
        <f t="shared" si="18"/>
        <v>Oak-hickory SE75</v>
      </c>
      <c r="B599" s="1" t="s">
        <v>318</v>
      </c>
      <c r="C599" s="2" t="s">
        <v>292</v>
      </c>
      <c r="D599" s="3" t="s">
        <v>314</v>
      </c>
      <c r="E599" s="3" t="str">
        <f t="shared" si="19"/>
        <v>Oak-hickory SE</v>
      </c>
      <c r="G599" s="2">
        <v>75</v>
      </c>
      <c r="H599" s="2">
        <v>215.7</v>
      </c>
      <c r="I599" s="2">
        <v>134.4</v>
      </c>
      <c r="J599" s="2">
        <v>4.5</v>
      </c>
      <c r="K599" s="2">
        <v>2.6</v>
      </c>
      <c r="L599" s="2">
        <v>8</v>
      </c>
      <c r="M599" s="2">
        <v>8.4</v>
      </c>
      <c r="N599" s="2">
        <v>45.3</v>
      </c>
      <c r="O599" s="2">
        <v>157.9</v>
      </c>
      <c r="P599" s="2">
        <v>8</v>
      </c>
      <c r="Q599" s="2">
        <v>8.4</v>
      </c>
      <c r="R599" s="2">
        <v>44.1</v>
      </c>
      <c r="S599" s="2">
        <v>157.9</v>
      </c>
    </row>
    <row r="600" spans="1:19" x14ac:dyDescent="0.2">
      <c r="A600" s="1" t="str">
        <f t="shared" si="18"/>
        <v>Oak-hickory SE80</v>
      </c>
      <c r="B600" s="1" t="s">
        <v>318</v>
      </c>
      <c r="C600" s="2" t="s">
        <v>292</v>
      </c>
      <c r="D600" s="3" t="s">
        <v>314</v>
      </c>
      <c r="E600" s="3" t="str">
        <f t="shared" si="19"/>
        <v>Oak-hickory SE</v>
      </c>
      <c r="G600" s="2">
        <v>80</v>
      </c>
      <c r="H600" s="2">
        <v>229.4</v>
      </c>
      <c r="I600" s="2">
        <v>140.5</v>
      </c>
      <c r="J600" s="2">
        <v>4.5999999999999996</v>
      </c>
      <c r="K600" s="2">
        <v>2.6</v>
      </c>
      <c r="L600" s="2">
        <v>8.3000000000000007</v>
      </c>
      <c r="M600" s="2">
        <v>8.6</v>
      </c>
      <c r="N600" s="2">
        <v>45.3</v>
      </c>
      <c r="O600" s="2">
        <v>164.6</v>
      </c>
      <c r="P600" s="2">
        <v>8.3000000000000007</v>
      </c>
      <c r="Q600" s="2">
        <v>8.6</v>
      </c>
      <c r="R600" s="2">
        <v>44.4</v>
      </c>
      <c r="S600" s="2">
        <v>164.6</v>
      </c>
    </row>
    <row r="601" spans="1:19" x14ac:dyDescent="0.2">
      <c r="A601" s="1" t="str">
        <f t="shared" si="18"/>
        <v>Oak-hickory SE85</v>
      </c>
      <c r="B601" s="1" t="s">
        <v>318</v>
      </c>
      <c r="C601" s="2" t="s">
        <v>292</v>
      </c>
      <c r="D601" s="3" t="s">
        <v>314</v>
      </c>
      <c r="E601" s="3" t="str">
        <f t="shared" si="19"/>
        <v>Oak-hickory SE</v>
      </c>
      <c r="G601" s="2">
        <v>85</v>
      </c>
      <c r="H601" s="2">
        <v>242.5</v>
      </c>
      <c r="I601" s="2">
        <v>146.19999999999999</v>
      </c>
      <c r="J601" s="2">
        <v>4.5999999999999996</v>
      </c>
      <c r="K601" s="2">
        <v>2.6</v>
      </c>
      <c r="L601" s="2">
        <v>8.6999999999999993</v>
      </c>
      <c r="M601" s="2">
        <v>8.9</v>
      </c>
      <c r="N601" s="2">
        <v>45.3</v>
      </c>
      <c r="O601" s="2">
        <v>171</v>
      </c>
      <c r="P601" s="2">
        <v>8.6999999999999993</v>
      </c>
      <c r="Q601" s="2">
        <v>8.9</v>
      </c>
      <c r="R601" s="2">
        <v>44.6</v>
      </c>
      <c r="S601" s="2">
        <v>171</v>
      </c>
    </row>
    <row r="602" spans="1:19" x14ac:dyDescent="0.2">
      <c r="A602" s="1" t="str">
        <f t="shared" si="18"/>
        <v>Oak-hickory SE90</v>
      </c>
      <c r="B602" s="1" t="s">
        <v>318</v>
      </c>
      <c r="C602" s="2" t="s">
        <v>292</v>
      </c>
      <c r="D602" s="3" t="s">
        <v>314</v>
      </c>
      <c r="E602" s="3" t="str">
        <f t="shared" si="19"/>
        <v>Oak-hickory SE</v>
      </c>
      <c r="G602" s="2">
        <v>90</v>
      </c>
      <c r="H602" s="2">
        <v>254.1</v>
      </c>
      <c r="I602" s="2">
        <v>151.30000000000001</v>
      </c>
      <c r="J602" s="2">
        <v>4.7</v>
      </c>
      <c r="K602" s="2">
        <v>2.6</v>
      </c>
      <c r="L602" s="2">
        <v>9</v>
      </c>
      <c r="M602" s="2">
        <v>9.1</v>
      </c>
      <c r="N602" s="2">
        <v>45.3</v>
      </c>
      <c r="O602" s="2">
        <v>176.6</v>
      </c>
      <c r="P602" s="2">
        <v>9</v>
      </c>
      <c r="Q602" s="2">
        <v>9.1</v>
      </c>
      <c r="R602" s="2">
        <v>44.8</v>
      </c>
      <c r="S602" s="2">
        <v>176.6</v>
      </c>
    </row>
    <row r="603" spans="1:19" x14ac:dyDescent="0.2">
      <c r="A603" s="1" t="str">
        <f t="shared" si="18"/>
        <v>Oak-pine NE0</v>
      </c>
      <c r="B603" s="1" t="s">
        <v>319</v>
      </c>
      <c r="C603" s="2" t="s">
        <v>257</v>
      </c>
      <c r="D603" s="3" t="s">
        <v>320</v>
      </c>
      <c r="E603" s="3" t="str">
        <f t="shared" si="19"/>
        <v>Oak-pine NE</v>
      </c>
      <c r="G603" s="2">
        <v>0</v>
      </c>
      <c r="H603" s="2">
        <v>0</v>
      </c>
      <c r="I603" s="2">
        <v>0</v>
      </c>
      <c r="J603" s="2">
        <v>0</v>
      </c>
      <c r="K603" s="2">
        <v>4.2</v>
      </c>
      <c r="L603" s="2">
        <v>30</v>
      </c>
      <c r="M603" s="2">
        <v>29.7</v>
      </c>
      <c r="N603" s="2">
        <v>66.900000000000006</v>
      </c>
      <c r="O603" s="2">
        <v>63.9</v>
      </c>
      <c r="P603" s="2">
        <v>0</v>
      </c>
      <c r="Q603" s="2">
        <v>0</v>
      </c>
      <c r="R603" s="2">
        <v>50.2</v>
      </c>
      <c r="S603" s="2">
        <v>4.2</v>
      </c>
    </row>
    <row r="604" spans="1:19" x14ac:dyDescent="0.2">
      <c r="A604" s="1" t="str">
        <f t="shared" si="18"/>
        <v>Oak-pine NE5</v>
      </c>
      <c r="B604" s="1" t="s">
        <v>319</v>
      </c>
      <c r="C604" s="2" t="s">
        <v>257</v>
      </c>
      <c r="D604" s="3" t="s">
        <v>320</v>
      </c>
      <c r="E604" s="3" t="str">
        <f t="shared" si="19"/>
        <v>Oak-pine NE</v>
      </c>
      <c r="G604" s="2">
        <v>5</v>
      </c>
      <c r="H604" s="2">
        <v>0</v>
      </c>
      <c r="I604" s="2">
        <v>6.2</v>
      </c>
      <c r="J604" s="2">
        <v>0.6</v>
      </c>
      <c r="K604" s="2">
        <v>4.2</v>
      </c>
      <c r="L604" s="2">
        <v>23</v>
      </c>
      <c r="M604" s="2">
        <v>20.2</v>
      </c>
      <c r="N604" s="2">
        <v>66.900000000000006</v>
      </c>
      <c r="O604" s="2">
        <v>54.3</v>
      </c>
      <c r="P604" s="2">
        <v>0.4</v>
      </c>
      <c r="Q604" s="2">
        <v>3.8</v>
      </c>
      <c r="R604" s="2">
        <v>50.3</v>
      </c>
      <c r="S604" s="2">
        <v>15.2</v>
      </c>
    </row>
    <row r="605" spans="1:19" x14ac:dyDescent="0.2">
      <c r="A605" s="1" t="str">
        <f t="shared" si="18"/>
        <v>Oak-pine NE15</v>
      </c>
      <c r="B605" s="1" t="s">
        <v>319</v>
      </c>
      <c r="C605" s="2" t="s">
        <v>257</v>
      </c>
      <c r="D605" s="3" t="s">
        <v>320</v>
      </c>
      <c r="E605" s="3" t="str">
        <f t="shared" si="19"/>
        <v>Oak-pine NE</v>
      </c>
      <c r="G605" s="2">
        <v>15</v>
      </c>
      <c r="H605" s="2">
        <v>36.5</v>
      </c>
      <c r="I605" s="2">
        <v>27</v>
      </c>
      <c r="J605" s="2">
        <v>2.6</v>
      </c>
      <c r="K605" s="2">
        <v>3.3</v>
      </c>
      <c r="L605" s="2">
        <v>14.6</v>
      </c>
      <c r="M605" s="2">
        <v>15.3</v>
      </c>
      <c r="N605" s="2">
        <v>66.900000000000006</v>
      </c>
      <c r="O605" s="2">
        <v>62.9</v>
      </c>
      <c r="P605" s="2">
        <v>1.7</v>
      </c>
      <c r="Q605" s="2">
        <v>10.3</v>
      </c>
      <c r="R605" s="2">
        <v>51.6</v>
      </c>
      <c r="S605" s="2">
        <v>44.9</v>
      </c>
    </row>
    <row r="606" spans="1:19" x14ac:dyDescent="0.2">
      <c r="A606" s="1" t="str">
        <f t="shared" si="18"/>
        <v>Oak-pine NE25</v>
      </c>
      <c r="B606" s="1" t="s">
        <v>319</v>
      </c>
      <c r="C606" s="2" t="s">
        <v>257</v>
      </c>
      <c r="D606" s="3" t="s">
        <v>320</v>
      </c>
      <c r="E606" s="3" t="str">
        <f t="shared" si="19"/>
        <v>Oak-pine NE</v>
      </c>
      <c r="G606" s="2">
        <v>25</v>
      </c>
      <c r="H606" s="2">
        <v>70.900000000000006</v>
      </c>
      <c r="I606" s="2">
        <v>48.6</v>
      </c>
      <c r="J606" s="2">
        <v>3.2</v>
      </c>
      <c r="K606" s="2">
        <v>2.9</v>
      </c>
      <c r="L606" s="2">
        <v>10.4</v>
      </c>
      <c r="M606" s="2">
        <v>17.100000000000001</v>
      </c>
      <c r="N606" s="2">
        <v>66.900000000000006</v>
      </c>
      <c r="O606" s="2">
        <v>82.2</v>
      </c>
      <c r="P606" s="2">
        <v>3</v>
      </c>
      <c r="Q606" s="2">
        <v>15.6</v>
      </c>
      <c r="R606" s="2">
        <v>53.9</v>
      </c>
      <c r="S606" s="2">
        <v>73.3</v>
      </c>
    </row>
    <row r="607" spans="1:19" x14ac:dyDescent="0.2">
      <c r="A607" s="1" t="str">
        <f t="shared" si="18"/>
        <v>Oak-pine NE35</v>
      </c>
      <c r="B607" s="1" t="s">
        <v>319</v>
      </c>
      <c r="C607" s="2" t="s">
        <v>257</v>
      </c>
      <c r="D607" s="3" t="s">
        <v>320</v>
      </c>
      <c r="E607" s="3" t="str">
        <f t="shared" si="19"/>
        <v>Oak-pine NE</v>
      </c>
      <c r="G607" s="2">
        <v>35</v>
      </c>
      <c r="H607" s="2">
        <v>103.1</v>
      </c>
      <c r="I607" s="2">
        <v>67.900000000000006</v>
      </c>
      <c r="J607" s="2">
        <v>3.7</v>
      </c>
      <c r="K607" s="2">
        <v>2.6</v>
      </c>
      <c r="L607" s="2">
        <v>8.4</v>
      </c>
      <c r="M607" s="2">
        <v>20.3</v>
      </c>
      <c r="N607" s="2">
        <v>66.900000000000006</v>
      </c>
      <c r="O607" s="2">
        <v>102.9</v>
      </c>
      <c r="P607" s="2">
        <v>4.2</v>
      </c>
      <c r="Q607" s="2">
        <v>19.899999999999999</v>
      </c>
      <c r="R607" s="2">
        <v>56.6</v>
      </c>
      <c r="S607" s="2">
        <v>98.3</v>
      </c>
    </row>
    <row r="608" spans="1:19" x14ac:dyDescent="0.2">
      <c r="A608" s="1" t="str">
        <f t="shared" si="18"/>
        <v>Oak-pine NE45</v>
      </c>
      <c r="B608" s="1" t="s">
        <v>319</v>
      </c>
      <c r="C608" s="2" t="s">
        <v>257</v>
      </c>
      <c r="D608" s="3" t="s">
        <v>320</v>
      </c>
      <c r="E608" s="3" t="str">
        <f t="shared" si="19"/>
        <v>Oak-pine NE</v>
      </c>
      <c r="G608" s="2">
        <v>45</v>
      </c>
      <c r="H608" s="2">
        <v>133.1</v>
      </c>
      <c r="I608" s="2">
        <v>84.7</v>
      </c>
      <c r="J608" s="2">
        <v>4</v>
      </c>
      <c r="K608" s="2">
        <v>2.5</v>
      </c>
      <c r="L608" s="2">
        <v>7.6</v>
      </c>
      <c r="M608" s="2">
        <v>23.6</v>
      </c>
      <c r="N608" s="2">
        <v>66.900000000000006</v>
      </c>
      <c r="O608" s="2">
        <v>122.3</v>
      </c>
      <c r="P608" s="2">
        <v>5.2</v>
      </c>
      <c r="Q608" s="2">
        <v>23.5</v>
      </c>
      <c r="R608" s="2">
        <v>59.5</v>
      </c>
      <c r="S608" s="2">
        <v>119.8</v>
      </c>
    </row>
    <row r="609" spans="1:19" x14ac:dyDescent="0.2">
      <c r="A609" s="1" t="str">
        <f t="shared" si="18"/>
        <v>Oak-pine NE55</v>
      </c>
      <c r="B609" s="1" t="s">
        <v>319</v>
      </c>
      <c r="C609" s="2" t="s">
        <v>257</v>
      </c>
      <c r="D609" s="3" t="s">
        <v>320</v>
      </c>
      <c r="E609" s="3" t="str">
        <f t="shared" si="19"/>
        <v>Oak-pine NE</v>
      </c>
      <c r="G609" s="2">
        <v>55</v>
      </c>
      <c r="H609" s="2">
        <v>160.9</v>
      </c>
      <c r="I609" s="2">
        <v>99.1</v>
      </c>
      <c r="J609" s="2">
        <v>4.2</v>
      </c>
      <c r="K609" s="2">
        <v>2.4</v>
      </c>
      <c r="L609" s="2">
        <v>7.4</v>
      </c>
      <c r="M609" s="2">
        <v>26.6</v>
      </c>
      <c r="N609" s="2">
        <v>66.900000000000006</v>
      </c>
      <c r="O609" s="2">
        <v>139.80000000000001</v>
      </c>
      <c r="P609" s="2">
        <v>6.1</v>
      </c>
      <c r="Q609" s="2">
        <v>26.6</v>
      </c>
      <c r="R609" s="2">
        <v>61.9</v>
      </c>
      <c r="S609" s="2">
        <v>138.4</v>
      </c>
    </row>
    <row r="610" spans="1:19" x14ac:dyDescent="0.2">
      <c r="A610" s="1" t="str">
        <f t="shared" si="18"/>
        <v>Oak-pine NE65</v>
      </c>
      <c r="B610" s="1" t="s">
        <v>319</v>
      </c>
      <c r="C610" s="2" t="s">
        <v>257</v>
      </c>
      <c r="D610" s="3" t="s">
        <v>320</v>
      </c>
      <c r="E610" s="3" t="str">
        <f t="shared" si="19"/>
        <v>Oak-pine NE</v>
      </c>
      <c r="G610" s="2">
        <v>65</v>
      </c>
      <c r="H610" s="2">
        <v>186.7</v>
      </c>
      <c r="I610" s="2">
        <v>113</v>
      </c>
      <c r="J610" s="2">
        <v>4.4000000000000004</v>
      </c>
      <c r="K610" s="2">
        <v>2.2999999999999998</v>
      </c>
      <c r="L610" s="2">
        <v>7.7</v>
      </c>
      <c r="M610" s="2">
        <v>29.3</v>
      </c>
      <c r="N610" s="2">
        <v>66.900000000000006</v>
      </c>
      <c r="O610" s="2">
        <v>156.6</v>
      </c>
      <c r="P610" s="2">
        <v>6.9</v>
      </c>
      <c r="Q610" s="2">
        <v>29.2</v>
      </c>
      <c r="R610" s="2">
        <v>63.8</v>
      </c>
      <c r="S610" s="2">
        <v>155.80000000000001</v>
      </c>
    </row>
    <row r="611" spans="1:19" x14ac:dyDescent="0.2">
      <c r="A611" s="1" t="str">
        <f t="shared" si="18"/>
        <v>Oak-pine NE75</v>
      </c>
      <c r="B611" s="1" t="s">
        <v>319</v>
      </c>
      <c r="C611" s="2" t="s">
        <v>257</v>
      </c>
      <c r="D611" s="3" t="s">
        <v>320</v>
      </c>
      <c r="E611" s="3" t="str">
        <f t="shared" si="19"/>
        <v>Oak-pine NE</v>
      </c>
      <c r="G611" s="2">
        <v>75</v>
      </c>
      <c r="H611" s="2">
        <v>210.2</v>
      </c>
      <c r="I611" s="2">
        <v>123.6</v>
      </c>
      <c r="J611" s="2">
        <v>4.5999999999999996</v>
      </c>
      <c r="K611" s="2">
        <v>2.2999999999999998</v>
      </c>
      <c r="L611" s="2">
        <v>8</v>
      </c>
      <c r="M611" s="2">
        <v>31.6</v>
      </c>
      <c r="N611" s="2">
        <v>66.900000000000006</v>
      </c>
      <c r="O611" s="2">
        <v>170</v>
      </c>
      <c r="P611" s="2">
        <v>7.6</v>
      </c>
      <c r="Q611" s="2">
        <v>31.6</v>
      </c>
      <c r="R611" s="2">
        <v>65.099999999999994</v>
      </c>
      <c r="S611" s="2">
        <v>169.5</v>
      </c>
    </row>
    <row r="612" spans="1:19" x14ac:dyDescent="0.2">
      <c r="A612" s="1" t="str">
        <f t="shared" si="18"/>
        <v>Oak-pine NE85</v>
      </c>
      <c r="B612" s="1" t="s">
        <v>319</v>
      </c>
      <c r="C612" s="2" t="s">
        <v>257</v>
      </c>
      <c r="D612" s="3" t="s">
        <v>320</v>
      </c>
      <c r="E612" s="3" t="str">
        <f t="shared" si="19"/>
        <v>Oak-pine NE</v>
      </c>
      <c r="G612" s="2">
        <v>85</v>
      </c>
      <c r="H612" s="2">
        <v>231.5</v>
      </c>
      <c r="I612" s="2">
        <v>133.1</v>
      </c>
      <c r="J612" s="2">
        <v>4.7</v>
      </c>
      <c r="K612" s="2">
        <v>2.2999999999999998</v>
      </c>
      <c r="L612" s="2">
        <v>8.4</v>
      </c>
      <c r="M612" s="2">
        <v>33.6</v>
      </c>
      <c r="N612" s="2">
        <v>66.900000000000006</v>
      </c>
      <c r="O612" s="2">
        <v>182.1</v>
      </c>
      <c r="P612" s="2">
        <v>8.1</v>
      </c>
      <c r="Q612" s="2">
        <v>33.6</v>
      </c>
      <c r="R612" s="2">
        <v>66</v>
      </c>
      <c r="S612" s="2">
        <v>181.8</v>
      </c>
    </row>
    <row r="613" spans="1:19" x14ac:dyDescent="0.2">
      <c r="A613" s="1" t="str">
        <f t="shared" si="18"/>
        <v>Oak-pine NE95</v>
      </c>
      <c r="B613" s="1" t="s">
        <v>319</v>
      </c>
      <c r="C613" s="2" t="s">
        <v>257</v>
      </c>
      <c r="D613" s="3" t="s">
        <v>320</v>
      </c>
      <c r="E613" s="3" t="str">
        <f t="shared" si="19"/>
        <v>Oak-pine NE</v>
      </c>
      <c r="G613" s="2">
        <v>95</v>
      </c>
      <c r="H613" s="2">
        <v>250.8</v>
      </c>
      <c r="I613" s="2">
        <v>141.69999999999999</v>
      </c>
      <c r="J613" s="2">
        <v>4.8</v>
      </c>
      <c r="K613" s="2">
        <v>2.2000000000000002</v>
      </c>
      <c r="L613" s="2">
        <v>8.8000000000000007</v>
      </c>
      <c r="M613" s="2">
        <v>35.4</v>
      </c>
      <c r="N613" s="2">
        <v>66.900000000000006</v>
      </c>
      <c r="O613" s="2">
        <v>192.9</v>
      </c>
      <c r="P613" s="2">
        <v>8.6999999999999993</v>
      </c>
      <c r="Q613" s="2">
        <v>35.4</v>
      </c>
      <c r="R613" s="2">
        <v>66.400000000000006</v>
      </c>
      <c r="S613" s="2">
        <v>192.8</v>
      </c>
    </row>
    <row r="614" spans="1:19" x14ac:dyDescent="0.2">
      <c r="A614" s="1" t="str">
        <f t="shared" si="18"/>
        <v>Oak-pine NE105</v>
      </c>
      <c r="B614" s="1" t="s">
        <v>319</v>
      </c>
      <c r="C614" s="2" t="s">
        <v>257</v>
      </c>
      <c r="D614" s="3" t="s">
        <v>320</v>
      </c>
      <c r="E614" s="3" t="str">
        <f t="shared" si="19"/>
        <v>Oak-pine NE</v>
      </c>
      <c r="G614" s="2">
        <v>105</v>
      </c>
      <c r="H614" s="2">
        <v>267.89999999999998</v>
      </c>
      <c r="I614" s="2">
        <v>149.19999999999999</v>
      </c>
      <c r="J614" s="2">
        <v>4.9000000000000004</v>
      </c>
      <c r="K614" s="2">
        <v>2.2000000000000002</v>
      </c>
      <c r="L614" s="2">
        <v>9.1999999999999993</v>
      </c>
      <c r="M614" s="2">
        <v>37</v>
      </c>
      <c r="N614" s="2">
        <v>66.900000000000006</v>
      </c>
      <c r="O614" s="2">
        <v>202.5</v>
      </c>
      <c r="P614" s="2">
        <v>9.1</v>
      </c>
      <c r="Q614" s="2">
        <v>37</v>
      </c>
      <c r="R614" s="2">
        <v>66.7</v>
      </c>
      <c r="S614" s="2">
        <v>202.4</v>
      </c>
    </row>
    <row r="615" spans="1:19" x14ac:dyDescent="0.2">
      <c r="A615" s="1" t="str">
        <f t="shared" si="18"/>
        <v>Oak-pine NE115</v>
      </c>
      <c r="B615" s="1" t="s">
        <v>319</v>
      </c>
      <c r="C615" s="2" t="s">
        <v>257</v>
      </c>
      <c r="D615" s="3" t="s">
        <v>320</v>
      </c>
      <c r="E615" s="3" t="str">
        <f t="shared" si="19"/>
        <v>Oak-pine NE</v>
      </c>
      <c r="G615" s="2">
        <v>115</v>
      </c>
      <c r="H615" s="2">
        <v>282.7</v>
      </c>
      <c r="I615" s="2">
        <v>155.69999999999999</v>
      </c>
      <c r="J615" s="2">
        <v>5</v>
      </c>
      <c r="K615" s="2">
        <v>2.2000000000000002</v>
      </c>
      <c r="L615" s="2">
        <v>9.6</v>
      </c>
      <c r="M615" s="2">
        <v>38.4</v>
      </c>
      <c r="N615" s="2">
        <v>66.900000000000006</v>
      </c>
      <c r="O615" s="2">
        <v>210.9</v>
      </c>
      <c r="P615" s="2">
        <v>9.5</v>
      </c>
      <c r="Q615" s="2">
        <v>38.4</v>
      </c>
      <c r="R615" s="2">
        <v>66.8</v>
      </c>
      <c r="S615" s="2">
        <v>210.9</v>
      </c>
    </row>
    <row r="616" spans="1:19" x14ac:dyDescent="0.2">
      <c r="A616" s="1" t="str">
        <f t="shared" si="18"/>
        <v>Oak-pine NE125</v>
      </c>
      <c r="B616" s="1" t="s">
        <v>319</v>
      </c>
      <c r="C616" s="2" t="s">
        <v>257</v>
      </c>
      <c r="D616" s="3" t="s">
        <v>320</v>
      </c>
      <c r="E616" s="3" t="str">
        <f t="shared" si="19"/>
        <v>Oak-pine NE</v>
      </c>
      <c r="G616" s="2">
        <v>125</v>
      </c>
      <c r="H616" s="2">
        <v>295.39999999999998</v>
      </c>
      <c r="I616" s="2">
        <v>161.30000000000001</v>
      </c>
      <c r="J616" s="2">
        <v>5.0999999999999996</v>
      </c>
      <c r="K616" s="2">
        <v>2.2000000000000002</v>
      </c>
      <c r="L616" s="2">
        <v>9.9</v>
      </c>
      <c r="M616" s="2">
        <v>39.700000000000003</v>
      </c>
      <c r="N616" s="2">
        <v>66.900000000000006</v>
      </c>
      <c r="O616" s="2">
        <v>218.2</v>
      </c>
      <c r="P616" s="2">
        <v>9.9</v>
      </c>
      <c r="Q616" s="2">
        <v>39.700000000000003</v>
      </c>
      <c r="R616" s="2">
        <v>66.900000000000006</v>
      </c>
      <c r="S616" s="2">
        <v>218.1</v>
      </c>
    </row>
    <row r="617" spans="1:19" x14ac:dyDescent="0.2">
      <c r="A617" s="1" t="str">
        <f t="shared" si="18"/>
        <v>Oak-pine NPS0</v>
      </c>
      <c r="B617" s="1" t="s">
        <v>321</v>
      </c>
      <c r="C617" s="2" t="s">
        <v>275</v>
      </c>
      <c r="D617" s="3" t="s">
        <v>320</v>
      </c>
      <c r="E617" s="3" t="str">
        <f t="shared" si="19"/>
        <v>Oak-pine NPS</v>
      </c>
      <c r="G617" s="2">
        <v>0</v>
      </c>
      <c r="H617" s="2">
        <v>0</v>
      </c>
      <c r="I617" s="2">
        <v>0</v>
      </c>
      <c r="J617" s="2">
        <v>0</v>
      </c>
      <c r="K617" s="2">
        <v>4.2</v>
      </c>
      <c r="L617" s="2">
        <v>17.8</v>
      </c>
      <c r="M617" s="2">
        <v>29.7</v>
      </c>
      <c r="N617" s="2">
        <v>36.200000000000003</v>
      </c>
      <c r="O617" s="2">
        <v>51.7</v>
      </c>
      <c r="P617" s="2">
        <v>0</v>
      </c>
      <c r="Q617" s="2">
        <v>0</v>
      </c>
      <c r="R617" s="2">
        <v>27.1</v>
      </c>
      <c r="S617" s="2">
        <v>4.2</v>
      </c>
    </row>
    <row r="618" spans="1:19" x14ac:dyDescent="0.2">
      <c r="A618" s="1" t="str">
        <f t="shared" si="18"/>
        <v>Oak-pine NPS5</v>
      </c>
      <c r="B618" s="1" t="s">
        <v>321</v>
      </c>
      <c r="C618" s="2" t="s">
        <v>275</v>
      </c>
      <c r="D618" s="3" t="s">
        <v>320</v>
      </c>
      <c r="E618" s="3" t="str">
        <f t="shared" si="19"/>
        <v>Oak-pine NPS</v>
      </c>
      <c r="G618" s="2">
        <v>5</v>
      </c>
      <c r="H618" s="2">
        <v>0</v>
      </c>
      <c r="I618" s="2">
        <v>5.0999999999999996</v>
      </c>
      <c r="J618" s="2">
        <v>0.4</v>
      </c>
      <c r="K618" s="2">
        <v>4.2</v>
      </c>
      <c r="L618" s="2">
        <v>13.8</v>
      </c>
      <c r="M618" s="2">
        <v>20.2</v>
      </c>
      <c r="N618" s="2">
        <v>36.200000000000003</v>
      </c>
      <c r="O618" s="2">
        <v>43.8</v>
      </c>
      <c r="P618" s="2">
        <v>0.4</v>
      </c>
      <c r="Q618" s="2">
        <v>3.8</v>
      </c>
      <c r="R618" s="2">
        <v>27.2</v>
      </c>
      <c r="S618" s="2">
        <v>13.9</v>
      </c>
    </row>
    <row r="619" spans="1:19" x14ac:dyDescent="0.2">
      <c r="A619" s="1" t="str">
        <f t="shared" si="18"/>
        <v>Oak-pine NPS15</v>
      </c>
      <c r="B619" s="1" t="s">
        <v>321</v>
      </c>
      <c r="C619" s="2" t="s">
        <v>275</v>
      </c>
      <c r="D619" s="3" t="s">
        <v>320</v>
      </c>
      <c r="E619" s="3" t="str">
        <f t="shared" si="19"/>
        <v>Oak-pine NPS</v>
      </c>
      <c r="G619" s="2">
        <v>15</v>
      </c>
      <c r="H619" s="2">
        <v>4.5</v>
      </c>
      <c r="I619" s="2">
        <v>13.8</v>
      </c>
      <c r="J619" s="2">
        <v>1.2</v>
      </c>
      <c r="K619" s="2">
        <v>4.3</v>
      </c>
      <c r="L619" s="2">
        <v>8.6999999999999993</v>
      </c>
      <c r="M619" s="2">
        <v>15.3</v>
      </c>
      <c r="N619" s="2">
        <v>36.200000000000003</v>
      </c>
      <c r="O619" s="2">
        <v>43.2</v>
      </c>
      <c r="P619" s="2">
        <v>1</v>
      </c>
      <c r="Q619" s="2">
        <v>10.3</v>
      </c>
      <c r="R619" s="2">
        <v>27.9</v>
      </c>
      <c r="S619" s="2">
        <v>30.6</v>
      </c>
    </row>
    <row r="620" spans="1:19" x14ac:dyDescent="0.2">
      <c r="A620" s="1" t="str">
        <f t="shared" si="18"/>
        <v>Oak-pine NPS25</v>
      </c>
      <c r="B620" s="1" t="s">
        <v>321</v>
      </c>
      <c r="C620" s="2" t="s">
        <v>275</v>
      </c>
      <c r="D620" s="3" t="s">
        <v>320</v>
      </c>
      <c r="E620" s="3" t="str">
        <f t="shared" si="19"/>
        <v>Oak-pine NPS</v>
      </c>
      <c r="G620" s="2">
        <v>25</v>
      </c>
      <c r="H620" s="2">
        <v>28.4</v>
      </c>
      <c r="I620" s="2">
        <v>29.8</v>
      </c>
      <c r="J620" s="2">
        <v>2.6</v>
      </c>
      <c r="K620" s="2">
        <v>3.6</v>
      </c>
      <c r="L620" s="2">
        <v>6.5</v>
      </c>
      <c r="M620" s="2">
        <v>17.100000000000001</v>
      </c>
      <c r="N620" s="2">
        <v>36.200000000000003</v>
      </c>
      <c r="O620" s="2">
        <v>59.5</v>
      </c>
      <c r="P620" s="2">
        <v>2.1</v>
      </c>
      <c r="Q620" s="2">
        <v>15.6</v>
      </c>
      <c r="R620" s="2">
        <v>29.1</v>
      </c>
      <c r="S620" s="2">
        <v>53.6</v>
      </c>
    </row>
    <row r="621" spans="1:19" x14ac:dyDescent="0.2">
      <c r="A621" s="1" t="str">
        <f t="shared" si="18"/>
        <v>Oak-pine NPS35</v>
      </c>
      <c r="B621" s="1" t="s">
        <v>321</v>
      </c>
      <c r="C621" s="2" t="s">
        <v>275</v>
      </c>
      <c r="D621" s="3" t="s">
        <v>320</v>
      </c>
      <c r="E621" s="3" t="str">
        <f t="shared" si="19"/>
        <v>Oak-pine NPS</v>
      </c>
      <c r="G621" s="2">
        <v>35</v>
      </c>
      <c r="H621" s="2">
        <v>57.9</v>
      </c>
      <c r="I621" s="2">
        <v>47.4</v>
      </c>
      <c r="J621" s="2">
        <v>3.4</v>
      </c>
      <c r="K621" s="2">
        <v>3.3</v>
      </c>
      <c r="L621" s="2">
        <v>5.8</v>
      </c>
      <c r="M621" s="2">
        <v>20.3</v>
      </c>
      <c r="N621" s="2">
        <v>36.200000000000003</v>
      </c>
      <c r="O621" s="2">
        <v>80.2</v>
      </c>
      <c r="P621" s="2">
        <v>3.3</v>
      </c>
      <c r="Q621" s="2">
        <v>19.899999999999999</v>
      </c>
      <c r="R621" s="2">
        <v>30.6</v>
      </c>
      <c r="S621" s="2">
        <v>77.2</v>
      </c>
    </row>
    <row r="622" spans="1:19" x14ac:dyDescent="0.2">
      <c r="A622" s="1" t="str">
        <f t="shared" si="18"/>
        <v>Oak-pine NPS45</v>
      </c>
      <c r="B622" s="1" t="s">
        <v>321</v>
      </c>
      <c r="C622" s="2" t="s">
        <v>275</v>
      </c>
      <c r="D622" s="3" t="s">
        <v>320</v>
      </c>
      <c r="E622" s="3" t="str">
        <f t="shared" si="19"/>
        <v>Oak-pine NPS</v>
      </c>
      <c r="G622" s="2">
        <v>45</v>
      </c>
      <c r="H622" s="2">
        <v>86.7</v>
      </c>
      <c r="I622" s="2">
        <v>63.3</v>
      </c>
      <c r="J622" s="2">
        <v>4</v>
      </c>
      <c r="K622" s="2">
        <v>3.1</v>
      </c>
      <c r="L622" s="2">
        <v>5.8</v>
      </c>
      <c r="M622" s="2">
        <v>23.6</v>
      </c>
      <c r="N622" s="2">
        <v>36.200000000000003</v>
      </c>
      <c r="O622" s="2">
        <v>99.8</v>
      </c>
      <c r="P622" s="2">
        <v>4.4000000000000004</v>
      </c>
      <c r="Q622" s="2">
        <v>23.5</v>
      </c>
      <c r="R622" s="2">
        <v>32.1</v>
      </c>
      <c r="S622" s="2">
        <v>98.2</v>
      </c>
    </row>
    <row r="623" spans="1:19" x14ac:dyDescent="0.2">
      <c r="A623" s="1" t="str">
        <f t="shared" si="18"/>
        <v>Oak-pine NPS55</v>
      </c>
      <c r="B623" s="1" t="s">
        <v>321</v>
      </c>
      <c r="C623" s="2" t="s">
        <v>275</v>
      </c>
      <c r="D623" s="3" t="s">
        <v>320</v>
      </c>
      <c r="E623" s="3" t="str">
        <f t="shared" si="19"/>
        <v>Oak-pine NPS</v>
      </c>
      <c r="G623" s="2">
        <v>55</v>
      </c>
      <c r="H623" s="2">
        <v>113.2</v>
      </c>
      <c r="I623" s="2">
        <v>77</v>
      </c>
      <c r="J623" s="2">
        <v>4.4000000000000004</v>
      </c>
      <c r="K623" s="2">
        <v>2.9</v>
      </c>
      <c r="L623" s="2">
        <v>6.2</v>
      </c>
      <c r="M623" s="2">
        <v>26.6</v>
      </c>
      <c r="N623" s="2">
        <v>36.200000000000003</v>
      </c>
      <c r="O623" s="2">
        <v>117.1</v>
      </c>
      <c r="P623" s="2">
        <v>5.3</v>
      </c>
      <c r="Q623" s="2">
        <v>26.6</v>
      </c>
      <c r="R623" s="2">
        <v>33.5</v>
      </c>
      <c r="S623" s="2">
        <v>116.2</v>
      </c>
    </row>
    <row r="624" spans="1:19" x14ac:dyDescent="0.2">
      <c r="A624" s="1" t="str">
        <f t="shared" si="18"/>
        <v>Oak-pine NPS65</v>
      </c>
      <c r="B624" s="1" t="s">
        <v>321</v>
      </c>
      <c r="C624" s="2" t="s">
        <v>275</v>
      </c>
      <c r="D624" s="3" t="s">
        <v>320</v>
      </c>
      <c r="E624" s="3" t="str">
        <f t="shared" si="19"/>
        <v>Oak-pine NPS</v>
      </c>
      <c r="G624" s="2">
        <v>65</v>
      </c>
      <c r="H624" s="2">
        <v>137.1</v>
      </c>
      <c r="I624" s="2">
        <v>89.4</v>
      </c>
      <c r="J624" s="2">
        <v>4.7</v>
      </c>
      <c r="K624" s="2">
        <v>2.9</v>
      </c>
      <c r="L624" s="2">
        <v>6.7</v>
      </c>
      <c r="M624" s="2">
        <v>29.3</v>
      </c>
      <c r="N624" s="2">
        <v>36.200000000000003</v>
      </c>
      <c r="O624" s="2">
        <v>132.9</v>
      </c>
      <c r="P624" s="2">
        <v>6.2</v>
      </c>
      <c r="Q624" s="2">
        <v>29.2</v>
      </c>
      <c r="R624" s="2">
        <v>34.5</v>
      </c>
      <c r="S624" s="2">
        <v>132.5</v>
      </c>
    </row>
    <row r="625" spans="1:19" x14ac:dyDescent="0.2">
      <c r="A625" s="1" t="str">
        <f t="shared" si="18"/>
        <v>Oak-pine NPS75</v>
      </c>
      <c r="B625" s="1" t="s">
        <v>321</v>
      </c>
      <c r="C625" s="2" t="s">
        <v>275</v>
      </c>
      <c r="D625" s="3" t="s">
        <v>320</v>
      </c>
      <c r="E625" s="3" t="str">
        <f t="shared" si="19"/>
        <v>Oak-pine NPS</v>
      </c>
      <c r="G625" s="2">
        <v>75</v>
      </c>
      <c r="H625" s="2">
        <v>158.1</v>
      </c>
      <c r="I625" s="2">
        <v>98.9</v>
      </c>
      <c r="J625" s="2">
        <v>5</v>
      </c>
      <c r="K625" s="2">
        <v>2.8</v>
      </c>
      <c r="L625" s="2">
        <v>7.1</v>
      </c>
      <c r="M625" s="2">
        <v>31.6</v>
      </c>
      <c r="N625" s="2">
        <v>36.200000000000003</v>
      </c>
      <c r="O625" s="2">
        <v>145.4</v>
      </c>
      <c r="P625" s="2">
        <v>6.8</v>
      </c>
      <c r="Q625" s="2">
        <v>31.6</v>
      </c>
      <c r="R625" s="2">
        <v>35.200000000000003</v>
      </c>
      <c r="S625" s="2">
        <v>145.1</v>
      </c>
    </row>
    <row r="626" spans="1:19" x14ac:dyDescent="0.2">
      <c r="A626" s="1" t="str">
        <f t="shared" si="18"/>
        <v>Oak-pine NPS85</v>
      </c>
      <c r="B626" s="1" t="s">
        <v>321</v>
      </c>
      <c r="C626" s="2" t="s">
        <v>275</v>
      </c>
      <c r="D626" s="3" t="s">
        <v>320</v>
      </c>
      <c r="E626" s="3" t="str">
        <f t="shared" si="19"/>
        <v>Oak-pine NPS</v>
      </c>
      <c r="G626" s="2">
        <v>85</v>
      </c>
      <c r="H626" s="2">
        <v>176</v>
      </c>
      <c r="I626" s="2">
        <v>106.8</v>
      </c>
      <c r="J626" s="2">
        <v>5.2</v>
      </c>
      <c r="K626" s="2">
        <v>2.7</v>
      </c>
      <c r="L626" s="2">
        <v>7.5</v>
      </c>
      <c r="M626" s="2">
        <v>33.6</v>
      </c>
      <c r="N626" s="2">
        <v>36.200000000000003</v>
      </c>
      <c r="O626" s="2">
        <v>155.9</v>
      </c>
      <c r="P626" s="2">
        <v>7.4</v>
      </c>
      <c r="Q626" s="2">
        <v>33.6</v>
      </c>
      <c r="R626" s="2">
        <v>35.700000000000003</v>
      </c>
      <c r="S626" s="2">
        <v>155.69999999999999</v>
      </c>
    </row>
    <row r="627" spans="1:19" x14ac:dyDescent="0.2">
      <c r="A627" s="1" t="str">
        <f t="shared" si="18"/>
        <v>Oak-pine NPS95</v>
      </c>
      <c r="B627" s="1" t="s">
        <v>321</v>
      </c>
      <c r="C627" s="2" t="s">
        <v>275</v>
      </c>
      <c r="D627" s="3" t="s">
        <v>320</v>
      </c>
      <c r="E627" s="3" t="str">
        <f t="shared" si="19"/>
        <v>Oak-pine NPS</v>
      </c>
      <c r="G627" s="2">
        <v>95</v>
      </c>
      <c r="H627" s="2">
        <v>190.8</v>
      </c>
      <c r="I627" s="2">
        <v>113.3</v>
      </c>
      <c r="J627" s="2">
        <v>5.4</v>
      </c>
      <c r="K627" s="2">
        <v>2.7</v>
      </c>
      <c r="L627" s="2">
        <v>7.9</v>
      </c>
      <c r="M627" s="2">
        <v>35.4</v>
      </c>
      <c r="N627" s="2">
        <v>36.200000000000003</v>
      </c>
      <c r="O627" s="2">
        <v>164.7</v>
      </c>
      <c r="P627" s="2">
        <v>7.8</v>
      </c>
      <c r="Q627" s="2">
        <v>35.4</v>
      </c>
      <c r="R627" s="2">
        <v>35.9</v>
      </c>
      <c r="S627" s="2">
        <v>164.6</v>
      </c>
    </row>
    <row r="628" spans="1:19" x14ac:dyDescent="0.2">
      <c r="A628" s="1" t="str">
        <f t="shared" si="18"/>
        <v>Oak-pine NPS105</v>
      </c>
      <c r="B628" s="1" t="s">
        <v>321</v>
      </c>
      <c r="C628" s="2" t="s">
        <v>275</v>
      </c>
      <c r="D628" s="3" t="s">
        <v>320</v>
      </c>
      <c r="E628" s="3" t="str">
        <f t="shared" si="19"/>
        <v>Oak-pine NPS</v>
      </c>
      <c r="G628" s="2">
        <v>105</v>
      </c>
      <c r="H628" s="2">
        <v>202.4</v>
      </c>
      <c r="I628" s="2">
        <v>118.3</v>
      </c>
      <c r="J628" s="2">
        <v>5.5</v>
      </c>
      <c r="K628" s="2">
        <v>2.7</v>
      </c>
      <c r="L628" s="2">
        <v>8.1999999999999993</v>
      </c>
      <c r="M628" s="2">
        <v>37</v>
      </c>
      <c r="N628" s="2">
        <v>36.200000000000003</v>
      </c>
      <c r="O628" s="2">
        <v>171.7</v>
      </c>
      <c r="P628" s="2">
        <v>8.1999999999999993</v>
      </c>
      <c r="Q628" s="2">
        <v>37</v>
      </c>
      <c r="R628" s="2">
        <v>36</v>
      </c>
      <c r="S628" s="2">
        <v>171.7</v>
      </c>
    </row>
    <row r="629" spans="1:19" x14ac:dyDescent="0.2">
      <c r="A629" s="1" t="str">
        <f t="shared" si="18"/>
        <v>Oak-pine NPS115</v>
      </c>
      <c r="B629" s="1" t="s">
        <v>321</v>
      </c>
      <c r="C629" s="2" t="s">
        <v>275</v>
      </c>
      <c r="D629" s="3" t="s">
        <v>320</v>
      </c>
      <c r="E629" s="3" t="str">
        <f t="shared" si="19"/>
        <v>Oak-pine NPS</v>
      </c>
      <c r="G629" s="2">
        <v>115</v>
      </c>
      <c r="H629" s="2">
        <v>210.9</v>
      </c>
      <c r="I629" s="2">
        <v>121.9</v>
      </c>
      <c r="J629" s="2">
        <v>5.6</v>
      </c>
      <c r="K629" s="2">
        <v>2.7</v>
      </c>
      <c r="L629" s="2">
        <v>8.5</v>
      </c>
      <c r="M629" s="2">
        <v>38.4</v>
      </c>
      <c r="N629" s="2">
        <v>36.200000000000003</v>
      </c>
      <c r="O629" s="2">
        <v>177.1</v>
      </c>
      <c r="P629" s="2">
        <v>8.4</v>
      </c>
      <c r="Q629" s="2">
        <v>38.4</v>
      </c>
      <c r="R629" s="2">
        <v>36.1</v>
      </c>
      <c r="S629" s="2">
        <v>177.1</v>
      </c>
    </row>
    <row r="630" spans="1:19" x14ac:dyDescent="0.2">
      <c r="A630" s="1" t="str">
        <f t="shared" si="18"/>
        <v>Oak-pine NPS125</v>
      </c>
      <c r="B630" s="1" t="s">
        <v>321</v>
      </c>
      <c r="C630" s="2" t="s">
        <v>275</v>
      </c>
      <c r="D630" s="3" t="s">
        <v>320</v>
      </c>
      <c r="E630" s="3" t="str">
        <f t="shared" si="19"/>
        <v>Oak-pine NPS</v>
      </c>
      <c r="G630" s="2">
        <v>125</v>
      </c>
      <c r="H630" s="2">
        <v>216.1</v>
      </c>
      <c r="I630" s="2">
        <v>124.1</v>
      </c>
      <c r="J630" s="2">
        <v>5.7</v>
      </c>
      <c r="K630" s="2">
        <v>2.7</v>
      </c>
      <c r="L630" s="2">
        <v>8.6</v>
      </c>
      <c r="M630" s="2">
        <v>39.700000000000003</v>
      </c>
      <c r="N630" s="2">
        <v>36.200000000000003</v>
      </c>
      <c r="O630" s="2">
        <v>180.8</v>
      </c>
      <c r="P630" s="2">
        <v>8.6</v>
      </c>
      <c r="Q630" s="2">
        <v>39.700000000000003</v>
      </c>
      <c r="R630" s="2">
        <v>36.1</v>
      </c>
      <c r="S630" s="2">
        <v>180.8</v>
      </c>
    </row>
    <row r="631" spans="1:19" x14ac:dyDescent="0.2">
      <c r="A631" s="1" t="str">
        <f t="shared" si="18"/>
        <v>Oak-pine SC0</v>
      </c>
      <c r="B631" s="1" t="s">
        <v>322</v>
      </c>
      <c r="C631" s="2" t="s">
        <v>277</v>
      </c>
      <c r="D631" s="3" t="s">
        <v>320</v>
      </c>
      <c r="E631" s="3" t="str">
        <f t="shared" si="19"/>
        <v>Oak-pine SC</v>
      </c>
      <c r="G631" s="2">
        <v>0</v>
      </c>
      <c r="H631" s="2">
        <v>0</v>
      </c>
      <c r="I631" s="2">
        <v>0</v>
      </c>
      <c r="J631" s="2">
        <v>0</v>
      </c>
      <c r="K631" s="2">
        <v>4.2</v>
      </c>
      <c r="L631" s="2">
        <v>12.4</v>
      </c>
      <c r="M631" s="2">
        <v>10.3</v>
      </c>
      <c r="N631" s="2">
        <v>41.7</v>
      </c>
      <c r="O631" s="2">
        <v>26.9</v>
      </c>
      <c r="P631" s="2">
        <v>0</v>
      </c>
      <c r="Q631" s="2">
        <v>0</v>
      </c>
      <c r="R631" s="2">
        <v>31.3</v>
      </c>
      <c r="S631" s="2">
        <v>4.2</v>
      </c>
    </row>
    <row r="632" spans="1:19" x14ac:dyDescent="0.2">
      <c r="A632" s="1" t="str">
        <f t="shared" si="18"/>
        <v>Oak-pine SC5</v>
      </c>
      <c r="B632" s="1" t="s">
        <v>322</v>
      </c>
      <c r="C632" s="2" t="s">
        <v>277</v>
      </c>
      <c r="D632" s="3" t="s">
        <v>320</v>
      </c>
      <c r="E632" s="3" t="str">
        <f t="shared" si="19"/>
        <v>Oak-pine SC</v>
      </c>
      <c r="G632" s="2">
        <v>5</v>
      </c>
      <c r="H632" s="2">
        <v>0</v>
      </c>
      <c r="I632" s="2">
        <v>8.6999999999999993</v>
      </c>
      <c r="J632" s="2">
        <v>0.7</v>
      </c>
      <c r="K632" s="2">
        <v>4.4000000000000004</v>
      </c>
      <c r="L632" s="2">
        <v>10</v>
      </c>
      <c r="M632" s="2">
        <v>5.8</v>
      </c>
      <c r="N632" s="2">
        <v>41.7</v>
      </c>
      <c r="O632" s="2">
        <v>29.6</v>
      </c>
      <c r="P632" s="2">
        <v>0.6</v>
      </c>
      <c r="Q632" s="2">
        <v>3.1</v>
      </c>
      <c r="R632" s="2">
        <v>31.4</v>
      </c>
      <c r="S632" s="2">
        <v>17.5</v>
      </c>
    </row>
    <row r="633" spans="1:19" x14ac:dyDescent="0.2">
      <c r="A633" s="1" t="str">
        <f t="shared" si="18"/>
        <v>Oak-pine SC10</v>
      </c>
      <c r="B633" s="1" t="s">
        <v>322</v>
      </c>
      <c r="C633" s="2" t="s">
        <v>277</v>
      </c>
      <c r="D633" s="3" t="s">
        <v>320</v>
      </c>
      <c r="E633" s="3" t="str">
        <f t="shared" si="19"/>
        <v>Oak-pine SC</v>
      </c>
      <c r="G633" s="2">
        <v>10</v>
      </c>
      <c r="H633" s="2">
        <v>13.6</v>
      </c>
      <c r="I633" s="2">
        <v>21.4</v>
      </c>
      <c r="J633" s="2">
        <v>1.4</v>
      </c>
      <c r="K633" s="2">
        <v>3.7</v>
      </c>
      <c r="L633" s="2">
        <v>8.6</v>
      </c>
      <c r="M633" s="2">
        <v>5.9</v>
      </c>
      <c r="N633" s="2">
        <v>41.7</v>
      </c>
      <c r="O633" s="2">
        <v>41</v>
      </c>
      <c r="P633" s="2">
        <v>1.5</v>
      </c>
      <c r="Q633" s="2">
        <v>5.0999999999999996</v>
      </c>
      <c r="R633" s="2">
        <v>31.7</v>
      </c>
      <c r="S633" s="2">
        <v>33.1</v>
      </c>
    </row>
    <row r="634" spans="1:19" x14ac:dyDescent="0.2">
      <c r="A634" s="1" t="str">
        <f t="shared" si="18"/>
        <v>Oak-pine SC15</v>
      </c>
      <c r="B634" s="1" t="s">
        <v>322</v>
      </c>
      <c r="C634" s="2" t="s">
        <v>277</v>
      </c>
      <c r="D634" s="3" t="s">
        <v>320</v>
      </c>
      <c r="E634" s="3" t="str">
        <f t="shared" si="19"/>
        <v>Oak-pine SC</v>
      </c>
      <c r="G634" s="2">
        <v>15</v>
      </c>
      <c r="H634" s="2">
        <v>27.8</v>
      </c>
      <c r="I634" s="2">
        <v>31.9</v>
      </c>
      <c r="J634" s="2">
        <v>1.7</v>
      </c>
      <c r="K634" s="2">
        <v>3.5</v>
      </c>
      <c r="L634" s="2">
        <v>7.7</v>
      </c>
      <c r="M634" s="2">
        <v>6.8</v>
      </c>
      <c r="N634" s="2">
        <v>41.7</v>
      </c>
      <c r="O634" s="2">
        <v>51.5</v>
      </c>
      <c r="P634" s="2">
        <v>2.2999999999999998</v>
      </c>
      <c r="Q634" s="2">
        <v>6.6</v>
      </c>
      <c r="R634" s="2">
        <v>32.200000000000003</v>
      </c>
      <c r="S634" s="2">
        <v>46</v>
      </c>
    </row>
    <row r="635" spans="1:19" x14ac:dyDescent="0.2">
      <c r="A635" s="1" t="str">
        <f t="shared" si="18"/>
        <v>Oak-pine SC20</v>
      </c>
      <c r="B635" s="1" t="s">
        <v>322</v>
      </c>
      <c r="C635" s="2" t="s">
        <v>277</v>
      </c>
      <c r="D635" s="3" t="s">
        <v>320</v>
      </c>
      <c r="E635" s="3" t="str">
        <f t="shared" si="19"/>
        <v>Oak-pine SC</v>
      </c>
      <c r="G635" s="2">
        <v>20</v>
      </c>
      <c r="H635" s="2">
        <v>43.9</v>
      </c>
      <c r="I635" s="2">
        <v>41.8</v>
      </c>
      <c r="J635" s="2">
        <v>2</v>
      </c>
      <c r="K635" s="2">
        <v>3.3</v>
      </c>
      <c r="L635" s="2">
        <v>7.1</v>
      </c>
      <c r="M635" s="2">
        <v>7.7</v>
      </c>
      <c r="N635" s="2">
        <v>41.7</v>
      </c>
      <c r="O635" s="2">
        <v>61.9</v>
      </c>
      <c r="P635" s="2">
        <v>3</v>
      </c>
      <c r="Q635" s="2">
        <v>7.7</v>
      </c>
      <c r="R635" s="2">
        <v>32.799999999999997</v>
      </c>
      <c r="S635" s="2">
        <v>57.8</v>
      </c>
    </row>
    <row r="636" spans="1:19" x14ac:dyDescent="0.2">
      <c r="A636" s="1" t="str">
        <f t="shared" si="18"/>
        <v>Oak-pine SC25</v>
      </c>
      <c r="B636" s="1" t="s">
        <v>322</v>
      </c>
      <c r="C636" s="2" t="s">
        <v>277</v>
      </c>
      <c r="D636" s="3" t="s">
        <v>320</v>
      </c>
      <c r="E636" s="3" t="str">
        <f t="shared" si="19"/>
        <v>Oak-pine SC</v>
      </c>
      <c r="G636" s="2">
        <v>25</v>
      </c>
      <c r="H636" s="2">
        <v>59.3</v>
      </c>
      <c r="I636" s="2">
        <v>50.9</v>
      </c>
      <c r="J636" s="2">
        <v>2.2000000000000002</v>
      </c>
      <c r="K636" s="2">
        <v>3.2</v>
      </c>
      <c r="L636" s="2">
        <v>6.7</v>
      </c>
      <c r="M636" s="2">
        <v>8.6</v>
      </c>
      <c r="N636" s="2">
        <v>41.7</v>
      </c>
      <c r="O636" s="2">
        <v>71.599999999999994</v>
      </c>
      <c r="P636" s="2">
        <v>3.7</v>
      </c>
      <c r="Q636" s="2">
        <v>8.5</v>
      </c>
      <c r="R636" s="2">
        <v>33.6</v>
      </c>
      <c r="S636" s="2">
        <v>68.5</v>
      </c>
    </row>
    <row r="637" spans="1:19" x14ac:dyDescent="0.2">
      <c r="A637" s="1" t="str">
        <f t="shared" si="18"/>
        <v>Oak-pine SC30</v>
      </c>
      <c r="B637" s="1" t="s">
        <v>322</v>
      </c>
      <c r="C637" s="2" t="s">
        <v>277</v>
      </c>
      <c r="D637" s="3" t="s">
        <v>320</v>
      </c>
      <c r="E637" s="3" t="str">
        <f t="shared" si="19"/>
        <v>Oak-pine SC</v>
      </c>
      <c r="G637" s="2">
        <v>30</v>
      </c>
      <c r="H637" s="2">
        <v>77.2</v>
      </c>
      <c r="I637" s="2">
        <v>59.2</v>
      </c>
      <c r="J637" s="2">
        <v>2.5</v>
      </c>
      <c r="K637" s="2">
        <v>3.1</v>
      </c>
      <c r="L637" s="2">
        <v>6.6</v>
      </c>
      <c r="M637" s="2">
        <v>9.1999999999999993</v>
      </c>
      <c r="N637" s="2">
        <v>41.7</v>
      </c>
      <c r="O637" s="2">
        <v>80.599999999999994</v>
      </c>
      <c r="P637" s="2">
        <v>4.3</v>
      </c>
      <c r="Q637" s="2">
        <v>9.1999999999999993</v>
      </c>
      <c r="R637" s="2">
        <v>34.4</v>
      </c>
      <c r="S637" s="2">
        <v>78.2</v>
      </c>
    </row>
    <row r="638" spans="1:19" x14ac:dyDescent="0.2">
      <c r="A638" s="1" t="str">
        <f t="shared" si="18"/>
        <v>Oak-pine SC35</v>
      </c>
      <c r="B638" s="1" t="s">
        <v>322</v>
      </c>
      <c r="C638" s="2" t="s">
        <v>277</v>
      </c>
      <c r="D638" s="3" t="s">
        <v>320</v>
      </c>
      <c r="E638" s="3" t="str">
        <f t="shared" si="19"/>
        <v>Oak-pine SC</v>
      </c>
      <c r="G638" s="2">
        <v>35</v>
      </c>
      <c r="H638" s="2">
        <v>96.8</v>
      </c>
      <c r="I638" s="2">
        <v>67.900000000000006</v>
      </c>
      <c r="J638" s="2">
        <v>2.6</v>
      </c>
      <c r="K638" s="2">
        <v>3</v>
      </c>
      <c r="L638" s="2">
        <v>6.7</v>
      </c>
      <c r="M638" s="2">
        <v>9.8000000000000007</v>
      </c>
      <c r="N638" s="2">
        <v>41.7</v>
      </c>
      <c r="O638" s="2">
        <v>90</v>
      </c>
      <c r="P638" s="2">
        <v>4.9000000000000004</v>
      </c>
      <c r="Q638" s="2">
        <v>9.8000000000000007</v>
      </c>
      <c r="R638" s="2">
        <v>35.299999999999997</v>
      </c>
      <c r="S638" s="2">
        <v>88.2</v>
      </c>
    </row>
    <row r="639" spans="1:19" x14ac:dyDescent="0.2">
      <c r="A639" s="1" t="str">
        <f t="shared" si="18"/>
        <v>Oak-pine SC40</v>
      </c>
      <c r="B639" s="1" t="s">
        <v>322</v>
      </c>
      <c r="C639" s="2" t="s">
        <v>277</v>
      </c>
      <c r="D639" s="3" t="s">
        <v>320</v>
      </c>
      <c r="E639" s="3" t="str">
        <f t="shared" si="19"/>
        <v>Oak-pine SC</v>
      </c>
      <c r="G639" s="2">
        <v>40</v>
      </c>
      <c r="H639" s="2">
        <v>117.2</v>
      </c>
      <c r="I639" s="2">
        <v>76.5</v>
      </c>
      <c r="J639" s="2">
        <v>2.8</v>
      </c>
      <c r="K639" s="2">
        <v>2.9</v>
      </c>
      <c r="L639" s="2">
        <v>6.9</v>
      </c>
      <c r="M639" s="2">
        <v>10.199999999999999</v>
      </c>
      <c r="N639" s="2">
        <v>41.7</v>
      </c>
      <c r="O639" s="2">
        <v>99.4</v>
      </c>
      <c r="P639" s="2">
        <v>5.5</v>
      </c>
      <c r="Q639" s="2">
        <v>10.199999999999999</v>
      </c>
      <c r="R639" s="2">
        <v>36.200000000000003</v>
      </c>
      <c r="S639" s="2">
        <v>98.1</v>
      </c>
    </row>
    <row r="640" spans="1:19" x14ac:dyDescent="0.2">
      <c r="A640" s="1" t="str">
        <f t="shared" si="18"/>
        <v>Oak-pine SC45</v>
      </c>
      <c r="B640" s="1" t="s">
        <v>322</v>
      </c>
      <c r="C640" s="2" t="s">
        <v>277</v>
      </c>
      <c r="D640" s="3" t="s">
        <v>320</v>
      </c>
      <c r="E640" s="3" t="str">
        <f t="shared" si="19"/>
        <v>Oak-pine SC</v>
      </c>
      <c r="G640" s="2">
        <v>45</v>
      </c>
      <c r="H640" s="2">
        <v>136.4</v>
      </c>
      <c r="I640" s="2">
        <v>84.4</v>
      </c>
      <c r="J640" s="2">
        <v>3</v>
      </c>
      <c r="K640" s="2">
        <v>2.9</v>
      </c>
      <c r="L640" s="2">
        <v>7.1</v>
      </c>
      <c r="M640" s="2">
        <v>10.6</v>
      </c>
      <c r="N640" s="2">
        <v>41.7</v>
      </c>
      <c r="O640" s="2">
        <v>108</v>
      </c>
      <c r="P640" s="2">
        <v>6.1</v>
      </c>
      <c r="Q640" s="2">
        <v>10.6</v>
      </c>
      <c r="R640" s="2">
        <v>37</v>
      </c>
      <c r="S640" s="2">
        <v>107</v>
      </c>
    </row>
    <row r="641" spans="1:19" x14ac:dyDescent="0.2">
      <c r="A641" s="1" t="str">
        <f t="shared" si="18"/>
        <v>Oak-pine SC50</v>
      </c>
      <c r="B641" s="1" t="s">
        <v>322</v>
      </c>
      <c r="C641" s="2" t="s">
        <v>277</v>
      </c>
      <c r="D641" s="3" t="s">
        <v>320</v>
      </c>
      <c r="E641" s="3" t="str">
        <f t="shared" si="19"/>
        <v>Oak-pine SC</v>
      </c>
      <c r="G641" s="2">
        <v>50</v>
      </c>
      <c r="H641" s="2">
        <v>154.1</v>
      </c>
      <c r="I641" s="2">
        <v>91.4</v>
      </c>
      <c r="J641" s="2">
        <v>3.1</v>
      </c>
      <c r="K641" s="2">
        <v>2.8</v>
      </c>
      <c r="L641" s="2">
        <v>7.4</v>
      </c>
      <c r="M641" s="2">
        <v>11</v>
      </c>
      <c r="N641" s="2">
        <v>41.7</v>
      </c>
      <c r="O641" s="2">
        <v>115.7</v>
      </c>
      <c r="P641" s="2">
        <v>6.6</v>
      </c>
      <c r="Q641" s="2">
        <v>11</v>
      </c>
      <c r="R641" s="2">
        <v>37.9</v>
      </c>
      <c r="S641" s="2">
        <v>115</v>
      </c>
    </row>
    <row r="642" spans="1:19" x14ac:dyDescent="0.2">
      <c r="A642" s="1" t="str">
        <f t="shared" ref="A642:A705" si="20">CONCATENATE(E642,G642)</f>
        <v>Oak-pine SC55</v>
      </c>
      <c r="B642" s="1" t="s">
        <v>322</v>
      </c>
      <c r="C642" s="2" t="s">
        <v>277</v>
      </c>
      <c r="D642" s="3" t="s">
        <v>320</v>
      </c>
      <c r="E642" s="3" t="str">
        <f t="shared" ref="E642:E705" si="21">CONCATENATE(D642, " ",C642)</f>
        <v>Oak-pine SC</v>
      </c>
      <c r="G642" s="2">
        <v>55</v>
      </c>
      <c r="H642" s="2">
        <v>171.4</v>
      </c>
      <c r="I642" s="2">
        <v>98.2</v>
      </c>
      <c r="J642" s="2">
        <v>3.2</v>
      </c>
      <c r="K642" s="2">
        <v>2.8</v>
      </c>
      <c r="L642" s="2">
        <v>7.7</v>
      </c>
      <c r="M642" s="2">
        <v>11.3</v>
      </c>
      <c r="N642" s="2">
        <v>41.7</v>
      </c>
      <c r="O642" s="2">
        <v>123.2</v>
      </c>
      <c r="P642" s="2">
        <v>7.1</v>
      </c>
      <c r="Q642" s="2">
        <v>11.3</v>
      </c>
      <c r="R642" s="2">
        <v>38.6</v>
      </c>
      <c r="S642" s="2">
        <v>122.6</v>
      </c>
    </row>
    <row r="643" spans="1:19" x14ac:dyDescent="0.2">
      <c r="A643" s="1" t="str">
        <f t="shared" si="20"/>
        <v>Oak-pine SC60</v>
      </c>
      <c r="B643" s="1" t="s">
        <v>322</v>
      </c>
      <c r="C643" s="2" t="s">
        <v>277</v>
      </c>
      <c r="D643" s="3" t="s">
        <v>320</v>
      </c>
      <c r="E643" s="3" t="str">
        <f t="shared" si="21"/>
        <v>Oak-pine SC</v>
      </c>
      <c r="G643" s="2">
        <v>60</v>
      </c>
      <c r="H643" s="2">
        <v>189.6</v>
      </c>
      <c r="I643" s="2">
        <v>105.2</v>
      </c>
      <c r="J643" s="2">
        <v>3.3</v>
      </c>
      <c r="K643" s="2">
        <v>2.8</v>
      </c>
      <c r="L643" s="2">
        <v>8</v>
      </c>
      <c r="M643" s="2">
        <v>11.5</v>
      </c>
      <c r="N643" s="2">
        <v>41.7</v>
      </c>
      <c r="O643" s="2">
        <v>130.80000000000001</v>
      </c>
      <c r="P643" s="2">
        <v>7.6</v>
      </c>
      <c r="Q643" s="2">
        <v>11.5</v>
      </c>
      <c r="R643" s="2">
        <v>39.200000000000003</v>
      </c>
      <c r="S643" s="2">
        <v>130.4</v>
      </c>
    </row>
    <row r="644" spans="1:19" x14ac:dyDescent="0.2">
      <c r="A644" s="1" t="str">
        <f t="shared" si="20"/>
        <v>Oak-pine SC65</v>
      </c>
      <c r="B644" s="1" t="s">
        <v>322</v>
      </c>
      <c r="C644" s="2" t="s">
        <v>277</v>
      </c>
      <c r="D644" s="3" t="s">
        <v>320</v>
      </c>
      <c r="E644" s="3" t="str">
        <f t="shared" si="21"/>
        <v>Oak-pine SC</v>
      </c>
      <c r="G644" s="2">
        <v>65</v>
      </c>
      <c r="H644" s="2">
        <v>204.5</v>
      </c>
      <c r="I644" s="2">
        <v>110.7</v>
      </c>
      <c r="J644" s="2">
        <v>3.4</v>
      </c>
      <c r="K644" s="2">
        <v>2.7</v>
      </c>
      <c r="L644" s="2">
        <v>8.3000000000000007</v>
      </c>
      <c r="M644" s="2">
        <v>11.8</v>
      </c>
      <c r="N644" s="2">
        <v>41.7</v>
      </c>
      <c r="O644" s="2">
        <v>137</v>
      </c>
      <c r="P644" s="2">
        <v>8</v>
      </c>
      <c r="Q644" s="2">
        <v>11.8</v>
      </c>
      <c r="R644" s="2">
        <v>39.799999999999997</v>
      </c>
      <c r="S644" s="2">
        <v>136.69999999999999</v>
      </c>
    </row>
    <row r="645" spans="1:19" x14ac:dyDescent="0.2">
      <c r="A645" s="1" t="str">
        <f t="shared" si="20"/>
        <v>Oak-pine SC70</v>
      </c>
      <c r="B645" s="1" t="s">
        <v>322</v>
      </c>
      <c r="C645" s="2" t="s">
        <v>277</v>
      </c>
      <c r="D645" s="3" t="s">
        <v>320</v>
      </c>
      <c r="E645" s="3" t="str">
        <f t="shared" si="21"/>
        <v>Oak-pine SC</v>
      </c>
      <c r="G645" s="2">
        <v>70</v>
      </c>
      <c r="H645" s="2">
        <v>218.8</v>
      </c>
      <c r="I645" s="2">
        <v>116</v>
      </c>
      <c r="J645" s="2">
        <v>3.5</v>
      </c>
      <c r="K645" s="2">
        <v>2.7</v>
      </c>
      <c r="L645" s="2">
        <v>8.6</v>
      </c>
      <c r="M645" s="2">
        <v>12</v>
      </c>
      <c r="N645" s="2">
        <v>41.7</v>
      </c>
      <c r="O645" s="2">
        <v>142.80000000000001</v>
      </c>
      <c r="P645" s="2">
        <v>8.4</v>
      </c>
      <c r="Q645" s="2">
        <v>12</v>
      </c>
      <c r="R645" s="2">
        <v>40.200000000000003</v>
      </c>
      <c r="S645" s="2">
        <v>142.6</v>
      </c>
    </row>
    <row r="646" spans="1:19" x14ac:dyDescent="0.2">
      <c r="A646" s="1" t="str">
        <f t="shared" si="20"/>
        <v>Oak-pine SC75</v>
      </c>
      <c r="B646" s="1" t="s">
        <v>322</v>
      </c>
      <c r="C646" s="2" t="s">
        <v>277</v>
      </c>
      <c r="D646" s="3" t="s">
        <v>320</v>
      </c>
      <c r="E646" s="3" t="str">
        <f t="shared" si="21"/>
        <v>Oak-pine SC</v>
      </c>
      <c r="G646" s="2">
        <v>75</v>
      </c>
      <c r="H646" s="2">
        <v>234.5</v>
      </c>
      <c r="I646" s="2">
        <v>121.8</v>
      </c>
      <c r="J646" s="2">
        <v>3.6</v>
      </c>
      <c r="K646" s="2">
        <v>2.7</v>
      </c>
      <c r="L646" s="2">
        <v>9</v>
      </c>
      <c r="M646" s="2">
        <v>12.1</v>
      </c>
      <c r="N646" s="2">
        <v>41.7</v>
      </c>
      <c r="O646" s="2">
        <v>149.19999999999999</v>
      </c>
      <c r="P646" s="2">
        <v>8.8000000000000007</v>
      </c>
      <c r="Q646" s="2">
        <v>12.1</v>
      </c>
      <c r="R646" s="2">
        <v>40.6</v>
      </c>
      <c r="S646" s="2">
        <v>149</v>
      </c>
    </row>
    <row r="647" spans="1:19" x14ac:dyDescent="0.2">
      <c r="A647" s="1" t="str">
        <f t="shared" si="20"/>
        <v>Oak-pine SC80</v>
      </c>
      <c r="B647" s="1" t="s">
        <v>322</v>
      </c>
      <c r="C647" s="2" t="s">
        <v>277</v>
      </c>
      <c r="D647" s="3" t="s">
        <v>320</v>
      </c>
      <c r="E647" s="3" t="str">
        <f t="shared" si="21"/>
        <v>Oak-pine SC</v>
      </c>
      <c r="G647" s="2">
        <v>80</v>
      </c>
      <c r="H647" s="2">
        <v>247.6</v>
      </c>
      <c r="I647" s="2">
        <v>126.5</v>
      </c>
      <c r="J647" s="2">
        <v>3.6</v>
      </c>
      <c r="K647" s="2">
        <v>2.7</v>
      </c>
      <c r="L647" s="2">
        <v>9.3000000000000007</v>
      </c>
      <c r="M647" s="2">
        <v>12.3</v>
      </c>
      <c r="N647" s="2">
        <v>41.7</v>
      </c>
      <c r="O647" s="2">
        <v>154.4</v>
      </c>
      <c r="P647" s="2">
        <v>9.1999999999999993</v>
      </c>
      <c r="Q647" s="2">
        <v>12.3</v>
      </c>
      <c r="R647" s="2">
        <v>40.9</v>
      </c>
      <c r="S647" s="2">
        <v>154.19999999999999</v>
      </c>
    </row>
    <row r="648" spans="1:19" x14ac:dyDescent="0.2">
      <c r="A648" s="1" t="str">
        <f t="shared" si="20"/>
        <v>Oak-pine SC85</v>
      </c>
      <c r="B648" s="1" t="s">
        <v>322</v>
      </c>
      <c r="C648" s="2" t="s">
        <v>277</v>
      </c>
      <c r="D648" s="3" t="s">
        <v>320</v>
      </c>
      <c r="E648" s="3" t="str">
        <f t="shared" si="21"/>
        <v>Oak-pine SC</v>
      </c>
      <c r="G648" s="2">
        <v>85</v>
      </c>
      <c r="H648" s="2">
        <v>259.39999999999998</v>
      </c>
      <c r="I648" s="2">
        <v>130.69999999999999</v>
      </c>
      <c r="J648" s="2">
        <v>3.7</v>
      </c>
      <c r="K648" s="2">
        <v>2.7</v>
      </c>
      <c r="L648" s="2">
        <v>9.6</v>
      </c>
      <c r="M648" s="2">
        <v>12.5</v>
      </c>
      <c r="N648" s="2">
        <v>41.7</v>
      </c>
      <c r="O648" s="2">
        <v>159</v>
      </c>
      <c r="P648" s="2">
        <v>9.5</v>
      </c>
      <c r="Q648" s="2">
        <v>12.5</v>
      </c>
      <c r="R648" s="2">
        <v>41.1</v>
      </c>
      <c r="S648" s="2">
        <v>158.9</v>
      </c>
    </row>
    <row r="649" spans="1:19" x14ac:dyDescent="0.2">
      <c r="A649" s="1" t="str">
        <f t="shared" si="20"/>
        <v>Oak-pine SC90</v>
      </c>
      <c r="B649" s="1" t="s">
        <v>322</v>
      </c>
      <c r="C649" s="2" t="s">
        <v>277</v>
      </c>
      <c r="D649" s="3" t="s">
        <v>320</v>
      </c>
      <c r="E649" s="3" t="str">
        <f t="shared" si="21"/>
        <v>Oak-pine SC</v>
      </c>
      <c r="G649" s="2">
        <v>90</v>
      </c>
      <c r="H649" s="2">
        <v>272.3</v>
      </c>
      <c r="I649" s="2">
        <v>135.19999999999999</v>
      </c>
      <c r="J649" s="2">
        <v>3.8</v>
      </c>
      <c r="K649" s="2">
        <v>2.6</v>
      </c>
      <c r="L649" s="2">
        <v>9.9</v>
      </c>
      <c r="M649" s="2">
        <v>12.6</v>
      </c>
      <c r="N649" s="2">
        <v>41.7</v>
      </c>
      <c r="O649" s="2">
        <v>164.1</v>
      </c>
      <c r="P649" s="2">
        <v>9.8000000000000007</v>
      </c>
      <c r="Q649" s="2">
        <v>12.6</v>
      </c>
      <c r="R649" s="2">
        <v>41.3</v>
      </c>
      <c r="S649" s="2">
        <v>164</v>
      </c>
    </row>
    <row r="650" spans="1:19" x14ac:dyDescent="0.2">
      <c r="A650" s="1" t="str">
        <f t="shared" si="20"/>
        <v>Oak-pine SE0</v>
      </c>
      <c r="B650" s="1" t="s">
        <v>323</v>
      </c>
      <c r="C650" s="2" t="s">
        <v>292</v>
      </c>
      <c r="D650" s="3" t="s">
        <v>320</v>
      </c>
      <c r="E650" s="3" t="str">
        <f t="shared" si="21"/>
        <v>Oak-pine SE</v>
      </c>
      <c r="G650" s="2">
        <v>0</v>
      </c>
      <c r="H650" s="2">
        <v>0</v>
      </c>
      <c r="I650" s="2">
        <v>0</v>
      </c>
      <c r="J650" s="2">
        <v>0</v>
      </c>
      <c r="K650" s="2">
        <v>4.2</v>
      </c>
      <c r="L650" s="2">
        <v>11.3</v>
      </c>
      <c r="M650" s="2">
        <v>10.3</v>
      </c>
      <c r="N650" s="2">
        <v>61.4</v>
      </c>
      <c r="O650" s="2">
        <v>25.8</v>
      </c>
      <c r="P650" s="2">
        <v>0</v>
      </c>
      <c r="Q650" s="2">
        <v>0</v>
      </c>
      <c r="R650" s="2">
        <v>46.1</v>
      </c>
      <c r="S650" s="2">
        <v>4.2</v>
      </c>
    </row>
    <row r="651" spans="1:19" x14ac:dyDescent="0.2">
      <c r="A651" s="1" t="str">
        <f t="shared" si="20"/>
        <v>Oak-pine SE5</v>
      </c>
      <c r="B651" s="1" t="s">
        <v>323</v>
      </c>
      <c r="C651" s="2" t="s">
        <v>292</v>
      </c>
      <c r="D651" s="3" t="s">
        <v>320</v>
      </c>
      <c r="E651" s="3" t="str">
        <f t="shared" si="21"/>
        <v>Oak-pine SE</v>
      </c>
      <c r="G651" s="2">
        <v>5</v>
      </c>
      <c r="H651" s="2">
        <v>0</v>
      </c>
      <c r="I651" s="2">
        <v>7.4</v>
      </c>
      <c r="J651" s="2">
        <v>0.6</v>
      </c>
      <c r="K651" s="2">
        <v>4.0999999999999996</v>
      </c>
      <c r="L651" s="2">
        <v>9</v>
      </c>
      <c r="M651" s="2">
        <v>5.8</v>
      </c>
      <c r="N651" s="2">
        <v>61.4</v>
      </c>
      <c r="O651" s="2">
        <v>26.9</v>
      </c>
      <c r="P651" s="2">
        <v>0.5</v>
      </c>
      <c r="Q651" s="2">
        <v>3.1</v>
      </c>
      <c r="R651" s="2">
        <v>46.2</v>
      </c>
      <c r="S651" s="2">
        <v>15.6</v>
      </c>
    </row>
    <row r="652" spans="1:19" x14ac:dyDescent="0.2">
      <c r="A652" s="1" t="str">
        <f t="shared" si="20"/>
        <v>Oak-pine SE10</v>
      </c>
      <c r="B652" s="1" t="s">
        <v>323</v>
      </c>
      <c r="C652" s="2" t="s">
        <v>292</v>
      </c>
      <c r="D652" s="3" t="s">
        <v>320</v>
      </c>
      <c r="E652" s="3" t="str">
        <f t="shared" si="21"/>
        <v>Oak-pine SE</v>
      </c>
      <c r="G652" s="2">
        <v>10</v>
      </c>
      <c r="H652" s="2">
        <v>13.6</v>
      </c>
      <c r="I652" s="2">
        <v>19.600000000000001</v>
      </c>
      <c r="J652" s="2">
        <v>1.2</v>
      </c>
      <c r="K652" s="2">
        <v>3.6</v>
      </c>
      <c r="L652" s="2">
        <v>7.7</v>
      </c>
      <c r="M652" s="2">
        <v>5.9</v>
      </c>
      <c r="N652" s="2">
        <v>61.4</v>
      </c>
      <c r="O652" s="2">
        <v>38</v>
      </c>
      <c r="P652" s="2">
        <v>1.2</v>
      </c>
      <c r="Q652" s="2">
        <v>5.0999999999999996</v>
      </c>
      <c r="R652" s="2">
        <v>46.7</v>
      </c>
      <c r="S652" s="2">
        <v>30.8</v>
      </c>
    </row>
    <row r="653" spans="1:19" x14ac:dyDescent="0.2">
      <c r="A653" s="1" t="str">
        <f t="shared" si="20"/>
        <v>Oak-pine SE15</v>
      </c>
      <c r="B653" s="1" t="s">
        <v>323</v>
      </c>
      <c r="C653" s="2" t="s">
        <v>292</v>
      </c>
      <c r="D653" s="3" t="s">
        <v>320</v>
      </c>
      <c r="E653" s="3" t="str">
        <f t="shared" si="21"/>
        <v>Oak-pine SE</v>
      </c>
      <c r="G653" s="2">
        <v>15</v>
      </c>
      <c r="H653" s="2">
        <v>27.8</v>
      </c>
      <c r="I653" s="2">
        <v>29.3</v>
      </c>
      <c r="J653" s="2">
        <v>1.6</v>
      </c>
      <c r="K653" s="2">
        <v>3.5</v>
      </c>
      <c r="L653" s="2">
        <v>6.7</v>
      </c>
      <c r="M653" s="2">
        <v>6.8</v>
      </c>
      <c r="N653" s="2">
        <v>61.4</v>
      </c>
      <c r="O653" s="2">
        <v>47.9</v>
      </c>
      <c r="P653" s="2">
        <v>1.9</v>
      </c>
      <c r="Q653" s="2">
        <v>6.6</v>
      </c>
      <c r="R653" s="2">
        <v>47.4</v>
      </c>
      <c r="S653" s="2">
        <v>42.8</v>
      </c>
    </row>
    <row r="654" spans="1:19" x14ac:dyDescent="0.2">
      <c r="A654" s="1" t="str">
        <f t="shared" si="20"/>
        <v>Oak-pine SE20</v>
      </c>
      <c r="B654" s="1" t="s">
        <v>323</v>
      </c>
      <c r="C654" s="2" t="s">
        <v>292</v>
      </c>
      <c r="D654" s="3" t="s">
        <v>320</v>
      </c>
      <c r="E654" s="3" t="str">
        <f t="shared" si="21"/>
        <v>Oak-pine SE</v>
      </c>
      <c r="G654" s="2">
        <v>20</v>
      </c>
      <c r="H654" s="2">
        <v>43.9</v>
      </c>
      <c r="I654" s="2">
        <v>39</v>
      </c>
      <c r="J654" s="2">
        <v>1.9</v>
      </c>
      <c r="K654" s="2">
        <v>3.4</v>
      </c>
      <c r="L654" s="2">
        <v>6.2</v>
      </c>
      <c r="M654" s="2">
        <v>7.7</v>
      </c>
      <c r="N654" s="2">
        <v>61.4</v>
      </c>
      <c r="O654" s="2">
        <v>58.2</v>
      </c>
      <c r="P654" s="2">
        <v>2.5</v>
      </c>
      <c r="Q654" s="2">
        <v>7.7</v>
      </c>
      <c r="R654" s="2">
        <v>48.3</v>
      </c>
      <c r="S654" s="2">
        <v>54.5</v>
      </c>
    </row>
    <row r="655" spans="1:19" x14ac:dyDescent="0.2">
      <c r="A655" s="1" t="str">
        <f t="shared" si="20"/>
        <v>Oak-pine SE25</v>
      </c>
      <c r="B655" s="1" t="s">
        <v>323</v>
      </c>
      <c r="C655" s="2" t="s">
        <v>292</v>
      </c>
      <c r="D655" s="3" t="s">
        <v>320</v>
      </c>
      <c r="E655" s="3" t="str">
        <f t="shared" si="21"/>
        <v>Oak-pine SE</v>
      </c>
      <c r="G655" s="2">
        <v>25</v>
      </c>
      <c r="H655" s="2">
        <v>59.3</v>
      </c>
      <c r="I655" s="2">
        <v>46.8</v>
      </c>
      <c r="J655" s="2">
        <v>2.1</v>
      </c>
      <c r="K655" s="2">
        <v>3.3</v>
      </c>
      <c r="L655" s="2">
        <v>5.8</v>
      </c>
      <c r="M655" s="2">
        <v>8.6</v>
      </c>
      <c r="N655" s="2">
        <v>61.4</v>
      </c>
      <c r="O655" s="2">
        <v>66.5</v>
      </c>
      <c r="P655" s="2">
        <v>3</v>
      </c>
      <c r="Q655" s="2">
        <v>8.5</v>
      </c>
      <c r="R655" s="2">
        <v>49.5</v>
      </c>
      <c r="S655" s="2">
        <v>63.7</v>
      </c>
    </row>
    <row r="656" spans="1:19" x14ac:dyDescent="0.2">
      <c r="A656" s="1" t="str">
        <f t="shared" si="20"/>
        <v>Oak-pine SE30</v>
      </c>
      <c r="B656" s="1" t="s">
        <v>323</v>
      </c>
      <c r="C656" s="2" t="s">
        <v>292</v>
      </c>
      <c r="D656" s="3" t="s">
        <v>320</v>
      </c>
      <c r="E656" s="3" t="str">
        <f t="shared" si="21"/>
        <v>Oak-pine SE</v>
      </c>
      <c r="G656" s="2">
        <v>30</v>
      </c>
      <c r="H656" s="2">
        <v>77.2</v>
      </c>
      <c r="I656" s="2">
        <v>55.4</v>
      </c>
      <c r="J656" s="2">
        <v>2.2999999999999998</v>
      </c>
      <c r="K656" s="2">
        <v>3.2</v>
      </c>
      <c r="L656" s="2">
        <v>5.6</v>
      </c>
      <c r="M656" s="2">
        <v>9.1999999999999993</v>
      </c>
      <c r="N656" s="2">
        <v>61.4</v>
      </c>
      <c r="O656" s="2">
        <v>75.8</v>
      </c>
      <c r="P656" s="2">
        <v>3.5</v>
      </c>
      <c r="Q656" s="2">
        <v>9.1999999999999993</v>
      </c>
      <c r="R656" s="2">
        <v>50.7</v>
      </c>
      <c r="S656" s="2">
        <v>73.7</v>
      </c>
    </row>
    <row r="657" spans="1:19" x14ac:dyDescent="0.2">
      <c r="A657" s="1" t="str">
        <f t="shared" si="20"/>
        <v>Oak-pine SE35</v>
      </c>
      <c r="B657" s="1" t="s">
        <v>323</v>
      </c>
      <c r="C657" s="2" t="s">
        <v>292</v>
      </c>
      <c r="D657" s="3" t="s">
        <v>320</v>
      </c>
      <c r="E657" s="3" t="str">
        <f t="shared" si="21"/>
        <v>Oak-pine SE</v>
      </c>
      <c r="G657" s="2">
        <v>35</v>
      </c>
      <c r="H657" s="2">
        <v>96.8</v>
      </c>
      <c r="I657" s="2">
        <v>64.400000000000006</v>
      </c>
      <c r="J657" s="2">
        <v>2.5</v>
      </c>
      <c r="K657" s="2">
        <v>3.2</v>
      </c>
      <c r="L657" s="2">
        <v>5.7</v>
      </c>
      <c r="M657" s="2">
        <v>9.8000000000000007</v>
      </c>
      <c r="N657" s="2">
        <v>61.4</v>
      </c>
      <c r="O657" s="2">
        <v>85.5</v>
      </c>
      <c r="P657" s="2">
        <v>4.0999999999999996</v>
      </c>
      <c r="Q657" s="2">
        <v>9.8000000000000007</v>
      </c>
      <c r="R657" s="2">
        <v>52</v>
      </c>
      <c r="S657" s="2">
        <v>83.9</v>
      </c>
    </row>
    <row r="658" spans="1:19" x14ac:dyDescent="0.2">
      <c r="A658" s="1" t="str">
        <f t="shared" si="20"/>
        <v>Oak-pine SE40</v>
      </c>
      <c r="B658" s="1" t="s">
        <v>323</v>
      </c>
      <c r="C658" s="2" t="s">
        <v>292</v>
      </c>
      <c r="D658" s="3" t="s">
        <v>320</v>
      </c>
      <c r="E658" s="3" t="str">
        <f t="shared" si="21"/>
        <v>Oak-pine SE</v>
      </c>
      <c r="G658" s="2">
        <v>40</v>
      </c>
      <c r="H658" s="2">
        <v>117.2</v>
      </c>
      <c r="I658" s="2">
        <v>73.400000000000006</v>
      </c>
      <c r="J658" s="2">
        <v>2.7</v>
      </c>
      <c r="K658" s="2">
        <v>3.1</v>
      </c>
      <c r="L658" s="2">
        <v>5.9</v>
      </c>
      <c r="M658" s="2">
        <v>10.199999999999999</v>
      </c>
      <c r="N658" s="2">
        <v>61.4</v>
      </c>
      <c r="O658" s="2">
        <v>95.3</v>
      </c>
      <c r="P658" s="2">
        <v>4.7</v>
      </c>
      <c r="Q658" s="2">
        <v>10.199999999999999</v>
      </c>
      <c r="R658" s="2">
        <v>53.3</v>
      </c>
      <c r="S658" s="2">
        <v>94.1</v>
      </c>
    </row>
    <row r="659" spans="1:19" x14ac:dyDescent="0.2">
      <c r="A659" s="1" t="str">
        <f t="shared" si="20"/>
        <v>Oak-pine SE45</v>
      </c>
      <c r="B659" s="1" t="s">
        <v>323</v>
      </c>
      <c r="C659" s="2" t="s">
        <v>292</v>
      </c>
      <c r="D659" s="3" t="s">
        <v>320</v>
      </c>
      <c r="E659" s="3" t="str">
        <f t="shared" si="21"/>
        <v>Oak-pine SE</v>
      </c>
      <c r="G659" s="2">
        <v>45</v>
      </c>
      <c r="H659" s="2">
        <v>136.4</v>
      </c>
      <c r="I659" s="2">
        <v>81.599999999999994</v>
      </c>
      <c r="J659" s="2">
        <v>2.8</v>
      </c>
      <c r="K659" s="2">
        <v>3.1</v>
      </c>
      <c r="L659" s="2">
        <v>6.1</v>
      </c>
      <c r="M659" s="2">
        <v>10.6</v>
      </c>
      <c r="N659" s="2">
        <v>61.4</v>
      </c>
      <c r="O659" s="2">
        <v>104.2</v>
      </c>
      <c r="P659" s="2">
        <v>5.2</v>
      </c>
      <c r="Q659" s="2">
        <v>10.6</v>
      </c>
      <c r="R659" s="2">
        <v>54.6</v>
      </c>
      <c r="S659" s="2">
        <v>103.3</v>
      </c>
    </row>
    <row r="660" spans="1:19" x14ac:dyDescent="0.2">
      <c r="A660" s="1" t="str">
        <f t="shared" si="20"/>
        <v>Oak-pine SE50</v>
      </c>
      <c r="B660" s="1" t="s">
        <v>323</v>
      </c>
      <c r="C660" s="2" t="s">
        <v>292</v>
      </c>
      <c r="D660" s="3" t="s">
        <v>320</v>
      </c>
      <c r="E660" s="3" t="str">
        <f t="shared" si="21"/>
        <v>Oak-pine SE</v>
      </c>
      <c r="G660" s="2">
        <v>50</v>
      </c>
      <c r="H660" s="2">
        <v>154.1</v>
      </c>
      <c r="I660" s="2">
        <v>88.9</v>
      </c>
      <c r="J660" s="2">
        <v>2.9</v>
      </c>
      <c r="K660" s="2">
        <v>3.1</v>
      </c>
      <c r="L660" s="2">
        <v>6.3</v>
      </c>
      <c r="M660" s="2">
        <v>11</v>
      </c>
      <c r="N660" s="2">
        <v>61.4</v>
      </c>
      <c r="O660" s="2">
        <v>112.2</v>
      </c>
      <c r="P660" s="2">
        <v>5.6</v>
      </c>
      <c r="Q660" s="2">
        <v>11</v>
      </c>
      <c r="R660" s="2">
        <v>55.8</v>
      </c>
      <c r="S660" s="2">
        <v>111.5</v>
      </c>
    </row>
    <row r="661" spans="1:19" x14ac:dyDescent="0.2">
      <c r="A661" s="1" t="str">
        <f t="shared" si="20"/>
        <v>Oak-pine SE55</v>
      </c>
      <c r="B661" s="1" t="s">
        <v>323</v>
      </c>
      <c r="C661" s="2" t="s">
        <v>292</v>
      </c>
      <c r="D661" s="3" t="s">
        <v>320</v>
      </c>
      <c r="E661" s="3" t="str">
        <f t="shared" si="21"/>
        <v>Oak-pine SE</v>
      </c>
      <c r="G661" s="2">
        <v>55</v>
      </c>
      <c r="H661" s="2">
        <v>171.4</v>
      </c>
      <c r="I661" s="2">
        <v>96</v>
      </c>
      <c r="J661" s="2">
        <v>3</v>
      </c>
      <c r="K661" s="2">
        <v>3</v>
      </c>
      <c r="L661" s="2">
        <v>6.6</v>
      </c>
      <c r="M661" s="2">
        <v>11.3</v>
      </c>
      <c r="N661" s="2">
        <v>61.4</v>
      </c>
      <c r="O661" s="2">
        <v>119.9</v>
      </c>
      <c r="P661" s="2">
        <v>6.1</v>
      </c>
      <c r="Q661" s="2">
        <v>11.3</v>
      </c>
      <c r="R661" s="2">
        <v>56.8</v>
      </c>
      <c r="S661" s="2">
        <v>119.4</v>
      </c>
    </row>
    <row r="662" spans="1:19" x14ac:dyDescent="0.2">
      <c r="A662" s="1" t="str">
        <f t="shared" si="20"/>
        <v>Oak-pine SE60</v>
      </c>
      <c r="B662" s="1" t="s">
        <v>323</v>
      </c>
      <c r="C662" s="2" t="s">
        <v>292</v>
      </c>
      <c r="D662" s="3" t="s">
        <v>320</v>
      </c>
      <c r="E662" s="3" t="str">
        <f t="shared" si="21"/>
        <v>Oak-pine SE</v>
      </c>
      <c r="G662" s="2">
        <v>60</v>
      </c>
      <c r="H662" s="2">
        <v>189.6</v>
      </c>
      <c r="I662" s="2">
        <v>103.2</v>
      </c>
      <c r="J662" s="2">
        <v>3.1</v>
      </c>
      <c r="K662" s="2">
        <v>3</v>
      </c>
      <c r="L662" s="2">
        <v>6.9</v>
      </c>
      <c r="M662" s="2">
        <v>11.5</v>
      </c>
      <c r="N662" s="2">
        <v>61.4</v>
      </c>
      <c r="O662" s="2">
        <v>127.8</v>
      </c>
      <c r="P662" s="2">
        <v>6.6</v>
      </c>
      <c r="Q662" s="2">
        <v>11.5</v>
      </c>
      <c r="R662" s="2">
        <v>57.8</v>
      </c>
      <c r="S662" s="2">
        <v>127.4</v>
      </c>
    </row>
    <row r="663" spans="1:19" x14ac:dyDescent="0.2">
      <c r="A663" s="1" t="str">
        <f t="shared" si="20"/>
        <v>Oak-pine SE65</v>
      </c>
      <c r="B663" s="1" t="s">
        <v>323</v>
      </c>
      <c r="C663" s="2" t="s">
        <v>292</v>
      </c>
      <c r="D663" s="3" t="s">
        <v>320</v>
      </c>
      <c r="E663" s="3" t="str">
        <f t="shared" si="21"/>
        <v>Oak-pine SE</v>
      </c>
      <c r="G663" s="2">
        <v>65</v>
      </c>
      <c r="H663" s="2">
        <v>204.5</v>
      </c>
      <c r="I663" s="2">
        <v>109.1</v>
      </c>
      <c r="J663" s="2">
        <v>3.2</v>
      </c>
      <c r="K663" s="2">
        <v>3</v>
      </c>
      <c r="L663" s="2">
        <v>7.2</v>
      </c>
      <c r="M663" s="2">
        <v>11.8</v>
      </c>
      <c r="N663" s="2">
        <v>61.4</v>
      </c>
      <c r="O663" s="2">
        <v>134.30000000000001</v>
      </c>
      <c r="P663" s="2">
        <v>6.9</v>
      </c>
      <c r="Q663" s="2">
        <v>11.8</v>
      </c>
      <c r="R663" s="2">
        <v>58.6</v>
      </c>
      <c r="S663" s="2">
        <v>134</v>
      </c>
    </row>
    <row r="664" spans="1:19" x14ac:dyDescent="0.2">
      <c r="A664" s="1" t="str">
        <f t="shared" si="20"/>
        <v>Oak-pine SE70</v>
      </c>
      <c r="B664" s="1" t="s">
        <v>323</v>
      </c>
      <c r="C664" s="2" t="s">
        <v>292</v>
      </c>
      <c r="D664" s="3" t="s">
        <v>320</v>
      </c>
      <c r="E664" s="3" t="str">
        <f t="shared" si="21"/>
        <v>Oak-pine SE</v>
      </c>
      <c r="G664" s="2">
        <v>70</v>
      </c>
      <c r="H664" s="2">
        <v>218.8</v>
      </c>
      <c r="I664" s="2">
        <v>114.6</v>
      </c>
      <c r="J664" s="2">
        <v>3.3</v>
      </c>
      <c r="K664" s="2">
        <v>3</v>
      </c>
      <c r="L664" s="2">
        <v>7.5</v>
      </c>
      <c r="M664" s="2">
        <v>12</v>
      </c>
      <c r="N664" s="2">
        <v>61.4</v>
      </c>
      <c r="O664" s="2">
        <v>140.30000000000001</v>
      </c>
      <c r="P664" s="2">
        <v>7.3</v>
      </c>
      <c r="Q664" s="2">
        <v>12</v>
      </c>
      <c r="R664" s="2">
        <v>59.2</v>
      </c>
      <c r="S664" s="2">
        <v>140.1</v>
      </c>
    </row>
    <row r="665" spans="1:19" x14ac:dyDescent="0.2">
      <c r="A665" s="1" t="str">
        <f t="shared" si="20"/>
        <v>Oak-pine SE75</v>
      </c>
      <c r="B665" s="1" t="s">
        <v>323</v>
      </c>
      <c r="C665" s="2" t="s">
        <v>292</v>
      </c>
      <c r="D665" s="3" t="s">
        <v>320</v>
      </c>
      <c r="E665" s="3" t="str">
        <f t="shared" si="21"/>
        <v>Oak-pine SE</v>
      </c>
      <c r="G665" s="2">
        <v>75</v>
      </c>
      <c r="H665" s="2">
        <v>234.5</v>
      </c>
      <c r="I665" s="2">
        <v>120.6</v>
      </c>
      <c r="J665" s="2">
        <v>3.4</v>
      </c>
      <c r="K665" s="2">
        <v>2.9</v>
      </c>
      <c r="L665" s="2">
        <v>7.8</v>
      </c>
      <c r="M665" s="2">
        <v>12.1</v>
      </c>
      <c r="N665" s="2">
        <v>61.4</v>
      </c>
      <c r="O665" s="2">
        <v>146.9</v>
      </c>
      <c r="P665" s="2">
        <v>7.7</v>
      </c>
      <c r="Q665" s="2">
        <v>12.1</v>
      </c>
      <c r="R665" s="2">
        <v>59.8</v>
      </c>
      <c r="S665" s="2">
        <v>146.69999999999999</v>
      </c>
    </row>
    <row r="666" spans="1:19" x14ac:dyDescent="0.2">
      <c r="A666" s="1" t="str">
        <f t="shared" si="20"/>
        <v>Oak-pine SE80</v>
      </c>
      <c r="B666" s="1" t="s">
        <v>323</v>
      </c>
      <c r="C666" s="2" t="s">
        <v>292</v>
      </c>
      <c r="D666" s="3" t="s">
        <v>320</v>
      </c>
      <c r="E666" s="3" t="str">
        <f t="shared" si="21"/>
        <v>Oak-pine SE</v>
      </c>
      <c r="G666" s="2">
        <v>80</v>
      </c>
      <c r="H666" s="2">
        <v>247.6</v>
      </c>
      <c r="I666" s="2">
        <v>125.5</v>
      </c>
      <c r="J666" s="2">
        <v>3.5</v>
      </c>
      <c r="K666" s="2">
        <v>2.9</v>
      </c>
      <c r="L666" s="2">
        <v>8.1</v>
      </c>
      <c r="M666" s="2">
        <v>12.3</v>
      </c>
      <c r="N666" s="2">
        <v>61.4</v>
      </c>
      <c r="O666" s="2">
        <v>152.30000000000001</v>
      </c>
      <c r="P666" s="2">
        <v>8</v>
      </c>
      <c r="Q666" s="2">
        <v>12.3</v>
      </c>
      <c r="R666" s="2">
        <v>60.2</v>
      </c>
      <c r="S666" s="2">
        <v>152.19999999999999</v>
      </c>
    </row>
    <row r="667" spans="1:19" x14ac:dyDescent="0.2">
      <c r="A667" s="1" t="str">
        <f t="shared" si="20"/>
        <v>Oak-pine SE85</v>
      </c>
      <c r="B667" s="1" t="s">
        <v>323</v>
      </c>
      <c r="C667" s="2" t="s">
        <v>292</v>
      </c>
      <c r="D667" s="3" t="s">
        <v>320</v>
      </c>
      <c r="E667" s="3" t="str">
        <f t="shared" si="21"/>
        <v>Oak-pine SE</v>
      </c>
      <c r="G667" s="2">
        <v>85</v>
      </c>
      <c r="H667" s="2">
        <v>259.39999999999998</v>
      </c>
      <c r="I667" s="2">
        <v>129.9</v>
      </c>
      <c r="J667" s="2">
        <v>3.5</v>
      </c>
      <c r="K667" s="2">
        <v>2.9</v>
      </c>
      <c r="L667" s="2">
        <v>8.3000000000000007</v>
      </c>
      <c r="M667" s="2">
        <v>12.5</v>
      </c>
      <c r="N667" s="2">
        <v>61.4</v>
      </c>
      <c r="O667" s="2">
        <v>157.19999999999999</v>
      </c>
      <c r="P667" s="2">
        <v>8.1999999999999993</v>
      </c>
      <c r="Q667" s="2">
        <v>12.5</v>
      </c>
      <c r="R667" s="2">
        <v>60.6</v>
      </c>
      <c r="S667" s="2">
        <v>157.1</v>
      </c>
    </row>
    <row r="668" spans="1:19" x14ac:dyDescent="0.2">
      <c r="A668" s="1" t="str">
        <f t="shared" si="20"/>
        <v>Oak-pine SE90</v>
      </c>
      <c r="B668" s="1" t="s">
        <v>323</v>
      </c>
      <c r="C668" s="2" t="s">
        <v>292</v>
      </c>
      <c r="D668" s="3" t="s">
        <v>320</v>
      </c>
      <c r="E668" s="3" t="str">
        <f t="shared" si="21"/>
        <v>Oak-pine SE</v>
      </c>
      <c r="G668" s="2">
        <v>90</v>
      </c>
      <c r="H668" s="2">
        <v>272.3</v>
      </c>
      <c r="I668" s="2">
        <v>134.69999999999999</v>
      </c>
      <c r="J668" s="2">
        <v>3.6</v>
      </c>
      <c r="K668" s="2">
        <v>2.9</v>
      </c>
      <c r="L668" s="2">
        <v>8.6</v>
      </c>
      <c r="M668" s="2">
        <v>12.6</v>
      </c>
      <c r="N668" s="2">
        <v>61.4</v>
      </c>
      <c r="O668" s="2">
        <v>162.4</v>
      </c>
      <c r="P668" s="2">
        <v>8.5</v>
      </c>
      <c r="Q668" s="2">
        <v>12.6</v>
      </c>
      <c r="R668" s="2">
        <v>60.8</v>
      </c>
      <c r="S668" s="2">
        <v>162.30000000000001</v>
      </c>
    </row>
    <row r="669" spans="1:19" x14ac:dyDescent="0.2">
      <c r="A669" s="1" t="str">
        <f t="shared" si="20"/>
        <v>Ponderosa pine PWE0</v>
      </c>
      <c r="B669" s="1" t="s">
        <v>324</v>
      </c>
      <c r="C669" s="2" t="s">
        <v>264</v>
      </c>
      <c r="D669" s="3" t="s">
        <v>325</v>
      </c>
      <c r="E669" s="3" t="str">
        <f t="shared" si="21"/>
        <v>Ponderosa pine PWE</v>
      </c>
      <c r="G669" s="2">
        <v>0</v>
      </c>
      <c r="H669" s="2">
        <v>0</v>
      </c>
      <c r="I669" s="2">
        <v>0</v>
      </c>
      <c r="J669" s="2">
        <v>0</v>
      </c>
      <c r="K669" s="2">
        <v>4.8</v>
      </c>
      <c r="L669" s="2">
        <v>9.6</v>
      </c>
      <c r="M669" s="2">
        <v>24.1</v>
      </c>
      <c r="N669" s="2">
        <v>50.7</v>
      </c>
      <c r="O669" s="2">
        <v>38.5</v>
      </c>
      <c r="P669" s="2">
        <v>0</v>
      </c>
      <c r="Q669" s="2">
        <v>0</v>
      </c>
      <c r="R669" s="2">
        <v>38</v>
      </c>
      <c r="S669" s="2">
        <v>4.8</v>
      </c>
    </row>
    <row r="670" spans="1:19" x14ac:dyDescent="0.2">
      <c r="A670" s="1" t="str">
        <f t="shared" si="20"/>
        <v>Ponderosa pine PWE5</v>
      </c>
      <c r="B670" s="1" t="s">
        <v>324</v>
      </c>
      <c r="C670" s="2" t="s">
        <v>264</v>
      </c>
      <c r="D670" s="3" t="s">
        <v>325</v>
      </c>
      <c r="E670" s="3" t="str">
        <f t="shared" si="21"/>
        <v>Ponderosa pine PWE</v>
      </c>
      <c r="G670" s="2">
        <v>5</v>
      </c>
      <c r="H670" s="2">
        <v>0</v>
      </c>
      <c r="I670" s="2">
        <v>3.3</v>
      </c>
      <c r="J670" s="2">
        <v>0.3</v>
      </c>
      <c r="K670" s="2">
        <v>4.5999999999999996</v>
      </c>
      <c r="L670" s="2">
        <v>8.5</v>
      </c>
      <c r="M670" s="2">
        <v>22</v>
      </c>
      <c r="N670" s="2">
        <v>50.7</v>
      </c>
      <c r="O670" s="2">
        <v>38.6</v>
      </c>
      <c r="P670" s="2">
        <v>0.3</v>
      </c>
      <c r="Q670" s="2">
        <v>2.4</v>
      </c>
      <c r="R670" s="2">
        <v>38.1</v>
      </c>
      <c r="S670" s="2">
        <v>10.8</v>
      </c>
    </row>
    <row r="671" spans="1:19" x14ac:dyDescent="0.2">
      <c r="A671" s="1" t="str">
        <f t="shared" si="20"/>
        <v>Ponderosa pine PWE15</v>
      </c>
      <c r="B671" s="1" t="s">
        <v>324</v>
      </c>
      <c r="C671" s="2" t="s">
        <v>264</v>
      </c>
      <c r="D671" s="3" t="s">
        <v>325</v>
      </c>
      <c r="E671" s="3" t="str">
        <f t="shared" si="21"/>
        <v>Ponderosa pine PWE</v>
      </c>
      <c r="G671" s="2">
        <v>15</v>
      </c>
      <c r="H671" s="2">
        <v>4.0999999999999996</v>
      </c>
      <c r="I671" s="2">
        <v>7.9</v>
      </c>
      <c r="J671" s="2">
        <v>0.8</v>
      </c>
      <c r="K671" s="2">
        <v>3.8</v>
      </c>
      <c r="L671" s="2">
        <v>6.8</v>
      </c>
      <c r="M671" s="2">
        <v>19.399999999999999</v>
      </c>
      <c r="N671" s="2">
        <v>50.7</v>
      </c>
      <c r="O671" s="2">
        <v>38.700000000000003</v>
      </c>
      <c r="P671" s="2">
        <v>0.8</v>
      </c>
      <c r="Q671" s="2">
        <v>6.4</v>
      </c>
      <c r="R671" s="2">
        <v>39.1</v>
      </c>
      <c r="S671" s="2">
        <v>19.7</v>
      </c>
    </row>
    <row r="672" spans="1:19" x14ac:dyDescent="0.2">
      <c r="A672" s="1" t="str">
        <f t="shared" si="20"/>
        <v>Ponderosa pine PWE25</v>
      </c>
      <c r="B672" s="1" t="s">
        <v>324</v>
      </c>
      <c r="C672" s="2" t="s">
        <v>264</v>
      </c>
      <c r="D672" s="3" t="s">
        <v>325</v>
      </c>
      <c r="E672" s="3" t="str">
        <f t="shared" si="21"/>
        <v>Ponderosa pine PWE</v>
      </c>
      <c r="G672" s="2">
        <v>25</v>
      </c>
      <c r="H672" s="2">
        <v>21.6</v>
      </c>
      <c r="I672" s="2">
        <v>17.3</v>
      </c>
      <c r="J672" s="2">
        <v>1.7</v>
      </c>
      <c r="K672" s="2">
        <v>3.2</v>
      </c>
      <c r="L672" s="2">
        <v>6.2</v>
      </c>
      <c r="M672" s="2">
        <v>18.3</v>
      </c>
      <c r="N672" s="2">
        <v>50.7</v>
      </c>
      <c r="O672" s="2">
        <v>46.7</v>
      </c>
      <c r="P672" s="2">
        <v>1.8</v>
      </c>
      <c r="Q672" s="2">
        <v>9.8000000000000007</v>
      </c>
      <c r="R672" s="2">
        <v>40.799999999999997</v>
      </c>
      <c r="S672" s="2">
        <v>33.700000000000003</v>
      </c>
    </row>
    <row r="673" spans="1:19" x14ac:dyDescent="0.2">
      <c r="A673" s="1" t="str">
        <f t="shared" si="20"/>
        <v>Ponderosa pine PWE35</v>
      </c>
      <c r="B673" s="1" t="s">
        <v>324</v>
      </c>
      <c r="C673" s="2" t="s">
        <v>264</v>
      </c>
      <c r="D673" s="3" t="s">
        <v>325</v>
      </c>
      <c r="E673" s="3" t="str">
        <f t="shared" si="21"/>
        <v>Ponderosa pine PWE</v>
      </c>
      <c r="G673" s="2">
        <v>35</v>
      </c>
      <c r="H673" s="2">
        <v>40.799999999999997</v>
      </c>
      <c r="I673" s="2">
        <v>26.2</v>
      </c>
      <c r="J673" s="2">
        <v>2.6</v>
      </c>
      <c r="K673" s="2">
        <v>2.9</v>
      </c>
      <c r="L673" s="2">
        <v>5.9</v>
      </c>
      <c r="M673" s="2">
        <v>18.2</v>
      </c>
      <c r="N673" s="2">
        <v>50.7</v>
      </c>
      <c r="O673" s="2">
        <v>55.9</v>
      </c>
      <c r="P673" s="2">
        <v>2.7</v>
      </c>
      <c r="Q673" s="2">
        <v>12.6</v>
      </c>
      <c r="R673" s="2">
        <v>42.9</v>
      </c>
      <c r="S673" s="2">
        <v>47</v>
      </c>
    </row>
    <row r="674" spans="1:19" x14ac:dyDescent="0.2">
      <c r="A674" s="1" t="str">
        <f t="shared" si="20"/>
        <v>Ponderosa pine PWE45</v>
      </c>
      <c r="B674" s="1" t="s">
        <v>324</v>
      </c>
      <c r="C674" s="2" t="s">
        <v>264</v>
      </c>
      <c r="D674" s="3" t="s">
        <v>325</v>
      </c>
      <c r="E674" s="3" t="str">
        <f t="shared" si="21"/>
        <v>Ponderosa pine PWE</v>
      </c>
      <c r="G674" s="2">
        <v>45</v>
      </c>
      <c r="H674" s="2">
        <v>61.4</v>
      </c>
      <c r="I674" s="2">
        <v>34.9</v>
      </c>
      <c r="J674" s="2">
        <v>3.3</v>
      </c>
      <c r="K674" s="2">
        <v>2.8</v>
      </c>
      <c r="L674" s="2">
        <v>6</v>
      </c>
      <c r="M674" s="2">
        <v>18.7</v>
      </c>
      <c r="N674" s="2">
        <v>50.7</v>
      </c>
      <c r="O674" s="2">
        <v>65.5</v>
      </c>
      <c r="P674" s="2">
        <v>3.6</v>
      </c>
      <c r="Q674" s="2">
        <v>14.9</v>
      </c>
      <c r="R674" s="2">
        <v>45.1</v>
      </c>
      <c r="S674" s="2">
        <v>59.4</v>
      </c>
    </row>
    <row r="675" spans="1:19" x14ac:dyDescent="0.2">
      <c r="A675" s="1" t="str">
        <f t="shared" si="20"/>
        <v>Ponderosa pine PWE55</v>
      </c>
      <c r="B675" s="1" t="s">
        <v>324</v>
      </c>
      <c r="C675" s="2" t="s">
        <v>264</v>
      </c>
      <c r="D675" s="3" t="s">
        <v>325</v>
      </c>
      <c r="E675" s="3" t="str">
        <f t="shared" si="21"/>
        <v>Ponderosa pine PWE</v>
      </c>
      <c r="G675" s="2">
        <v>55</v>
      </c>
      <c r="H675" s="2">
        <v>83.3</v>
      </c>
      <c r="I675" s="2">
        <v>43.6</v>
      </c>
      <c r="J675" s="2">
        <v>3.7</v>
      </c>
      <c r="K675" s="2">
        <v>2.6</v>
      </c>
      <c r="L675" s="2">
        <v>6.3</v>
      </c>
      <c r="M675" s="2">
        <v>19.399999999999999</v>
      </c>
      <c r="N675" s="2">
        <v>50.7</v>
      </c>
      <c r="O675" s="2">
        <v>75.7</v>
      </c>
      <c r="P675" s="2">
        <v>4.5</v>
      </c>
      <c r="Q675" s="2">
        <v>17</v>
      </c>
      <c r="R675" s="2">
        <v>46.9</v>
      </c>
      <c r="S675" s="2">
        <v>71.5</v>
      </c>
    </row>
    <row r="676" spans="1:19" x14ac:dyDescent="0.2">
      <c r="A676" s="1" t="str">
        <f t="shared" si="20"/>
        <v>Ponderosa pine PWE65</v>
      </c>
      <c r="B676" s="1" t="s">
        <v>324</v>
      </c>
      <c r="C676" s="2" t="s">
        <v>264</v>
      </c>
      <c r="D676" s="3" t="s">
        <v>325</v>
      </c>
      <c r="E676" s="3" t="str">
        <f t="shared" si="21"/>
        <v>Ponderosa pine PWE</v>
      </c>
      <c r="G676" s="2">
        <v>65</v>
      </c>
      <c r="H676" s="2">
        <v>106</v>
      </c>
      <c r="I676" s="2">
        <v>52.5</v>
      </c>
      <c r="J676" s="2">
        <v>4.2</v>
      </c>
      <c r="K676" s="2">
        <v>2.5</v>
      </c>
      <c r="L676" s="2">
        <v>6.7</v>
      </c>
      <c r="M676" s="2">
        <v>20.399999999999999</v>
      </c>
      <c r="N676" s="2">
        <v>50.7</v>
      </c>
      <c r="O676" s="2">
        <v>86.2</v>
      </c>
      <c r="P676" s="2">
        <v>5.4</v>
      </c>
      <c r="Q676" s="2">
        <v>18.7</v>
      </c>
      <c r="R676" s="2">
        <v>48.4</v>
      </c>
      <c r="S676" s="2">
        <v>83.3</v>
      </c>
    </row>
    <row r="677" spans="1:19" x14ac:dyDescent="0.2">
      <c r="A677" s="1" t="str">
        <f t="shared" si="20"/>
        <v>Ponderosa pine PWE75</v>
      </c>
      <c r="B677" s="1" t="s">
        <v>324</v>
      </c>
      <c r="C677" s="2" t="s">
        <v>264</v>
      </c>
      <c r="D677" s="3" t="s">
        <v>325</v>
      </c>
      <c r="E677" s="3" t="str">
        <f t="shared" si="21"/>
        <v>Ponderosa pine PWE</v>
      </c>
      <c r="G677" s="2">
        <v>75</v>
      </c>
      <c r="H677" s="2">
        <v>129.30000000000001</v>
      </c>
      <c r="I677" s="2">
        <v>61.3</v>
      </c>
      <c r="J677" s="2">
        <v>4.5999999999999996</v>
      </c>
      <c r="K677" s="2">
        <v>2.4</v>
      </c>
      <c r="L677" s="2">
        <v>7.3</v>
      </c>
      <c r="M677" s="2">
        <v>21.4</v>
      </c>
      <c r="N677" s="2">
        <v>50.7</v>
      </c>
      <c r="O677" s="2">
        <v>96.9</v>
      </c>
      <c r="P677" s="2">
        <v>6.3</v>
      </c>
      <c r="Q677" s="2">
        <v>20.3</v>
      </c>
      <c r="R677" s="2">
        <v>49.4</v>
      </c>
      <c r="S677" s="2">
        <v>94.9</v>
      </c>
    </row>
    <row r="678" spans="1:19" x14ac:dyDescent="0.2">
      <c r="A678" s="1" t="str">
        <f t="shared" si="20"/>
        <v>Ponderosa pine PWE85</v>
      </c>
      <c r="B678" s="1" t="s">
        <v>324</v>
      </c>
      <c r="C678" s="2" t="s">
        <v>264</v>
      </c>
      <c r="D678" s="3" t="s">
        <v>325</v>
      </c>
      <c r="E678" s="3" t="str">
        <f t="shared" si="21"/>
        <v>Ponderosa pine PWE</v>
      </c>
      <c r="G678" s="2">
        <v>85</v>
      </c>
      <c r="H678" s="2">
        <v>153</v>
      </c>
      <c r="I678" s="2">
        <v>70</v>
      </c>
      <c r="J678" s="2">
        <v>4.9000000000000004</v>
      </c>
      <c r="K678" s="2">
        <v>2.4</v>
      </c>
      <c r="L678" s="2">
        <v>7.9</v>
      </c>
      <c r="M678" s="2">
        <v>22.4</v>
      </c>
      <c r="N678" s="2">
        <v>50.7</v>
      </c>
      <c r="O678" s="2">
        <v>107.6</v>
      </c>
      <c r="P678" s="2">
        <v>7.2</v>
      </c>
      <c r="Q678" s="2">
        <v>21.7</v>
      </c>
      <c r="R678" s="2">
        <v>50</v>
      </c>
      <c r="S678" s="2">
        <v>106.2</v>
      </c>
    </row>
    <row r="679" spans="1:19" x14ac:dyDescent="0.2">
      <c r="A679" s="1" t="str">
        <f t="shared" si="20"/>
        <v>Ponderosa pine PWE95</v>
      </c>
      <c r="B679" s="1" t="s">
        <v>324</v>
      </c>
      <c r="C679" s="2" t="s">
        <v>264</v>
      </c>
      <c r="D679" s="3" t="s">
        <v>325</v>
      </c>
      <c r="E679" s="3" t="str">
        <f t="shared" si="21"/>
        <v>Ponderosa pine PWE</v>
      </c>
      <c r="G679" s="2">
        <v>95</v>
      </c>
      <c r="H679" s="2">
        <v>176.8</v>
      </c>
      <c r="I679" s="2">
        <v>78.599999999999994</v>
      </c>
      <c r="J679" s="2">
        <v>5.3</v>
      </c>
      <c r="K679" s="2">
        <v>2.2999999999999998</v>
      </c>
      <c r="L679" s="2">
        <v>8.6</v>
      </c>
      <c r="M679" s="2">
        <v>23.3</v>
      </c>
      <c r="N679" s="2">
        <v>50.7</v>
      </c>
      <c r="O679" s="2">
        <v>118.1</v>
      </c>
      <c r="P679" s="2">
        <v>8.1</v>
      </c>
      <c r="Q679" s="2">
        <v>22.9</v>
      </c>
      <c r="R679" s="2">
        <v>50.3</v>
      </c>
      <c r="S679" s="2">
        <v>117.2</v>
      </c>
    </row>
    <row r="680" spans="1:19" x14ac:dyDescent="0.2">
      <c r="A680" s="1" t="str">
        <f t="shared" si="20"/>
        <v>Ponderosa pine PWE105</v>
      </c>
      <c r="B680" s="1" t="s">
        <v>324</v>
      </c>
      <c r="C680" s="2" t="s">
        <v>264</v>
      </c>
      <c r="D680" s="3" t="s">
        <v>325</v>
      </c>
      <c r="E680" s="3" t="str">
        <f t="shared" si="21"/>
        <v>Ponderosa pine PWE</v>
      </c>
      <c r="G680" s="2">
        <v>105</v>
      </c>
      <c r="H680" s="2">
        <v>200.4</v>
      </c>
      <c r="I680" s="2">
        <v>87</v>
      </c>
      <c r="J680" s="2">
        <v>5.6</v>
      </c>
      <c r="K680" s="2">
        <v>2.2999999999999998</v>
      </c>
      <c r="L680" s="2">
        <v>9.4</v>
      </c>
      <c r="M680" s="2">
        <v>24.3</v>
      </c>
      <c r="N680" s="2">
        <v>50.7</v>
      </c>
      <c r="O680" s="2">
        <v>128.4</v>
      </c>
      <c r="P680" s="2">
        <v>9</v>
      </c>
      <c r="Q680" s="2">
        <v>24</v>
      </c>
      <c r="R680" s="2">
        <v>50.5</v>
      </c>
      <c r="S680" s="2">
        <v>127.7</v>
      </c>
    </row>
    <row r="681" spans="1:19" x14ac:dyDescent="0.2">
      <c r="A681" s="1" t="str">
        <f t="shared" si="20"/>
        <v>Ponderosa pine PWE115</v>
      </c>
      <c r="B681" s="1" t="s">
        <v>324</v>
      </c>
      <c r="C681" s="2" t="s">
        <v>264</v>
      </c>
      <c r="D681" s="3" t="s">
        <v>325</v>
      </c>
      <c r="E681" s="3" t="str">
        <f t="shared" si="21"/>
        <v>Ponderosa pine PWE</v>
      </c>
      <c r="G681" s="2">
        <v>115</v>
      </c>
      <c r="H681" s="2">
        <v>223.6</v>
      </c>
      <c r="I681" s="2">
        <v>95.1</v>
      </c>
      <c r="J681" s="2">
        <v>5.9</v>
      </c>
      <c r="K681" s="2">
        <v>2.2000000000000002</v>
      </c>
      <c r="L681" s="2">
        <v>10.1</v>
      </c>
      <c r="M681" s="2">
        <v>25.2</v>
      </c>
      <c r="N681" s="2">
        <v>50.7</v>
      </c>
      <c r="O681" s="2">
        <v>138.4</v>
      </c>
      <c r="P681" s="2">
        <v>9.8000000000000007</v>
      </c>
      <c r="Q681" s="2">
        <v>25</v>
      </c>
      <c r="R681" s="2">
        <v>50.6</v>
      </c>
      <c r="S681" s="2">
        <v>137.9</v>
      </c>
    </row>
    <row r="682" spans="1:19" x14ac:dyDescent="0.2">
      <c r="A682" s="1" t="str">
        <f t="shared" si="20"/>
        <v>Ponderosa pine PWE125</v>
      </c>
      <c r="B682" s="1" t="s">
        <v>324</v>
      </c>
      <c r="C682" s="2" t="s">
        <v>264</v>
      </c>
      <c r="D682" s="3" t="s">
        <v>325</v>
      </c>
      <c r="E682" s="3" t="str">
        <f t="shared" si="21"/>
        <v>Ponderosa pine PWE</v>
      </c>
      <c r="G682" s="2">
        <v>125</v>
      </c>
      <c r="H682" s="2">
        <v>246</v>
      </c>
      <c r="I682" s="2">
        <v>102.8</v>
      </c>
      <c r="J682" s="2">
        <v>6.1</v>
      </c>
      <c r="K682" s="2">
        <v>2.2000000000000002</v>
      </c>
      <c r="L682" s="2">
        <v>10.8</v>
      </c>
      <c r="M682" s="2">
        <v>26</v>
      </c>
      <c r="N682" s="2">
        <v>50.7</v>
      </c>
      <c r="O682" s="2">
        <v>147.9</v>
      </c>
      <c r="P682" s="2">
        <v>10.6</v>
      </c>
      <c r="Q682" s="2">
        <v>25.8</v>
      </c>
      <c r="R682" s="2">
        <v>50.7</v>
      </c>
      <c r="S682" s="2">
        <v>147.6</v>
      </c>
    </row>
    <row r="683" spans="1:19" x14ac:dyDescent="0.2">
      <c r="A683" s="1" t="str">
        <f t="shared" si="20"/>
        <v>Ponderosa pine RMN0</v>
      </c>
      <c r="B683" s="1" t="s">
        <v>326</v>
      </c>
      <c r="C683" s="2" t="s">
        <v>268</v>
      </c>
      <c r="D683" s="3" t="s">
        <v>325</v>
      </c>
      <c r="E683" s="3" t="str">
        <f t="shared" si="21"/>
        <v>Ponderosa pine RMN</v>
      </c>
      <c r="G683" s="2">
        <v>0</v>
      </c>
      <c r="H683" s="2">
        <v>0</v>
      </c>
      <c r="I683" s="2">
        <v>0</v>
      </c>
      <c r="J683" s="2">
        <v>0</v>
      </c>
      <c r="K683" s="2">
        <v>4.8</v>
      </c>
      <c r="L683" s="2">
        <v>18.8</v>
      </c>
      <c r="M683" s="2">
        <v>24.1</v>
      </c>
      <c r="N683" s="2">
        <v>34.299999999999997</v>
      </c>
      <c r="O683" s="2">
        <v>47.7</v>
      </c>
      <c r="P683" s="2">
        <v>0</v>
      </c>
      <c r="Q683" s="2">
        <v>0</v>
      </c>
      <c r="R683" s="2">
        <v>25.7</v>
      </c>
      <c r="S683" s="2">
        <v>4.8</v>
      </c>
    </row>
    <row r="684" spans="1:19" x14ac:dyDescent="0.2">
      <c r="A684" s="1" t="str">
        <f t="shared" si="20"/>
        <v>Ponderosa pine RMN5</v>
      </c>
      <c r="B684" s="1" t="s">
        <v>326</v>
      </c>
      <c r="C684" s="2" t="s">
        <v>268</v>
      </c>
      <c r="D684" s="3" t="s">
        <v>325</v>
      </c>
      <c r="E684" s="3" t="str">
        <f t="shared" si="21"/>
        <v>Ponderosa pine RMN</v>
      </c>
      <c r="G684" s="2">
        <v>5</v>
      </c>
      <c r="H684" s="2">
        <v>0</v>
      </c>
      <c r="I684" s="2">
        <v>3.3</v>
      </c>
      <c r="J684" s="2">
        <v>0.2</v>
      </c>
      <c r="K684" s="2">
        <v>4.8</v>
      </c>
      <c r="L684" s="2">
        <v>17</v>
      </c>
      <c r="M684" s="2">
        <v>22</v>
      </c>
      <c r="N684" s="2">
        <v>34.299999999999997</v>
      </c>
      <c r="O684" s="2">
        <v>47.2</v>
      </c>
      <c r="P684" s="2">
        <v>0.3</v>
      </c>
      <c r="Q684" s="2">
        <v>2.4</v>
      </c>
      <c r="R684" s="2">
        <v>25.8</v>
      </c>
      <c r="S684" s="2">
        <v>10.9</v>
      </c>
    </row>
    <row r="685" spans="1:19" x14ac:dyDescent="0.2">
      <c r="A685" s="1" t="str">
        <f t="shared" si="20"/>
        <v>Ponderosa pine RMN15</v>
      </c>
      <c r="B685" s="1" t="s">
        <v>326</v>
      </c>
      <c r="C685" s="2" t="s">
        <v>268</v>
      </c>
      <c r="D685" s="3" t="s">
        <v>325</v>
      </c>
      <c r="E685" s="3" t="str">
        <f t="shared" si="21"/>
        <v>Ponderosa pine RMN</v>
      </c>
      <c r="G685" s="2">
        <v>15</v>
      </c>
      <c r="H685" s="2">
        <v>1.3</v>
      </c>
      <c r="I685" s="2">
        <v>6.3</v>
      </c>
      <c r="J685" s="2">
        <v>0.6</v>
      </c>
      <c r="K685" s="2">
        <v>4.3</v>
      </c>
      <c r="L685" s="2">
        <v>13.9</v>
      </c>
      <c r="M685" s="2">
        <v>19.399999999999999</v>
      </c>
      <c r="N685" s="2">
        <v>34.299999999999997</v>
      </c>
      <c r="O685" s="2">
        <v>44.5</v>
      </c>
      <c r="P685" s="2">
        <v>0.6</v>
      </c>
      <c r="Q685" s="2">
        <v>6.4</v>
      </c>
      <c r="R685" s="2">
        <v>26.5</v>
      </c>
      <c r="S685" s="2">
        <v>18.2</v>
      </c>
    </row>
    <row r="686" spans="1:19" x14ac:dyDescent="0.2">
      <c r="A686" s="1" t="str">
        <f t="shared" si="20"/>
        <v>Ponderosa pine RMN25</v>
      </c>
      <c r="B686" s="1" t="s">
        <v>326</v>
      </c>
      <c r="C686" s="2" t="s">
        <v>268</v>
      </c>
      <c r="D686" s="3" t="s">
        <v>325</v>
      </c>
      <c r="E686" s="3" t="str">
        <f t="shared" si="21"/>
        <v>Ponderosa pine RMN</v>
      </c>
      <c r="G686" s="2">
        <v>25</v>
      </c>
      <c r="H686" s="2">
        <v>18.600000000000001</v>
      </c>
      <c r="I686" s="2">
        <v>15.9</v>
      </c>
      <c r="J686" s="2">
        <v>1.6</v>
      </c>
      <c r="K686" s="2">
        <v>3.2</v>
      </c>
      <c r="L686" s="2">
        <v>12</v>
      </c>
      <c r="M686" s="2">
        <v>18.3</v>
      </c>
      <c r="N686" s="2">
        <v>34.299999999999997</v>
      </c>
      <c r="O686" s="2">
        <v>50.9</v>
      </c>
      <c r="P686" s="2">
        <v>1.4</v>
      </c>
      <c r="Q686" s="2">
        <v>9.8000000000000007</v>
      </c>
      <c r="R686" s="2">
        <v>27.6</v>
      </c>
      <c r="S686" s="2">
        <v>31.8</v>
      </c>
    </row>
    <row r="687" spans="1:19" x14ac:dyDescent="0.2">
      <c r="A687" s="1" t="str">
        <f t="shared" si="20"/>
        <v>Ponderosa pine RMN35</v>
      </c>
      <c r="B687" s="1" t="s">
        <v>326</v>
      </c>
      <c r="C687" s="2" t="s">
        <v>268</v>
      </c>
      <c r="D687" s="3" t="s">
        <v>325</v>
      </c>
      <c r="E687" s="3" t="str">
        <f t="shared" si="21"/>
        <v>Ponderosa pine RMN</v>
      </c>
      <c r="G687" s="2">
        <v>35</v>
      </c>
      <c r="H687" s="2">
        <v>51.8</v>
      </c>
      <c r="I687" s="2">
        <v>30.9</v>
      </c>
      <c r="J687" s="2">
        <v>3</v>
      </c>
      <c r="K687" s="2">
        <v>2.5</v>
      </c>
      <c r="L687" s="2">
        <v>11.1</v>
      </c>
      <c r="M687" s="2">
        <v>18.2</v>
      </c>
      <c r="N687" s="2">
        <v>34.299999999999997</v>
      </c>
      <c r="O687" s="2">
        <v>65.7</v>
      </c>
      <c r="P687" s="2">
        <v>2.7</v>
      </c>
      <c r="Q687" s="2">
        <v>12.6</v>
      </c>
      <c r="R687" s="2">
        <v>29</v>
      </c>
      <c r="S687" s="2">
        <v>51.6</v>
      </c>
    </row>
    <row r="688" spans="1:19" x14ac:dyDescent="0.2">
      <c r="A688" s="1" t="str">
        <f t="shared" si="20"/>
        <v>Ponderosa pine RMN45</v>
      </c>
      <c r="B688" s="1" t="s">
        <v>326</v>
      </c>
      <c r="C688" s="2" t="s">
        <v>268</v>
      </c>
      <c r="D688" s="3" t="s">
        <v>325</v>
      </c>
      <c r="E688" s="3" t="str">
        <f t="shared" si="21"/>
        <v>Ponderosa pine RMN</v>
      </c>
      <c r="G688" s="2">
        <v>45</v>
      </c>
      <c r="H688" s="2">
        <v>89.4</v>
      </c>
      <c r="I688" s="2">
        <v>46.1</v>
      </c>
      <c r="J688" s="2">
        <v>3.9</v>
      </c>
      <c r="K688" s="2">
        <v>2.2000000000000002</v>
      </c>
      <c r="L688" s="2">
        <v>10.7</v>
      </c>
      <c r="M688" s="2">
        <v>18.7</v>
      </c>
      <c r="N688" s="2">
        <v>34.299999999999997</v>
      </c>
      <c r="O688" s="2">
        <v>81.5</v>
      </c>
      <c r="P688" s="2">
        <v>4</v>
      </c>
      <c r="Q688" s="2">
        <v>14.9</v>
      </c>
      <c r="R688" s="2">
        <v>30.5</v>
      </c>
      <c r="S688" s="2">
        <v>71.099999999999994</v>
      </c>
    </row>
    <row r="689" spans="1:19" x14ac:dyDescent="0.2">
      <c r="A689" s="1" t="str">
        <f t="shared" si="20"/>
        <v>Ponderosa pine RMN55</v>
      </c>
      <c r="B689" s="1" t="s">
        <v>326</v>
      </c>
      <c r="C689" s="2" t="s">
        <v>268</v>
      </c>
      <c r="D689" s="3" t="s">
        <v>325</v>
      </c>
      <c r="E689" s="3" t="str">
        <f t="shared" si="21"/>
        <v>Ponderosa pine RMN</v>
      </c>
      <c r="G689" s="2">
        <v>55</v>
      </c>
      <c r="H689" s="2">
        <v>127.1</v>
      </c>
      <c r="I689" s="2">
        <v>60.4</v>
      </c>
      <c r="J689" s="2">
        <v>4.5</v>
      </c>
      <c r="K689" s="2">
        <v>2</v>
      </c>
      <c r="L689" s="2">
        <v>10.6</v>
      </c>
      <c r="M689" s="2">
        <v>19.399999999999999</v>
      </c>
      <c r="N689" s="2">
        <v>34.299999999999997</v>
      </c>
      <c r="O689" s="2">
        <v>96.9</v>
      </c>
      <c r="P689" s="2">
        <v>5.3</v>
      </c>
      <c r="Q689" s="2">
        <v>17</v>
      </c>
      <c r="R689" s="2">
        <v>31.7</v>
      </c>
      <c r="S689" s="2">
        <v>89.2</v>
      </c>
    </row>
    <row r="690" spans="1:19" x14ac:dyDescent="0.2">
      <c r="A690" s="1" t="str">
        <f t="shared" si="20"/>
        <v>Ponderosa pine RMN65</v>
      </c>
      <c r="B690" s="1" t="s">
        <v>326</v>
      </c>
      <c r="C690" s="2" t="s">
        <v>268</v>
      </c>
      <c r="D690" s="3" t="s">
        <v>325</v>
      </c>
      <c r="E690" s="3" t="str">
        <f t="shared" si="21"/>
        <v>Ponderosa pine RMN</v>
      </c>
      <c r="G690" s="2">
        <v>65</v>
      </c>
      <c r="H690" s="2">
        <v>162.19999999999999</v>
      </c>
      <c r="I690" s="2">
        <v>73.3</v>
      </c>
      <c r="J690" s="2">
        <v>5.0999999999999996</v>
      </c>
      <c r="K690" s="2">
        <v>1.9</v>
      </c>
      <c r="L690" s="2">
        <v>10.6</v>
      </c>
      <c r="M690" s="2">
        <v>20.399999999999999</v>
      </c>
      <c r="N690" s="2">
        <v>34.299999999999997</v>
      </c>
      <c r="O690" s="2">
        <v>111.2</v>
      </c>
      <c r="P690" s="2">
        <v>6.4</v>
      </c>
      <c r="Q690" s="2">
        <v>18.7</v>
      </c>
      <c r="R690" s="2">
        <v>32.700000000000003</v>
      </c>
      <c r="S690" s="2">
        <v>105.4</v>
      </c>
    </row>
    <row r="691" spans="1:19" x14ac:dyDescent="0.2">
      <c r="A691" s="1" t="str">
        <f t="shared" si="20"/>
        <v>Ponderosa pine RMN75</v>
      </c>
      <c r="B691" s="1" t="s">
        <v>326</v>
      </c>
      <c r="C691" s="2" t="s">
        <v>268</v>
      </c>
      <c r="D691" s="3" t="s">
        <v>325</v>
      </c>
      <c r="E691" s="3" t="str">
        <f t="shared" si="21"/>
        <v>Ponderosa pine RMN</v>
      </c>
      <c r="G691" s="2">
        <v>75</v>
      </c>
      <c r="H691" s="2">
        <v>193.8</v>
      </c>
      <c r="I691" s="2">
        <v>84.6</v>
      </c>
      <c r="J691" s="2">
        <v>5.5</v>
      </c>
      <c r="K691" s="2">
        <v>1.8</v>
      </c>
      <c r="L691" s="2">
        <v>10.7</v>
      </c>
      <c r="M691" s="2">
        <v>21.4</v>
      </c>
      <c r="N691" s="2">
        <v>34.299999999999997</v>
      </c>
      <c r="O691" s="2">
        <v>124</v>
      </c>
      <c r="P691" s="2">
        <v>7.4</v>
      </c>
      <c r="Q691" s="2">
        <v>20.3</v>
      </c>
      <c r="R691" s="2">
        <v>33.4</v>
      </c>
      <c r="S691" s="2">
        <v>119.6</v>
      </c>
    </row>
    <row r="692" spans="1:19" x14ac:dyDescent="0.2">
      <c r="A692" s="1" t="str">
        <f t="shared" si="20"/>
        <v>Ponderosa pine RMN85</v>
      </c>
      <c r="B692" s="1" t="s">
        <v>326</v>
      </c>
      <c r="C692" s="2" t="s">
        <v>268</v>
      </c>
      <c r="D692" s="3" t="s">
        <v>325</v>
      </c>
      <c r="E692" s="3" t="str">
        <f t="shared" si="21"/>
        <v>Ponderosa pine RMN</v>
      </c>
      <c r="G692" s="2">
        <v>85</v>
      </c>
      <c r="H692" s="2">
        <v>221</v>
      </c>
      <c r="I692" s="2">
        <v>94.2</v>
      </c>
      <c r="J692" s="2">
        <v>5.8</v>
      </c>
      <c r="K692" s="2">
        <v>1.7</v>
      </c>
      <c r="L692" s="2">
        <v>10.9</v>
      </c>
      <c r="M692" s="2">
        <v>22.4</v>
      </c>
      <c r="N692" s="2">
        <v>34.299999999999997</v>
      </c>
      <c r="O692" s="2">
        <v>135</v>
      </c>
      <c r="P692" s="2">
        <v>8.1999999999999993</v>
      </c>
      <c r="Q692" s="2">
        <v>21.7</v>
      </c>
      <c r="R692" s="2">
        <v>33.799999999999997</v>
      </c>
      <c r="S692" s="2">
        <v>131.6</v>
      </c>
    </row>
    <row r="693" spans="1:19" x14ac:dyDescent="0.2">
      <c r="A693" s="1" t="str">
        <f t="shared" si="20"/>
        <v>Ponderosa pine RMN95</v>
      </c>
      <c r="B693" s="1" t="s">
        <v>326</v>
      </c>
      <c r="C693" s="2" t="s">
        <v>268</v>
      </c>
      <c r="D693" s="3" t="s">
        <v>325</v>
      </c>
      <c r="E693" s="3" t="str">
        <f t="shared" si="21"/>
        <v>Ponderosa pine RMN</v>
      </c>
      <c r="G693" s="2">
        <v>95</v>
      </c>
      <c r="H693" s="2">
        <v>243.7</v>
      </c>
      <c r="I693" s="2">
        <v>102</v>
      </c>
      <c r="J693" s="2">
        <v>6.1</v>
      </c>
      <c r="K693" s="2">
        <v>1.7</v>
      </c>
      <c r="L693" s="2">
        <v>11</v>
      </c>
      <c r="M693" s="2">
        <v>23.3</v>
      </c>
      <c r="N693" s="2">
        <v>34.299999999999997</v>
      </c>
      <c r="O693" s="2">
        <v>144.1</v>
      </c>
      <c r="P693" s="2">
        <v>8.9</v>
      </c>
      <c r="Q693" s="2">
        <v>22.9</v>
      </c>
      <c r="R693" s="2">
        <v>34.1</v>
      </c>
      <c r="S693" s="2">
        <v>141.6</v>
      </c>
    </row>
    <row r="694" spans="1:19" x14ac:dyDescent="0.2">
      <c r="A694" s="1" t="str">
        <f t="shared" si="20"/>
        <v>Ponderosa pine RMN105</v>
      </c>
      <c r="B694" s="1" t="s">
        <v>326</v>
      </c>
      <c r="C694" s="2" t="s">
        <v>268</v>
      </c>
      <c r="D694" s="3" t="s">
        <v>325</v>
      </c>
      <c r="E694" s="3" t="str">
        <f t="shared" si="21"/>
        <v>Ponderosa pine RMN</v>
      </c>
      <c r="G694" s="2">
        <v>105</v>
      </c>
      <c r="H694" s="2">
        <v>261.8</v>
      </c>
      <c r="I694" s="2">
        <v>108.2</v>
      </c>
      <c r="J694" s="2">
        <v>6.3</v>
      </c>
      <c r="K694" s="2">
        <v>1.6</v>
      </c>
      <c r="L694" s="2">
        <v>11.1</v>
      </c>
      <c r="M694" s="2">
        <v>24.3</v>
      </c>
      <c r="N694" s="2">
        <v>34.299999999999997</v>
      </c>
      <c r="O694" s="2">
        <v>151.6</v>
      </c>
      <c r="P694" s="2">
        <v>9.5</v>
      </c>
      <c r="Q694" s="2">
        <v>24</v>
      </c>
      <c r="R694" s="2">
        <v>34.200000000000003</v>
      </c>
      <c r="S694" s="2">
        <v>149.6</v>
      </c>
    </row>
    <row r="695" spans="1:19" x14ac:dyDescent="0.2">
      <c r="A695" s="1" t="str">
        <f t="shared" si="20"/>
        <v>Ponderosa pine RMN115</v>
      </c>
      <c r="B695" s="1" t="s">
        <v>326</v>
      </c>
      <c r="C695" s="2" t="s">
        <v>268</v>
      </c>
      <c r="D695" s="3" t="s">
        <v>325</v>
      </c>
      <c r="E695" s="3" t="str">
        <f t="shared" si="21"/>
        <v>Ponderosa pine RMN</v>
      </c>
      <c r="G695" s="2">
        <v>115</v>
      </c>
      <c r="H695" s="2">
        <v>275.60000000000002</v>
      </c>
      <c r="I695" s="2">
        <v>112.9</v>
      </c>
      <c r="J695" s="2">
        <v>6.4</v>
      </c>
      <c r="K695" s="2">
        <v>1.6</v>
      </c>
      <c r="L695" s="2">
        <v>11.2</v>
      </c>
      <c r="M695" s="2">
        <v>25.2</v>
      </c>
      <c r="N695" s="2">
        <v>34.299999999999997</v>
      </c>
      <c r="O695" s="2">
        <v>157.30000000000001</v>
      </c>
      <c r="P695" s="2">
        <v>9.9</v>
      </c>
      <c r="Q695" s="2">
        <v>25</v>
      </c>
      <c r="R695" s="2">
        <v>34.299999999999997</v>
      </c>
      <c r="S695" s="2">
        <v>155.69999999999999</v>
      </c>
    </row>
    <row r="696" spans="1:19" x14ac:dyDescent="0.2">
      <c r="A696" s="1" t="str">
        <f t="shared" si="20"/>
        <v>Ponderosa pine RMN125</v>
      </c>
      <c r="B696" s="1" t="s">
        <v>326</v>
      </c>
      <c r="C696" s="2" t="s">
        <v>268</v>
      </c>
      <c r="D696" s="3" t="s">
        <v>325</v>
      </c>
      <c r="E696" s="3" t="str">
        <f t="shared" si="21"/>
        <v>Ponderosa pine RMN</v>
      </c>
      <c r="G696" s="2">
        <v>125</v>
      </c>
      <c r="H696" s="2">
        <v>285.10000000000002</v>
      </c>
      <c r="I696" s="2">
        <v>116.1</v>
      </c>
      <c r="J696" s="2">
        <v>6.5</v>
      </c>
      <c r="K696" s="2">
        <v>1.6</v>
      </c>
      <c r="L696" s="2">
        <v>11.2</v>
      </c>
      <c r="M696" s="2">
        <v>26</v>
      </c>
      <c r="N696" s="2">
        <v>34.299999999999997</v>
      </c>
      <c r="O696" s="2">
        <v>161.4</v>
      </c>
      <c r="P696" s="2">
        <v>10.1</v>
      </c>
      <c r="Q696" s="2">
        <v>25.8</v>
      </c>
      <c r="R696" s="2">
        <v>34.299999999999997</v>
      </c>
      <c r="S696" s="2">
        <v>160.19999999999999</v>
      </c>
    </row>
    <row r="697" spans="1:19" x14ac:dyDescent="0.2">
      <c r="A697" s="1" t="str">
        <f t="shared" si="20"/>
        <v>Ponderosa pine RMS0</v>
      </c>
      <c r="B697" s="1" t="s">
        <v>327</v>
      </c>
      <c r="C697" s="2" t="s">
        <v>262</v>
      </c>
      <c r="D697" s="3" t="s">
        <v>325</v>
      </c>
      <c r="E697" s="3" t="str">
        <f t="shared" si="21"/>
        <v>Ponderosa pine RMS</v>
      </c>
      <c r="G697" s="2">
        <v>0</v>
      </c>
      <c r="H697" s="2">
        <v>0</v>
      </c>
      <c r="I697" s="2">
        <v>0</v>
      </c>
      <c r="J697" s="2">
        <v>0</v>
      </c>
      <c r="K697" s="2">
        <v>4.8</v>
      </c>
      <c r="L697" s="2">
        <v>9.6999999999999993</v>
      </c>
      <c r="M697" s="2">
        <v>24.1</v>
      </c>
      <c r="N697" s="2">
        <v>24.1</v>
      </c>
      <c r="O697" s="2">
        <v>38.6</v>
      </c>
      <c r="P697" s="2">
        <v>0</v>
      </c>
      <c r="Q697" s="2">
        <v>0</v>
      </c>
      <c r="R697" s="2">
        <v>18.100000000000001</v>
      </c>
      <c r="S697" s="2">
        <v>4.8</v>
      </c>
    </row>
    <row r="698" spans="1:19" x14ac:dyDescent="0.2">
      <c r="A698" s="1" t="str">
        <f t="shared" si="20"/>
        <v>Ponderosa pine RMS5</v>
      </c>
      <c r="B698" s="1" t="s">
        <v>327</v>
      </c>
      <c r="C698" s="2" t="s">
        <v>262</v>
      </c>
      <c r="D698" s="3" t="s">
        <v>325</v>
      </c>
      <c r="E698" s="3" t="str">
        <f t="shared" si="21"/>
        <v>Ponderosa pine RMS</v>
      </c>
      <c r="G698" s="2">
        <v>5</v>
      </c>
      <c r="H698" s="2">
        <v>0</v>
      </c>
      <c r="I698" s="2">
        <v>1.8</v>
      </c>
      <c r="J698" s="2">
        <v>0.2</v>
      </c>
      <c r="K698" s="2">
        <v>4.8</v>
      </c>
      <c r="L698" s="2">
        <v>8.8000000000000007</v>
      </c>
      <c r="M698" s="2">
        <v>22</v>
      </c>
      <c r="N698" s="2">
        <v>24.1</v>
      </c>
      <c r="O698" s="2">
        <v>37.6</v>
      </c>
      <c r="P698" s="2">
        <v>0.2</v>
      </c>
      <c r="Q698" s="2">
        <v>2.4</v>
      </c>
      <c r="R698" s="2">
        <v>18.100000000000001</v>
      </c>
      <c r="S698" s="2">
        <v>9.4</v>
      </c>
    </row>
    <row r="699" spans="1:19" x14ac:dyDescent="0.2">
      <c r="A699" s="1" t="str">
        <f t="shared" si="20"/>
        <v>Ponderosa pine RMS15</v>
      </c>
      <c r="B699" s="1" t="s">
        <v>327</v>
      </c>
      <c r="C699" s="2" t="s">
        <v>262</v>
      </c>
      <c r="D699" s="3" t="s">
        <v>325</v>
      </c>
      <c r="E699" s="3" t="str">
        <f t="shared" si="21"/>
        <v>Ponderosa pine RMS</v>
      </c>
      <c r="G699" s="2">
        <v>15</v>
      </c>
      <c r="H699" s="2">
        <v>0</v>
      </c>
      <c r="I699" s="2">
        <v>3.7</v>
      </c>
      <c r="J699" s="2">
        <v>0.4</v>
      </c>
      <c r="K699" s="2">
        <v>4.8</v>
      </c>
      <c r="L699" s="2">
        <v>7.1</v>
      </c>
      <c r="M699" s="2">
        <v>19.399999999999999</v>
      </c>
      <c r="N699" s="2">
        <v>24.1</v>
      </c>
      <c r="O699" s="2">
        <v>35.4</v>
      </c>
      <c r="P699" s="2">
        <v>0.3</v>
      </c>
      <c r="Q699" s="2">
        <v>6.4</v>
      </c>
      <c r="R699" s="2">
        <v>18.600000000000001</v>
      </c>
      <c r="S699" s="2">
        <v>15.6</v>
      </c>
    </row>
    <row r="700" spans="1:19" x14ac:dyDescent="0.2">
      <c r="A700" s="1" t="str">
        <f t="shared" si="20"/>
        <v>Ponderosa pine RMS25</v>
      </c>
      <c r="B700" s="1" t="s">
        <v>327</v>
      </c>
      <c r="C700" s="2" t="s">
        <v>262</v>
      </c>
      <c r="D700" s="3" t="s">
        <v>325</v>
      </c>
      <c r="E700" s="3" t="str">
        <f t="shared" si="21"/>
        <v>Ponderosa pine RMS</v>
      </c>
      <c r="G700" s="2">
        <v>25</v>
      </c>
      <c r="H700" s="2">
        <v>4.4000000000000004</v>
      </c>
      <c r="I700" s="2">
        <v>9.4</v>
      </c>
      <c r="J700" s="2">
        <v>0.9</v>
      </c>
      <c r="K700" s="2">
        <v>4.8</v>
      </c>
      <c r="L700" s="2">
        <v>6.2</v>
      </c>
      <c r="M700" s="2">
        <v>18.3</v>
      </c>
      <c r="N700" s="2">
        <v>24.1</v>
      </c>
      <c r="O700" s="2">
        <v>39.700000000000003</v>
      </c>
      <c r="P700" s="2">
        <v>0.8</v>
      </c>
      <c r="Q700" s="2">
        <v>9.8000000000000007</v>
      </c>
      <c r="R700" s="2">
        <v>19.399999999999999</v>
      </c>
      <c r="S700" s="2">
        <v>25.7</v>
      </c>
    </row>
    <row r="701" spans="1:19" x14ac:dyDescent="0.2">
      <c r="A701" s="1" t="str">
        <f t="shared" si="20"/>
        <v>Ponderosa pine RMS35</v>
      </c>
      <c r="B701" s="1" t="s">
        <v>327</v>
      </c>
      <c r="C701" s="2" t="s">
        <v>262</v>
      </c>
      <c r="D701" s="3" t="s">
        <v>325</v>
      </c>
      <c r="E701" s="3" t="str">
        <f t="shared" si="21"/>
        <v>Ponderosa pine RMS</v>
      </c>
      <c r="G701" s="2">
        <v>35</v>
      </c>
      <c r="H701" s="2">
        <v>16.2</v>
      </c>
      <c r="I701" s="2">
        <v>18.600000000000001</v>
      </c>
      <c r="J701" s="2">
        <v>1.9</v>
      </c>
      <c r="K701" s="2">
        <v>2.9</v>
      </c>
      <c r="L701" s="2">
        <v>5.8</v>
      </c>
      <c r="M701" s="2">
        <v>18.2</v>
      </c>
      <c r="N701" s="2">
        <v>24.1</v>
      </c>
      <c r="O701" s="2">
        <v>47.4</v>
      </c>
      <c r="P701" s="2">
        <v>1.5</v>
      </c>
      <c r="Q701" s="2">
        <v>12.6</v>
      </c>
      <c r="R701" s="2">
        <v>20.399999999999999</v>
      </c>
      <c r="S701" s="2">
        <v>37.5</v>
      </c>
    </row>
    <row r="702" spans="1:19" x14ac:dyDescent="0.2">
      <c r="A702" s="1" t="str">
        <f t="shared" si="20"/>
        <v>Ponderosa pine RMS45</v>
      </c>
      <c r="B702" s="1" t="s">
        <v>327</v>
      </c>
      <c r="C702" s="2" t="s">
        <v>262</v>
      </c>
      <c r="D702" s="3" t="s">
        <v>325</v>
      </c>
      <c r="E702" s="3" t="str">
        <f t="shared" si="21"/>
        <v>Ponderosa pine RMS</v>
      </c>
      <c r="G702" s="2">
        <v>45</v>
      </c>
      <c r="H702" s="2">
        <v>32.200000000000003</v>
      </c>
      <c r="I702" s="2">
        <v>28.8</v>
      </c>
      <c r="J702" s="2">
        <v>2.7</v>
      </c>
      <c r="K702" s="2">
        <v>2.1</v>
      </c>
      <c r="L702" s="2">
        <v>5.8</v>
      </c>
      <c r="M702" s="2">
        <v>18.7</v>
      </c>
      <c r="N702" s="2">
        <v>24.1</v>
      </c>
      <c r="O702" s="2">
        <v>58.1</v>
      </c>
      <c r="P702" s="2">
        <v>2.4</v>
      </c>
      <c r="Q702" s="2">
        <v>14.9</v>
      </c>
      <c r="R702" s="2">
        <v>21.4</v>
      </c>
      <c r="S702" s="2">
        <v>50.9</v>
      </c>
    </row>
    <row r="703" spans="1:19" x14ac:dyDescent="0.2">
      <c r="A703" s="1" t="str">
        <f t="shared" si="20"/>
        <v>Ponderosa pine RMS55</v>
      </c>
      <c r="B703" s="1" t="s">
        <v>327</v>
      </c>
      <c r="C703" s="2" t="s">
        <v>262</v>
      </c>
      <c r="D703" s="3" t="s">
        <v>325</v>
      </c>
      <c r="E703" s="3" t="str">
        <f t="shared" si="21"/>
        <v>Ponderosa pine RMS</v>
      </c>
      <c r="G703" s="2">
        <v>55</v>
      </c>
      <c r="H703" s="2">
        <v>50.3</v>
      </c>
      <c r="I703" s="2">
        <v>38.200000000000003</v>
      </c>
      <c r="J703" s="2">
        <v>3</v>
      </c>
      <c r="K703" s="2">
        <v>1.7</v>
      </c>
      <c r="L703" s="2">
        <v>5.9</v>
      </c>
      <c r="M703" s="2">
        <v>19.399999999999999</v>
      </c>
      <c r="N703" s="2">
        <v>24.1</v>
      </c>
      <c r="O703" s="2">
        <v>68.3</v>
      </c>
      <c r="P703" s="2">
        <v>3.1</v>
      </c>
      <c r="Q703" s="2">
        <v>17</v>
      </c>
      <c r="R703" s="2">
        <v>22.3</v>
      </c>
      <c r="S703" s="2">
        <v>63.1</v>
      </c>
    </row>
    <row r="704" spans="1:19" x14ac:dyDescent="0.2">
      <c r="A704" s="1" t="str">
        <f t="shared" si="20"/>
        <v>Ponderosa pine RMS65</v>
      </c>
      <c r="B704" s="1" t="s">
        <v>327</v>
      </c>
      <c r="C704" s="2" t="s">
        <v>262</v>
      </c>
      <c r="D704" s="3" t="s">
        <v>325</v>
      </c>
      <c r="E704" s="3" t="str">
        <f t="shared" si="21"/>
        <v>Ponderosa pine RMS</v>
      </c>
      <c r="G704" s="2">
        <v>65</v>
      </c>
      <c r="H704" s="2">
        <v>69.3</v>
      </c>
      <c r="I704" s="2">
        <v>47.1</v>
      </c>
      <c r="J704" s="2">
        <v>3.3</v>
      </c>
      <c r="K704" s="2">
        <v>1.5</v>
      </c>
      <c r="L704" s="2">
        <v>6</v>
      </c>
      <c r="M704" s="2">
        <v>20.399999999999999</v>
      </c>
      <c r="N704" s="2">
        <v>24.1</v>
      </c>
      <c r="O704" s="2">
        <v>78.3</v>
      </c>
      <c r="P704" s="2">
        <v>3.9</v>
      </c>
      <c r="Q704" s="2">
        <v>18.7</v>
      </c>
      <c r="R704" s="2">
        <v>23</v>
      </c>
      <c r="S704" s="2">
        <v>74.5</v>
      </c>
    </row>
    <row r="705" spans="1:19" x14ac:dyDescent="0.2">
      <c r="A705" s="1" t="str">
        <f t="shared" si="20"/>
        <v>Ponderosa pine RMS75</v>
      </c>
      <c r="B705" s="1" t="s">
        <v>327</v>
      </c>
      <c r="C705" s="2" t="s">
        <v>262</v>
      </c>
      <c r="D705" s="3" t="s">
        <v>325</v>
      </c>
      <c r="E705" s="3" t="str">
        <f t="shared" si="21"/>
        <v>Ponderosa pine RMS</v>
      </c>
      <c r="G705" s="2">
        <v>75</v>
      </c>
      <c r="H705" s="2">
        <v>88.4</v>
      </c>
      <c r="I705" s="2">
        <v>55.5</v>
      </c>
      <c r="J705" s="2">
        <v>3.6</v>
      </c>
      <c r="K705" s="2">
        <v>1.3</v>
      </c>
      <c r="L705" s="2">
        <v>6.3</v>
      </c>
      <c r="M705" s="2">
        <v>21.4</v>
      </c>
      <c r="N705" s="2">
        <v>24.1</v>
      </c>
      <c r="O705" s="2">
        <v>88</v>
      </c>
      <c r="P705" s="2">
        <v>4.5999999999999996</v>
      </c>
      <c r="Q705" s="2">
        <v>20.3</v>
      </c>
      <c r="R705" s="2">
        <v>23.5</v>
      </c>
      <c r="S705" s="2">
        <v>85.2</v>
      </c>
    </row>
    <row r="706" spans="1:19" x14ac:dyDescent="0.2">
      <c r="A706" s="1" t="str">
        <f t="shared" ref="A706:A769" si="22">CONCATENATE(E706,G706)</f>
        <v>Ponderosa pine RMS85</v>
      </c>
      <c r="B706" s="1" t="s">
        <v>327</v>
      </c>
      <c r="C706" s="2" t="s">
        <v>262</v>
      </c>
      <c r="D706" s="3" t="s">
        <v>325</v>
      </c>
      <c r="E706" s="3" t="str">
        <f t="shared" ref="E706:E769" si="23">CONCATENATE(D706, " ",C706)</f>
        <v>Ponderosa pine RMS</v>
      </c>
      <c r="G706" s="2">
        <v>85</v>
      </c>
      <c r="H706" s="2">
        <v>107.2</v>
      </c>
      <c r="I706" s="2">
        <v>63.2</v>
      </c>
      <c r="J706" s="2">
        <v>3.8</v>
      </c>
      <c r="K706" s="2">
        <v>1.2</v>
      </c>
      <c r="L706" s="2">
        <v>6.6</v>
      </c>
      <c r="M706" s="2">
        <v>22.4</v>
      </c>
      <c r="N706" s="2">
        <v>24.1</v>
      </c>
      <c r="O706" s="2">
        <v>97.1</v>
      </c>
      <c r="P706" s="2">
        <v>5.2</v>
      </c>
      <c r="Q706" s="2">
        <v>21.7</v>
      </c>
      <c r="R706" s="2">
        <v>23.8</v>
      </c>
      <c r="S706" s="2">
        <v>95.1</v>
      </c>
    </row>
    <row r="707" spans="1:19" x14ac:dyDescent="0.2">
      <c r="A707" s="1" t="str">
        <f t="shared" si="22"/>
        <v>Ponderosa pine RMS95</v>
      </c>
      <c r="B707" s="1" t="s">
        <v>327</v>
      </c>
      <c r="C707" s="2" t="s">
        <v>262</v>
      </c>
      <c r="D707" s="3" t="s">
        <v>325</v>
      </c>
      <c r="E707" s="3" t="str">
        <f t="shared" si="23"/>
        <v>Ponderosa pine RMS</v>
      </c>
      <c r="G707" s="2">
        <v>95</v>
      </c>
      <c r="H707" s="2">
        <v>125.5</v>
      </c>
      <c r="I707" s="2">
        <v>70.400000000000006</v>
      </c>
      <c r="J707" s="2">
        <v>4</v>
      </c>
      <c r="K707" s="2">
        <v>1.1000000000000001</v>
      </c>
      <c r="L707" s="2">
        <v>6.9</v>
      </c>
      <c r="M707" s="2">
        <v>23.3</v>
      </c>
      <c r="N707" s="2">
        <v>24.1</v>
      </c>
      <c r="O707" s="2">
        <v>105.7</v>
      </c>
      <c r="P707" s="2">
        <v>5.8</v>
      </c>
      <c r="Q707" s="2">
        <v>22.9</v>
      </c>
      <c r="R707" s="2">
        <v>24</v>
      </c>
      <c r="S707" s="2">
        <v>104.2</v>
      </c>
    </row>
    <row r="708" spans="1:19" x14ac:dyDescent="0.2">
      <c r="A708" s="1" t="str">
        <f t="shared" si="22"/>
        <v>Ponderosa pine RMS105</v>
      </c>
      <c r="B708" s="1" t="s">
        <v>327</v>
      </c>
      <c r="C708" s="2" t="s">
        <v>262</v>
      </c>
      <c r="D708" s="3" t="s">
        <v>325</v>
      </c>
      <c r="E708" s="3" t="str">
        <f t="shared" si="23"/>
        <v>Ponderosa pine RMS</v>
      </c>
      <c r="G708" s="2">
        <v>105</v>
      </c>
      <c r="H708" s="2">
        <v>143</v>
      </c>
      <c r="I708" s="2">
        <v>77.099999999999994</v>
      </c>
      <c r="J708" s="2">
        <v>4.0999999999999996</v>
      </c>
      <c r="K708" s="2">
        <v>1</v>
      </c>
      <c r="L708" s="2">
        <v>7.2</v>
      </c>
      <c r="M708" s="2">
        <v>24.3</v>
      </c>
      <c r="N708" s="2">
        <v>24.1</v>
      </c>
      <c r="O708" s="2">
        <v>113.7</v>
      </c>
      <c r="P708" s="2">
        <v>6.3</v>
      </c>
      <c r="Q708" s="2">
        <v>24</v>
      </c>
      <c r="R708" s="2">
        <v>24</v>
      </c>
      <c r="S708" s="2">
        <v>112.5</v>
      </c>
    </row>
    <row r="709" spans="1:19" x14ac:dyDescent="0.2">
      <c r="A709" s="1" t="str">
        <f t="shared" si="22"/>
        <v>Ponderosa pine RMS115</v>
      </c>
      <c r="B709" s="1" t="s">
        <v>327</v>
      </c>
      <c r="C709" s="2" t="s">
        <v>262</v>
      </c>
      <c r="D709" s="3" t="s">
        <v>325</v>
      </c>
      <c r="E709" s="3" t="str">
        <f t="shared" si="23"/>
        <v>Ponderosa pine RMS</v>
      </c>
      <c r="G709" s="2">
        <v>115</v>
      </c>
      <c r="H709" s="2">
        <v>159.5</v>
      </c>
      <c r="I709" s="2">
        <v>83.2</v>
      </c>
      <c r="J709" s="2">
        <v>4.3</v>
      </c>
      <c r="K709" s="2">
        <v>1</v>
      </c>
      <c r="L709" s="2">
        <v>7.5</v>
      </c>
      <c r="M709" s="2">
        <v>25.2</v>
      </c>
      <c r="N709" s="2">
        <v>24.1</v>
      </c>
      <c r="O709" s="2">
        <v>121.1</v>
      </c>
      <c r="P709" s="2">
        <v>6.8</v>
      </c>
      <c r="Q709" s="2">
        <v>25</v>
      </c>
      <c r="R709" s="2">
        <v>24.1</v>
      </c>
      <c r="S709" s="2">
        <v>120.2</v>
      </c>
    </row>
    <row r="710" spans="1:19" x14ac:dyDescent="0.2">
      <c r="A710" s="1" t="str">
        <f t="shared" si="22"/>
        <v>Ponderosa pine RMS125</v>
      </c>
      <c r="B710" s="1" t="s">
        <v>327</v>
      </c>
      <c r="C710" s="2" t="s">
        <v>262</v>
      </c>
      <c r="D710" s="3" t="s">
        <v>325</v>
      </c>
      <c r="E710" s="3" t="str">
        <f t="shared" si="23"/>
        <v>Ponderosa pine RMS</v>
      </c>
      <c r="G710" s="2">
        <v>125</v>
      </c>
      <c r="H710" s="2">
        <v>175.1</v>
      </c>
      <c r="I710" s="2">
        <v>88.8</v>
      </c>
      <c r="J710" s="2">
        <v>4.4000000000000004</v>
      </c>
      <c r="K710" s="2">
        <v>0.9</v>
      </c>
      <c r="L710" s="2">
        <v>7.8</v>
      </c>
      <c r="M710" s="2">
        <v>26</v>
      </c>
      <c r="N710" s="2">
        <v>24.1</v>
      </c>
      <c r="O710" s="2">
        <v>127.9</v>
      </c>
      <c r="P710" s="2">
        <v>7.3</v>
      </c>
      <c r="Q710" s="2">
        <v>25.8</v>
      </c>
      <c r="R710" s="2">
        <v>24.1</v>
      </c>
      <c r="S710" s="2">
        <v>127.2</v>
      </c>
    </row>
    <row r="711" spans="1:19" x14ac:dyDescent="0.2">
      <c r="A711" s="1" t="str">
        <f t="shared" si="22"/>
        <v>Spruce-balsam fir NE0</v>
      </c>
      <c r="B711" s="1" t="s">
        <v>328</v>
      </c>
      <c r="C711" s="2" t="s">
        <v>257</v>
      </c>
      <c r="D711" s="3" t="s">
        <v>329</v>
      </c>
      <c r="E711" s="3" t="str">
        <f t="shared" si="23"/>
        <v>Spruce-balsam fir NE</v>
      </c>
      <c r="G711" s="2">
        <v>0</v>
      </c>
      <c r="H711" s="2">
        <v>0</v>
      </c>
      <c r="I711" s="2">
        <v>0</v>
      </c>
      <c r="J711" s="2">
        <v>0</v>
      </c>
      <c r="K711" s="2">
        <v>2.1</v>
      </c>
      <c r="L711" s="2">
        <v>20.3</v>
      </c>
      <c r="M711" s="2">
        <v>33.700000000000003</v>
      </c>
      <c r="N711" s="2">
        <v>98</v>
      </c>
      <c r="O711" s="2">
        <v>56.2</v>
      </c>
      <c r="P711" s="2">
        <v>0</v>
      </c>
      <c r="Q711" s="2">
        <v>0</v>
      </c>
      <c r="R711" s="2">
        <v>73.5</v>
      </c>
      <c r="S711" s="2">
        <v>2.1</v>
      </c>
    </row>
    <row r="712" spans="1:19" x14ac:dyDescent="0.2">
      <c r="A712" s="1" t="str">
        <f t="shared" si="22"/>
        <v>Spruce-balsam fir NE5</v>
      </c>
      <c r="B712" s="1" t="s">
        <v>328</v>
      </c>
      <c r="C712" s="2" t="s">
        <v>257</v>
      </c>
      <c r="D712" s="3" t="s">
        <v>329</v>
      </c>
      <c r="E712" s="3" t="str">
        <f t="shared" si="23"/>
        <v>Spruce-balsam fir NE</v>
      </c>
      <c r="G712" s="2">
        <v>5</v>
      </c>
      <c r="H712" s="2">
        <v>0</v>
      </c>
      <c r="I712" s="2">
        <v>7</v>
      </c>
      <c r="J712" s="2">
        <v>0.7</v>
      </c>
      <c r="K712" s="2">
        <v>1.8</v>
      </c>
      <c r="L712" s="2">
        <v>16</v>
      </c>
      <c r="M712" s="2">
        <v>23.6</v>
      </c>
      <c r="N712" s="2">
        <v>98</v>
      </c>
      <c r="O712" s="2">
        <v>49.1</v>
      </c>
      <c r="P712" s="2">
        <v>0.6</v>
      </c>
      <c r="Q712" s="2">
        <v>5</v>
      </c>
      <c r="R712" s="2">
        <v>73.7</v>
      </c>
      <c r="S712" s="2">
        <v>15.1</v>
      </c>
    </row>
    <row r="713" spans="1:19" x14ac:dyDescent="0.2">
      <c r="A713" s="1" t="str">
        <f t="shared" si="22"/>
        <v>Spruce-balsam fir NE15</v>
      </c>
      <c r="B713" s="1" t="s">
        <v>328</v>
      </c>
      <c r="C713" s="2" t="s">
        <v>257</v>
      </c>
      <c r="D713" s="3" t="s">
        <v>329</v>
      </c>
      <c r="E713" s="3" t="str">
        <f t="shared" si="23"/>
        <v>Spruce-balsam fir NE</v>
      </c>
      <c r="G713" s="2">
        <v>15</v>
      </c>
      <c r="H713" s="2">
        <v>11.5</v>
      </c>
      <c r="I713" s="2">
        <v>20.100000000000001</v>
      </c>
      <c r="J713" s="2">
        <v>2</v>
      </c>
      <c r="K713" s="2">
        <v>1.6</v>
      </c>
      <c r="L713" s="2">
        <v>10.6</v>
      </c>
      <c r="M713" s="2">
        <v>18.600000000000001</v>
      </c>
      <c r="N713" s="2">
        <v>98</v>
      </c>
      <c r="O713" s="2">
        <v>53</v>
      </c>
      <c r="P713" s="2">
        <v>1.9</v>
      </c>
      <c r="Q713" s="2">
        <v>13</v>
      </c>
      <c r="R713" s="2">
        <v>75.599999999999994</v>
      </c>
      <c r="S713" s="2">
        <v>38.5</v>
      </c>
    </row>
    <row r="714" spans="1:19" x14ac:dyDescent="0.2">
      <c r="A714" s="1" t="str">
        <f t="shared" si="22"/>
        <v>Spruce-balsam fir NE25</v>
      </c>
      <c r="B714" s="1" t="s">
        <v>328</v>
      </c>
      <c r="C714" s="2" t="s">
        <v>257</v>
      </c>
      <c r="D714" s="3" t="s">
        <v>329</v>
      </c>
      <c r="E714" s="3" t="str">
        <f t="shared" si="23"/>
        <v>Spruce-balsam fir NE</v>
      </c>
      <c r="G714" s="2">
        <v>25</v>
      </c>
      <c r="H714" s="2">
        <v>29.1</v>
      </c>
      <c r="I714" s="2">
        <v>32.5</v>
      </c>
      <c r="J714" s="2">
        <v>3.3</v>
      </c>
      <c r="K714" s="2">
        <v>1.5</v>
      </c>
      <c r="L714" s="2">
        <v>8</v>
      </c>
      <c r="M714" s="2">
        <v>20.7</v>
      </c>
      <c r="N714" s="2">
        <v>98</v>
      </c>
      <c r="O714" s="2">
        <v>66</v>
      </c>
      <c r="P714" s="2">
        <v>3</v>
      </c>
      <c r="Q714" s="2">
        <v>19</v>
      </c>
      <c r="R714" s="2">
        <v>78.900000000000006</v>
      </c>
      <c r="S714" s="2">
        <v>59.3</v>
      </c>
    </row>
    <row r="715" spans="1:19" x14ac:dyDescent="0.2">
      <c r="A715" s="1" t="str">
        <f t="shared" si="22"/>
        <v>Spruce-balsam fir NE35</v>
      </c>
      <c r="B715" s="1" t="s">
        <v>328</v>
      </c>
      <c r="C715" s="2" t="s">
        <v>257</v>
      </c>
      <c r="D715" s="3" t="s">
        <v>329</v>
      </c>
      <c r="E715" s="3" t="str">
        <f t="shared" si="23"/>
        <v>Spruce-balsam fir NE</v>
      </c>
      <c r="G715" s="2">
        <v>35</v>
      </c>
      <c r="H715" s="2">
        <v>51.6</v>
      </c>
      <c r="I715" s="2">
        <v>45.7</v>
      </c>
      <c r="J715" s="2">
        <v>4.5999999999999996</v>
      </c>
      <c r="K715" s="2">
        <v>1.4</v>
      </c>
      <c r="L715" s="2">
        <v>7.1</v>
      </c>
      <c r="M715" s="2">
        <v>24.2</v>
      </c>
      <c r="N715" s="2">
        <v>98</v>
      </c>
      <c r="O715" s="2">
        <v>83.1</v>
      </c>
      <c r="P715" s="2">
        <v>4.2</v>
      </c>
      <c r="Q715" s="2">
        <v>23.7</v>
      </c>
      <c r="R715" s="2">
        <v>83</v>
      </c>
      <c r="S715" s="2">
        <v>79.7</v>
      </c>
    </row>
    <row r="716" spans="1:19" x14ac:dyDescent="0.2">
      <c r="A716" s="1" t="str">
        <f t="shared" si="22"/>
        <v>Spruce-balsam fir NE45</v>
      </c>
      <c r="B716" s="1" t="s">
        <v>328</v>
      </c>
      <c r="C716" s="2" t="s">
        <v>257</v>
      </c>
      <c r="D716" s="3" t="s">
        <v>329</v>
      </c>
      <c r="E716" s="3" t="str">
        <f t="shared" si="23"/>
        <v>Spruce-balsam fir NE</v>
      </c>
      <c r="G716" s="2">
        <v>45</v>
      </c>
      <c r="H716" s="2">
        <v>76.900000000000006</v>
      </c>
      <c r="I716" s="2">
        <v>57.4</v>
      </c>
      <c r="J716" s="2">
        <v>5.7</v>
      </c>
      <c r="K716" s="2">
        <v>1.4</v>
      </c>
      <c r="L716" s="2">
        <v>6.9</v>
      </c>
      <c r="M716" s="2">
        <v>27.7</v>
      </c>
      <c r="N716" s="2">
        <v>98</v>
      </c>
      <c r="O716" s="2">
        <v>99.2</v>
      </c>
      <c r="P716" s="2">
        <v>5.3</v>
      </c>
      <c r="Q716" s="2">
        <v>27.5</v>
      </c>
      <c r="R716" s="2">
        <v>87.1</v>
      </c>
      <c r="S716" s="2">
        <v>97.4</v>
      </c>
    </row>
    <row r="717" spans="1:19" x14ac:dyDescent="0.2">
      <c r="A717" s="1" t="str">
        <f t="shared" si="22"/>
        <v>Spruce-balsam fir NE55</v>
      </c>
      <c r="B717" s="1" t="s">
        <v>328</v>
      </c>
      <c r="C717" s="2" t="s">
        <v>257</v>
      </c>
      <c r="D717" s="3" t="s">
        <v>329</v>
      </c>
      <c r="E717" s="3" t="str">
        <f t="shared" si="23"/>
        <v>Spruce-balsam fir NE</v>
      </c>
      <c r="G717" s="2">
        <v>55</v>
      </c>
      <c r="H717" s="2">
        <v>102.6</v>
      </c>
      <c r="I717" s="2">
        <v>68.7</v>
      </c>
      <c r="J717" s="2">
        <v>6.9</v>
      </c>
      <c r="K717" s="2">
        <v>1.4</v>
      </c>
      <c r="L717" s="2">
        <v>7.3</v>
      </c>
      <c r="M717" s="2">
        <v>30.7</v>
      </c>
      <c r="N717" s="2">
        <v>98</v>
      </c>
      <c r="O717" s="2">
        <v>114.9</v>
      </c>
      <c r="P717" s="2">
        <v>6.3</v>
      </c>
      <c r="Q717" s="2">
        <v>30.7</v>
      </c>
      <c r="R717" s="2">
        <v>90.7</v>
      </c>
      <c r="S717" s="2">
        <v>113.9</v>
      </c>
    </row>
    <row r="718" spans="1:19" x14ac:dyDescent="0.2">
      <c r="A718" s="1" t="str">
        <f t="shared" si="22"/>
        <v>Spruce-balsam fir NE65</v>
      </c>
      <c r="B718" s="1" t="s">
        <v>328</v>
      </c>
      <c r="C718" s="2" t="s">
        <v>257</v>
      </c>
      <c r="D718" s="3" t="s">
        <v>329</v>
      </c>
      <c r="E718" s="3" t="str">
        <f t="shared" si="23"/>
        <v>Spruce-balsam fir NE</v>
      </c>
      <c r="G718" s="2">
        <v>65</v>
      </c>
      <c r="H718" s="2">
        <v>126.4</v>
      </c>
      <c r="I718" s="2">
        <v>78.599999999999994</v>
      </c>
      <c r="J718" s="2">
        <v>7.4</v>
      </c>
      <c r="K718" s="2">
        <v>1.3</v>
      </c>
      <c r="L718" s="2">
        <v>7.8</v>
      </c>
      <c r="M718" s="2">
        <v>33.299999999999997</v>
      </c>
      <c r="N718" s="2">
        <v>98</v>
      </c>
      <c r="O718" s="2">
        <v>128.5</v>
      </c>
      <c r="P718" s="2">
        <v>7.3</v>
      </c>
      <c r="Q718" s="2">
        <v>33.299999999999997</v>
      </c>
      <c r="R718" s="2">
        <v>93.5</v>
      </c>
      <c r="S718" s="2">
        <v>127.9</v>
      </c>
    </row>
    <row r="719" spans="1:19" x14ac:dyDescent="0.2">
      <c r="A719" s="1" t="str">
        <f t="shared" si="22"/>
        <v>Spruce-balsam fir NE75</v>
      </c>
      <c r="B719" s="1" t="s">
        <v>328</v>
      </c>
      <c r="C719" s="2" t="s">
        <v>257</v>
      </c>
      <c r="D719" s="3" t="s">
        <v>329</v>
      </c>
      <c r="E719" s="3" t="str">
        <f t="shared" si="23"/>
        <v>Spruce-balsam fir NE</v>
      </c>
      <c r="G719" s="2">
        <v>75</v>
      </c>
      <c r="H719" s="2">
        <v>149.30000000000001</v>
      </c>
      <c r="I719" s="2">
        <v>87.9</v>
      </c>
      <c r="J719" s="2">
        <v>7.6</v>
      </c>
      <c r="K719" s="2">
        <v>1.3</v>
      </c>
      <c r="L719" s="2">
        <v>8.4</v>
      </c>
      <c r="M719" s="2">
        <v>35.5</v>
      </c>
      <c r="N719" s="2">
        <v>98</v>
      </c>
      <c r="O719" s="2">
        <v>140.80000000000001</v>
      </c>
      <c r="P719" s="2">
        <v>8.1</v>
      </c>
      <c r="Q719" s="2">
        <v>35.5</v>
      </c>
      <c r="R719" s="2">
        <v>95.4</v>
      </c>
      <c r="S719" s="2">
        <v>140.5</v>
      </c>
    </row>
    <row r="720" spans="1:19" x14ac:dyDescent="0.2">
      <c r="A720" s="1" t="str">
        <f t="shared" si="22"/>
        <v>Spruce-balsam fir NE85</v>
      </c>
      <c r="B720" s="1" t="s">
        <v>328</v>
      </c>
      <c r="C720" s="2" t="s">
        <v>257</v>
      </c>
      <c r="D720" s="3" t="s">
        <v>329</v>
      </c>
      <c r="E720" s="3" t="str">
        <f t="shared" si="23"/>
        <v>Spruce-balsam fir NE</v>
      </c>
      <c r="G720" s="2">
        <v>85</v>
      </c>
      <c r="H720" s="2">
        <v>170.9</v>
      </c>
      <c r="I720" s="2">
        <v>96.5</v>
      </c>
      <c r="J720" s="2">
        <v>7.8</v>
      </c>
      <c r="K720" s="2">
        <v>1.3</v>
      </c>
      <c r="L720" s="2">
        <v>9.1</v>
      </c>
      <c r="M720" s="2">
        <v>37.4</v>
      </c>
      <c r="N720" s="2">
        <v>98</v>
      </c>
      <c r="O720" s="2">
        <v>152.19999999999999</v>
      </c>
      <c r="P720" s="2">
        <v>8.9</v>
      </c>
      <c r="Q720" s="2">
        <v>37.4</v>
      </c>
      <c r="R720" s="2">
        <v>96.6</v>
      </c>
      <c r="S720" s="2">
        <v>152</v>
      </c>
    </row>
    <row r="721" spans="1:19" x14ac:dyDescent="0.2">
      <c r="A721" s="1" t="str">
        <f t="shared" si="22"/>
        <v>Spruce-balsam fir NE95</v>
      </c>
      <c r="B721" s="1" t="s">
        <v>328</v>
      </c>
      <c r="C721" s="2" t="s">
        <v>257</v>
      </c>
      <c r="D721" s="3" t="s">
        <v>329</v>
      </c>
      <c r="E721" s="3" t="str">
        <f t="shared" si="23"/>
        <v>Spruce-balsam fir NE</v>
      </c>
      <c r="G721" s="2">
        <v>95</v>
      </c>
      <c r="H721" s="2">
        <v>191.6</v>
      </c>
      <c r="I721" s="2">
        <v>104.5</v>
      </c>
      <c r="J721" s="2">
        <v>8</v>
      </c>
      <c r="K721" s="2">
        <v>1.3</v>
      </c>
      <c r="L721" s="2">
        <v>9.6999999999999993</v>
      </c>
      <c r="M721" s="2">
        <v>39.1</v>
      </c>
      <c r="N721" s="2">
        <v>98</v>
      </c>
      <c r="O721" s="2">
        <v>162.6</v>
      </c>
      <c r="P721" s="2">
        <v>9.6</v>
      </c>
      <c r="Q721" s="2">
        <v>39.1</v>
      </c>
      <c r="R721" s="2">
        <v>97.3</v>
      </c>
      <c r="S721" s="2">
        <v>162.5</v>
      </c>
    </row>
    <row r="722" spans="1:19" x14ac:dyDescent="0.2">
      <c r="A722" s="1" t="str">
        <f t="shared" si="22"/>
        <v>Spruce-balsam fir NE105</v>
      </c>
      <c r="B722" s="1" t="s">
        <v>328</v>
      </c>
      <c r="C722" s="2" t="s">
        <v>257</v>
      </c>
      <c r="D722" s="3" t="s">
        <v>329</v>
      </c>
      <c r="E722" s="3" t="str">
        <f t="shared" si="23"/>
        <v>Spruce-balsam fir NE</v>
      </c>
      <c r="G722" s="2">
        <v>105</v>
      </c>
      <c r="H722" s="2">
        <v>211.1</v>
      </c>
      <c r="I722" s="2">
        <v>111.9</v>
      </c>
      <c r="J722" s="2">
        <v>8.1999999999999993</v>
      </c>
      <c r="K722" s="2">
        <v>1.3</v>
      </c>
      <c r="L722" s="2">
        <v>10.4</v>
      </c>
      <c r="M722" s="2">
        <v>40.6</v>
      </c>
      <c r="N722" s="2">
        <v>98</v>
      </c>
      <c r="O722" s="2">
        <v>172.3</v>
      </c>
      <c r="P722" s="2">
        <v>10.3</v>
      </c>
      <c r="Q722" s="2">
        <v>40.6</v>
      </c>
      <c r="R722" s="2">
        <v>97.7</v>
      </c>
      <c r="S722" s="2">
        <v>172.2</v>
      </c>
    </row>
    <row r="723" spans="1:19" x14ac:dyDescent="0.2">
      <c r="A723" s="1" t="str">
        <f t="shared" si="22"/>
        <v>Spruce-balsam fir NE115</v>
      </c>
      <c r="B723" s="1" t="s">
        <v>328</v>
      </c>
      <c r="C723" s="2" t="s">
        <v>257</v>
      </c>
      <c r="D723" s="3" t="s">
        <v>329</v>
      </c>
      <c r="E723" s="3" t="str">
        <f t="shared" si="23"/>
        <v>Spruce-balsam fir NE</v>
      </c>
      <c r="G723" s="2">
        <v>115</v>
      </c>
      <c r="H723" s="2">
        <v>229.6</v>
      </c>
      <c r="I723" s="2">
        <v>118.8</v>
      </c>
      <c r="J723" s="2">
        <v>8.3000000000000007</v>
      </c>
      <c r="K723" s="2">
        <v>1.3</v>
      </c>
      <c r="L723" s="2">
        <v>11</v>
      </c>
      <c r="M723" s="2">
        <v>41.9</v>
      </c>
      <c r="N723" s="2">
        <v>98</v>
      </c>
      <c r="O723" s="2">
        <v>181.2</v>
      </c>
      <c r="P723" s="2">
        <v>11</v>
      </c>
      <c r="Q723" s="2">
        <v>41.9</v>
      </c>
      <c r="R723" s="2">
        <v>97.9</v>
      </c>
      <c r="S723" s="2">
        <v>181.2</v>
      </c>
    </row>
    <row r="724" spans="1:19" x14ac:dyDescent="0.2">
      <c r="A724" s="1" t="str">
        <f t="shared" si="22"/>
        <v>Spruce-balsam fir NE125</v>
      </c>
      <c r="B724" s="1" t="s">
        <v>328</v>
      </c>
      <c r="C724" s="2" t="s">
        <v>257</v>
      </c>
      <c r="D724" s="3" t="s">
        <v>329</v>
      </c>
      <c r="E724" s="3" t="str">
        <f t="shared" si="23"/>
        <v>Spruce-balsam fir NE</v>
      </c>
      <c r="G724" s="2">
        <v>125</v>
      </c>
      <c r="H724" s="2">
        <v>247.1</v>
      </c>
      <c r="I724" s="2">
        <v>125.3</v>
      </c>
      <c r="J724" s="2">
        <v>8.4</v>
      </c>
      <c r="K724" s="2">
        <v>1.3</v>
      </c>
      <c r="L724" s="2">
        <v>11.6</v>
      </c>
      <c r="M724" s="2">
        <v>43</v>
      </c>
      <c r="N724" s="2">
        <v>98</v>
      </c>
      <c r="O724" s="2">
        <v>189.6</v>
      </c>
      <c r="P724" s="2">
        <v>11.6</v>
      </c>
      <c r="Q724" s="2">
        <v>43</v>
      </c>
      <c r="R724" s="2">
        <v>97.9</v>
      </c>
      <c r="S724" s="2">
        <v>189.6</v>
      </c>
    </row>
    <row r="725" spans="1:19" x14ac:dyDescent="0.2">
      <c r="A725" s="1" t="str">
        <f t="shared" si="22"/>
        <v>Spruce-balsam fir NLS0</v>
      </c>
      <c r="B725" s="1" t="s">
        <v>330</v>
      </c>
      <c r="C725" s="2" t="s">
        <v>260</v>
      </c>
      <c r="D725" s="3" t="s">
        <v>329</v>
      </c>
      <c r="E725" s="3" t="str">
        <f t="shared" si="23"/>
        <v>Spruce-balsam fir NLS</v>
      </c>
      <c r="G725" s="2">
        <v>0</v>
      </c>
      <c r="H725" s="2">
        <v>0</v>
      </c>
      <c r="I725" s="2">
        <v>0</v>
      </c>
      <c r="J725" s="2">
        <v>0</v>
      </c>
      <c r="K725" s="2">
        <v>2.1</v>
      </c>
      <c r="L725" s="2">
        <v>16</v>
      </c>
      <c r="M725" s="2">
        <v>33.700000000000003</v>
      </c>
      <c r="N725" s="2">
        <v>261.8</v>
      </c>
      <c r="O725" s="2">
        <v>51.9</v>
      </c>
      <c r="P725" s="2">
        <v>0</v>
      </c>
      <c r="Q725" s="2">
        <v>0</v>
      </c>
      <c r="R725" s="2">
        <v>196.4</v>
      </c>
      <c r="S725" s="2">
        <v>2.1</v>
      </c>
    </row>
    <row r="726" spans="1:19" x14ac:dyDescent="0.2">
      <c r="A726" s="1" t="str">
        <f t="shared" si="22"/>
        <v>Spruce-balsam fir NLS5</v>
      </c>
      <c r="B726" s="1" t="s">
        <v>330</v>
      </c>
      <c r="C726" s="2" t="s">
        <v>260</v>
      </c>
      <c r="D726" s="3" t="s">
        <v>329</v>
      </c>
      <c r="E726" s="3" t="str">
        <f t="shared" si="23"/>
        <v>Spruce-balsam fir NLS</v>
      </c>
      <c r="G726" s="2">
        <v>5</v>
      </c>
      <c r="H726" s="2">
        <v>0</v>
      </c>
      <c r="I726" s="2">
        <v>3.4</v>
      </c>
      <c r="J726" s="2">
        <v>0.3</v>
      </c>
      <c r="K726" s="2">
        <v>2.1</v>
      </c>
      <c r="L726" s="2">
        <v>12.4</v>
      </c>
      <c r="M726" s="2">
        <v>23.6</v>
      </c>
      <c r="N726" s="2">
        <v>261.8</v>
      </c>
      <c r="O726" s="2">
        <v>41.8</v>
      </c>
      <c r="P726" s="2">
        <v>0.3</v>
      </c>
      <c r="Q726" s="2">
        <v>5</v>
      </c>
      <c r="R726" s="2">
        <v>197</v>
      </c>
      <c r="S726" s="2">
        <v>11.1</v>
      </c>
    </row>
    <row r="727" spans="1:19" x14ac:dyDescent="0.2">
      <c r="A727" s="1" t="str">
        <f t="shared" si="22"/>
        <v>Spruce-balsam fir NLS15</v>
      </c>
      <c r="B727" s="1" t="s">
        <v>330</v>
      </c>
      <c r="C727" s="2" t="s">
        <v>260</v>
      </c>
      <c r="D727" s="3" t="s">
        <v>329</v>
      </c>
      <c r="E727" s="3" t="str">
        <f t="shared" si="23"/>
        <v>Spruce-balsam fir NLS</v>
      </c>
      <c r="G727" s="2">
        <v>15</v>
      </c>
      <c r="H727" s="2">
        <v>3</v>
      </c>
      <c r="I727" s="2">
        <v>9.3000000000000007</v>
      </c>
      <c r="J727" s="2">
        <v>0.9</v>
      </c>
      <c r="K727" s="2">
        <v>2.6</v>
      </c>
      <c r="L727" s="2">
        <v>7.7</v>
      </c>
      <c r="M727" s="2">
        <v>18.600000000000001</v>
      </c>
      <c r="N727" s="2">
        <v>261.8</v>
      </c>
      <c r="O727" s="2">
        <v>39.1</v>
      </c>
      <c r="P727" s="2">
        <v>0.8</v>
      </c>
      <c r="Q727" s="2">
        <v>13</v>
      </c>
      <c r="R727" s="2">
        <v>202</v>
      </c>
      <c r="S727" s="2">
        <v>26.5</v>
      </c>
    </row>
    <row r="728" spans="1:19" x14ac:dyDescent="0.2">
      <c r="A728" s="1" t="str">
        <f t="shared" si="22"/>
        <v>Spruce-balsam fir NLS25</v>
      </c>
      <c r="B728" s="1" t="s">
        <v>330</v>
      </c>
      <c r="C728" s="2" t="s">
        <v>260</v>
      </c>
      <c r="D728" s="3" t="s">
        <v>329</v>
      </c>
      <c r="E728" s="3" t="str">
        <f t="shared" si="23"/>
        <v>Spruce-balsam fir NLS</v>
      </c>
      <c r="G728" s="2">
        <v>25</v>
      </c>
      <c r="H728" s="2">
        <v>23.2</v>
      </c>
      <c r="I728" s="2">
        <v>24.3</v>
      </c>
      <c r="J728" s="2">
        <v>2.4</v>
      </c>
      <c r="K728" s="2">
        <v>1.9</v>
      </c>
      <c r="L728" s="2">
        <v>6.1</v>
      </c>
      <c r="M728" s="2">
        <v>20.7</v>
      </c>
      <c r="N728" s="2">
        <v>261.8</v>
      </c>
      <c r="O728" s="2">
        <v>55.3</v>
      </c>
      <c r="P728" s="2">
        <v>2.1</v>
      </c>
      <c r="Q728" s="2">
        <v>19</v>
      </c>
      <c r="R728" s="2">
        <v>210.8</v>
      </c>
      <c r="S728" s="2">
        <v>49.7</v>
      </c>
    </row>
    <row r="729" spans="1:19" x14ac:dyDescent="0.2">
      <c r="A729" s="1" t="str">
        <f t="shared" si="22"/>
        <v>Spruce-balsam fir NLS35</v>
      </c>
      <c r="B729" s="1" t="s">
        <v>330</v>
      </c>
      <c r="C729" s="2" t="s">
        <v>260</v>
      </c>
      <c r="D729" s="3" t="s">
        <v>329</v>
      </c>
      <c r="E729" s="3" t="str">
        <f t="shared" si="23"/>
        <v>Spruce-balsam fir NLS</v>
      </c>
      <c r="G729" s="2">
        <v>35</v>
      </c>
      <c r="H729" s="2">
        <v>51.1</v>
      </c>
      <c r="I729" s="2">
        <v>41.2</v>
      </c>
      <c r="J729" s="2">
        <v>4.0999999999999996</v>
      </c>
      <c r="K729" s="2">
        <v>1.6</v>
      </c>
      <c r="L729" s="2">
        <v>5.8</v>
      </c>
      <c r="M729" s="2">
        <v>24.2</v>
      </c>
      <c r="N729" s="2">
        <v>261.8</v>
      </c>
      <c r="O729" s="2">
        <v>77</v>
      </c>
      <c r="P729" s="2">
        <v>3.6</v>
      </c>
      <c r="Q729" s="2">
        <v>23.7</v>
      </c>
      <c r="R729" s="2">
        <v>221.7</v>
      </c>
      <c r="S729" s="2">
        <v>74.2</v>
      </c>
    </row>
    <row r="730" spans="1:19" x14ac:dyDescent="0.2">
      <c r="A730" s="1" t="str">
        <f t="shared" si="22"/>
        <v>Spruce-balsam fir NLS45</v>
      </c>
      <c r="B730" s="1" t="s">
        <v>330</v>
      </c>
      <c r="C730" s="2" t="s">
        <v>260</v>
      </c>
      <c r="D730" s="3" t="s">
        <v>329</v>
      </c>
      <c r="E730" s="3" t="str">
        <f t="shared" si="23"/>
        <v>Spruce-balsam fir NLS</v>
      </c>
      <c r="G730" s="2">
        <v>45</v>
      </c>
      <c r="H730" s="2">
        <v>77.2</v>
      </c>
      <c r="I730" s="2">
        <v>56</v>
      </c>
      <c r="J730" s="2">
        <v>5.0999999999999996</v>
      </c>
      <c r="K730" s="2">
        <v>1.5</v>
      </c>
      <c r="L730" s="2">
        <v>6.1</v>
      </c>
      <c r="M730" s="2">
        <v>27.7</v>
      </c>
      <c r="N730" s="2">
        <v>261.8</v>
      </c>
      <c r="O730" s="2">
        <v>96.4</v>
      </c>
      <c r="P730" s="2">
        <v>4.8</v>
      </c>
      <c r="Q730" s="2">
        <v>27.5</v>
      </c>
      <c r="R730" s="2">
        <v>232.7</v>
      </c>
      <c r="S730" s="2">
        <v>94.9</v>
      </c>
    </row>
    <row r="731" spans="1:19" x14ac:dyDescent="0.2">
      <c r="A731" s="1" t="str">
        <f t="shared" si="22"/>
        <v>Spruce-balsam fir NLS55</v>
      </c>
      <c r="B731" s="1" t="s">
        <v>330</v>
      </c>
      <c r="C731" s="2" t="s">
        <v>260</v>
      </c>
      <c r="D731" s="3" t="s">
        <v>329</v>
      </c>
      <c r="E731" s="3" t="str">
        <f t="shared" si="23"/>
        <v>Spruce-balsam fir NLS</v>
      </c>
      <c r="G731" s="2">
        <v>55</v>
      </c>
      <c r="H731" s="2">
        <v>100.7</v>
      </c>
      <c r="I731" s="2">
        <v>67.400000000000006</v>
      </c>
      <c r="J731" s="2">
        <v>5.8</v>
      </c>
      <c r="K731" s="2">
        <v>1.4</v>
      </c>
      <c r="L731" s="2">
        <v>6.6</v>
      </c>
      <c r="M731" s="2">
        <v>30.7</v>
      </c>
      <c r="N731" s="2">
        <v>261.8</v>
      </c>
      <c r="O731" s="2">
        <v>111.9</v>
      </c>
      <c r="P731" s="2">
        <v>5.8</v>
      </c>
      <c r="Q731" s="2">
        <v>30.7</v>
      </c>
      <c r="R731" s="2">
        <v>242.3</v>
      </c>
      <c r="S731" s="2">
        <v>111.1</v>
      </c>
    </row>
    <row r="732" spans="1:19" x14ac:dyDescent="0.2">
      <c r="A732" s="1" t="str">
        <f t="shared" si="22"/>
        <v>Spruce-balsam fir NLS65</v>
      </c>
      <c r="B732" s="1" t="s">
        <v>330</v>
      </c>
      <c r="C732" s="2" t="s">
        <v>260</v>
      </c>
      <c r="D732" s="3" t="s">
        <v>329</v>
      </c>
      <c r="E732" s="3" t="str">
        <f t="shared" si="23"/>
        <v>Spruce-balsam fir NLS</v>
      </c>
      <c r="G732" s="2">
        <v>65</v>
      </c>
      <c r="H732" s="2">
        <v>121.6</v>
      </c>
      <c r="I732" s="2">
        <v>77.2</v>
      </c>
      <c r="J732" s="2">
        <v>6.4</v>
      </c>
      <c r="K732" s="2">
        <v>1.3</v>
      </c>
      <c r="L732" s="2">
        <v>7.1</v>
      </c>
      <c r="M732" s="2">
        <v>33.299999999999997</v>
      </c>
      <c r="N732" s="2">
        <v>261.8</v>
      </c>
      <c r="O732" s="2">
        <v>125.2</v>
      </c>
      <c r="P732" s="2">
        <v>6.7</v>
      </c>
      <c r="Q732" s="2">
        <v>33.299999999999997</v>
      </c>
      <c r="R732" s="2">
        <v>249.7</v>
      </c>
      <c r="S732" s="2">
        <v>124.8</v>
      </c>
    </row>
    <row r="733" spans="1:19" x14ac:dyDescent="0.2">
      <c r="A733" s="1" t="str">
        <f t="shared" si="22"/>
        <v>Spruce-balsam fir NLS75</v>
      </c>
      <c r="B733" s="1" t="s">
        <v>330</v>
      </c>
      <c r="C733" s="2" t="s">
        <v>260</v>
      </c>
      <c r="D733" s="3" t="s">
        <v>329</v>
      </c>
      <c r="E733" s="3" t="str">
        <f t="shared" si="23"/>
        <v>Spruce-balsam fir NLS</v>
      </c>
      <c r="G733" s="2">
        <v>75</v>
      </c>
      <c r="H733" s="2">
        <v>140.19999999999999</v>
      </c>
      <c r="I733" s="2">
        <v>85.5</v>
      </c>
      <c r="J733" s="2">
        <v>6.8</v>
      </c>
      <c r="K733" s="2">
        <v>1.3</v>
      </c>
      <c r="L733" s="2">
        <v>7.6</v>
      </c>
      <c r="M733" s="2">
        <v>35.5</v>
      </c>
      <c r="N733" s="2">
        <v>261.8</v>
      </c>
      <c r="O733" s="2">
        <v>136.80000000000001</v>
      </c>
      <c r="P733" s="2">
        <v>7.4</v>
      </c>
      <c r="Q733" s="2">
        <v>35.5</v>
      </c>
      <c r="R733" s="2">
        <v>254.9</v>
      </c>
      <c r="S733" s="2">
        <v>136.5</v>
      </c>
    </row>
    <row r="734" spans="1:19" x14ac:dyDescent="0.2">
      <c r="A734" s="1" t="str">
        <f t="shared" si="22"/>
        <v>Spruce-balsam fir NLS85</v>
      </c>
      <c r="B734" s="1" t="s">
        <v>330</v>
      </c>
      <c r="C734" s="2" t="s">
        <v>260</v>
      </c>
      <c r="D734" s="3" t="s">
        <v>329</v>
      </c>
      <c r="E734" s="3" t="str">
        <f t="shared" si="23"/>
        <v>Spruce-balsam fir NLS</v>
      </c>
      <c r="G734" s="2">
        <v>85</v>
      </c>
      <c r="H734" s="2">
        <v>156.5</v>
      </c>
      <c r="I734" s="2">
        <v>92.8</v>
      </c>
      <c r="J734" s="2">
        <v>7.2</v>
      </c>
      <c r="K734" s="2">
        <v>1.2</v>
      </c>
      <c r="L734" s="2">
        <v>8.1999999999999993</v>
      </c>
      <c r="M734" s="2">
        <v>37.4</v>
      </c>
      <c r="N734" s="2">
        <v>261.8</v>
      </c>
      <c r="O734" s="2">
        <v>146.80000000000001</v>
      </c>
      <c r="P734" s="2">
        <v>8</v>
      </c>
      <c r="Q734" s="2">
        <v>37.4</v>
      </c>
      <c r="R734" s="2">
        <v>258.2</v>
      </c>
      <c r="S734" s="2">
        <v>146.6</v>
      </c>
    </row>
    <row r="735" spans="1:19" x14ac:dyDescent="0.2">
      <c r="A735" s="1" t="str">
        <f t="shared" si="22"/>
        <v>Spruce-balsam fir NLS95</v>
      </c>
      <c r="B735" s="1" t="s">
        <v>330</v>
      </c>
      <c r="C735" s="2" t="s">
        <v>260</v>
      </c>
      <c r="D735" s="3" t="s">
        <v>329</v>
      </c>
      <c r="E735" s="3" t="str">
        <f t="shared" si="23"/>
        <v>Spruce-balsam fir NLS</v>
      </c>
      <c r="G735" s="2">
        <v>95</v>
      </c>
      <c r="H735" s="2">
        <v>170.9</v>
      </c>
      <c r="I735" s="2">
        <v>99</v>
      </c>
      <c r="J735" s="2">
        <v>7.5</v>
      </c>
      <c r="K735" s="2">
        <v>1.2</v>
      </c>
      <c r="L735" s="2">
        <v>8.6</v>
      </c>
      <c r="M735" s="2">
        <v>39.1</v>
      </c>
      <c r="N735" s="2">
        <v>261.8</v>
      </c>
      <c r="O735" s="2">
        <v>155.4</v>
      </c>
      <c r="P735" s="2">
        <v>8.6</v>
      </c>
      <c r="Q735" s="2">
        <v>39.1</v>
      </c>
      <c r="R735" s="2">
        <v>260</v>
      </c>
      <c r="S735" s="2">
        <v>155.30000000000001</v>
      </c>
    </row>
    <row r="736" spans="1:19" x14ac:dyDescent="0.2">
      <c r="A736" s="1" t="str">
        <f t="shared" si="22"/>
        <v>Spruce-balsam fir NLS105</v>
      </c>
      <c r="B736" s="1" t="s">
        <v>330</v>
      </c>
      <c r="C736" s="2" t="s">
        <v>260</v>
      </c>
      <c r="D736" s="3" t="s">
        <v>329</v>
      </c>
      <c r="E736" s="3" t="str">
        <f t="shared" si="23"/>
        <v>Spruce-balsam fir NLS</v>
      </c>
      <c r="G736" s="2">
        <v>105</v>
      </c>
      <c r="H736" s="2">
        <v>183.5</v>
      </c>
      <c r="I736" s="2">
        <v>104.3</v>
      </c>
      <c r="J736" s="2">
        <v>7.7</v>
      </c>
      <c r="K736" s="2">
        <v>1.2</v>
      </c>
      <c r="L736" s="2">
        <v>9.1</v>
      </c>
      <c r="M736" s="2">
        <v>40.6</v>
      </c>
      <c r="N736" s="2">
        <v>261.8</v>
      </c>
      <c r="O736" s="2">
        <v>162.9</v>
      </c>
      <c r="P736" s="2">
        <v>9</v>
      </c>
      <c r="Q736" s="2">
        <v>40.6</v>
      </c>
      <c r="R736" s="2">
        <v>261</v>
      </c>
      <c r="S736" s="2">
        <v>162.9</v>
      </c>
    </row>
    <row r="737" spans="1:19" x14ac:dyDescent="0.2">
      <c r="A737" s="1" t="str">
        <f t="shared" si="22"/>
        <v>Spruce-balsam fir NLS115</v>
      </c>
      <c r="B737" s="1" t="s">
        <v>330</v>
      </c>
      <c r="C737" s="2" t="s">
        <v>260</v>
      </c>
      <c r="D737" s="3" t="s">
        <v>329</v>
      </c>
      <c r="E737" s="3" t="str">
        <f t="shared" si="23"/>
        <v>Spruce-balsam fir NLS</v>
      </c>
      <c r="G737" s="2">
        <v>115</v>
      </c>
      <c r="H737" s="2">
        <v>194.4</v>
      </c>
      <c r="I737" s="2">
        <v>109</v>
      </c>
      <c r="J737" s="2">
        <v>7.9</v>
      </c>
      <c r="K737" s="2">
        <v>1.2</v>
      </c>
      <c r="L737" s="2">
        <v>9.5</v>
      </c>
      <c r="M737" s="2">
        <v>41.9</v>
      </c>
      <c r="N737" s="2">
        <v>261.8</v>
      </c>
      <c r="O737" s="2">
        <v>169.4</v>
      </c>
      <c r="P737" s="2">
        <v>9.4</v>
      </c>
      <c r="Q737" s="2">
        <v>41.9</v>
      </c>
      <c r="R737" s="2">
        <v>261.5</v>
      </c>
      <c r="S737" s="2">
        <v>169.3</v>
      </c>
    </row>
    <row r="738" spans="1:19" x14ac:dyDescent="0.2">
      <c r="A738" s="1" t="str">
        <f t="shared" si="22"/>
        <v>Spruce-balsam fir NLS125</v>
      </c>
      <c r="B738" s="1" t="s">
        <v>330</v>
      </c>
      <c r="C738" s="2" t="s">
        <v>260</v>
      </c>
      <c r="D738" s="3" t="s">
        <v>329</v>
      </c>
      <c r="E738" s="3" t="str">
        <f t="shared" si="23"/>
        <v>Spruce-balsam fir NLS</v>
      </c>
      <c r="G738" s="2">
        <v>125</v>
      </c>
      <c r="H738" s="2">
        <v>203.8</v>
      </c>
      <c r="I738" s="2">
        <v>112.9</v>
      </c>
      <c r="J738" s="2">
        <v>8.1</v>
      </c>
      <c r="K738" s="2">
        <v>1.2</v>
      </c>
      <c r="L738" s="2">
        <v>9.8000000000000007</v>
      </c>
      <c r="M738" s="2">
        <v>43</v>
      </c>
      <c r="N738" s="2">
        <v>261.8</v>
      </c>
      <c r="O738" s="2">
        <v>174.9</v>
      </c>
      <c r="P738" s="2">
        <v>9.8000000000000007</v>
      </c>
      <c r="Q738" s="2">
        <v>43</v>
      </c>
      <c r="R738" s="2">
        <v>261.7</v>
      </c>
      <c r="S738" s="2">
        <v>174.9</v>
      </c>
    </row>
    <row r="739" spans="1:19" x14ac:dyDescent="0.2">
      <c r="A739" s="1" t="str">
        <f t="shared" si="22"/>
        <v>Western oak PSW0</v>
      </c>
      <c r="B739" s="1" t="s">
        <v>331</v>
      </c>
      <c r="C739" s="2" t="s">
        <v>279</v>
      </c>
      <c r="D739" s="3" t="s">
        <v>332</v>
      </c>
      <c r="E739" s="3" t="str">
        <f t="shared" si="23"/>
        <v>Western oak PSW</v>
      </c>
      <c r="G739" s="2">
        <v>0</v>
      </c>
      <c r="H739" s="2">
        <v>0</v>
      </c>
      <c r="I739" s="2">
        <v>0</v>
      </c>
      <c r="J739" s="2">
        <v>0</v>
      </c>
      <c r="K739" s="2">
        <v>4.7</v>
      </c>
      <c r="L739" s="2">
        <v>13.3</v>
      </c>
      <c r="M739" s="2">
        <v>31.7</v>
      </c>
      <c r="N739" s="2">
        <v>27.6</v>
      </c>
      <c r="O739" s="2">
        <v>49.7</v>
      </c>
      <c r="P739" s="2">
        <v>0</v>
      </c>
      <c r="Q739" s="2">
        <v>0</v>
      </c>
      <c r="R739" s="2">
        <v>20.7</v>
      </c>
      <c r="S739" s="2">
        <v>4.7</v>
      </c>
    </row>
    <row r="740" spans="1:19" x14ac:dyDescent="0.2">
      <c r="A740" s="1" t="str">
        <f t="shared" si="22"/>
        <v>Western oak PSW5</v>
      </c>
      <c r="B740" s="1" t="s">
        <v>331</v>
      </c>
      <c r="C740" s="2" t="s">
        <v>279</v>
      </c>
      <c r="D740" s="3" t="s">
        <v>332</v>
      </c>
      <c r="E740" s="3" t="str">
        <f t="shared" si="23"/>
        <v>Western oak PSW</v>
      </c>
      <c r="G740" s="2">
        <v>5</v>
      </c>
      <c r="H740" s="2">
        <v>0</v>
      </c>
      <c r="I740" s="2">
        <v>2.6</v>
      </c>
      <c r="J740" s="2">
        <v>0.2</v>
      </c>
      <c r="K740" s="2">
        <v>4.5999999999999996</v>
      </c>
      <c r="L740" s="2">
        <v>8.9</v>
      </c>
      <c r="M740" s="2">
        <v>28.4</v>
      </c>
      <c r="N740" s="2">
        <v>27.6</v>
      </c>
      <c r="O740" s="2">
        <v>44.8</v>
      </c>
      <c r="P740" s="2">
        <v>0.1</v>
      </c>
      <c r="Q740" s="2">
        <v>3.7</v>
      </c>
      <c r="R740" s="2">
        <v>20.8</v>
      </c>
      <c r="S740" s="2">
        <v>11.3</v>
      </c>
    </row>
    <row r="741" spans="1:19" x14ac:dyDescent="0.2">
      <c r="A741" s="1" t="str">
        <f t="shared" si="22"/>
        <v>Western oak PSW15</v>
      </c>
      <c r="B741" s="1" t="s">
        <v>331</v>
      </c>
      <c r="C741" s="2" t="s">
        <v>279</v>
      </c>
      <c r="D741" s="3" t="s">
        <v>332</v>
      </c>
      <c r="E741" s="3" t="str">
        <f t="shared" si="23"/>
        <v>Western oak PSW</v>
      </c>
      <c r="G741" s="2">
        <v>15</v>
      </c>
      <c r="H741" s="2">
        <v>0</v>
      </c>
      <c r="I741" s="2">
        <v>5.7</v>
      </c>
      <c r="J741" s="2">
        <v>0.6</v>
      </c>
      <c r="K741" s="2">
        <v>4.5</v>
      </c>
      <c r="L741" s="2">
        <v>4.0999999999999996</v>
      </c>
      <c r="M741" s="2">
        <v>24.6</v>
      </c>
      <c r="N741" s="2">
        <v>27.6</v>
      </c>
      <c r="O741" s="2">
        <v>39.5</v>
      </c>
      <c r="P741" s="2">
        <v>0.2</v>
      </c>
      <c r="Q741" s="2">
        <v>9.8000000000000007</v>
      </c>
      <c r="R741" s="2">
        <v>21.3</v>
      </c>
      <c r="S741" s="2">
        <v>20.8</v>
      </c>
    </row>
    <row r="742" spans="1:19" x14ac:dyDescent="0.2">
      <c r="A742" s="1" t="str">
        <f t="shared" si="22"/>
        <v>Western oak PSW25</v>
      </c>
      <c r="B742" s="1" t="s">
        <v>331</v>
      </c>
      <c r="C742" s="2" t="s">
        <v>279</v>
      </c>
      <c r="D742" s="3" t="s">
        <v>332</v>
      </c>
      <c r="E742" s="3" t="str">
        <f t="shared" si="23"/>
        <v>Western oak PSW</v>
      </c>
      <c r="G742" s="2">
        <v>25</v>
      </c>
      <c r="H742" s="2">
        <v>1</v>
      </c>
      <c r="I742" s="2">
        <v>8.8000000000000007</v>
      </c>
      <c r="J742" s="2">
        <v>0.9</v>
      </c>
      <c r="K742" s="2">
        <v>4.4000000000000004</v>
      </c>
      <c r="L742" s="2">
        <v>2.1</v>
      </c>
      <c r="M742" s="2">
        <v>23.4</v>
      </c>
      <c r="N742" s="2">
        <v>27.6</v>
      </c>
      <c r="O742" s="2">
        <v>39.5</v>
      </c>
      <c r="P742" s="2">
        <v>0.4</v>
      </c>
      <c r="Q742" s="2">
        <v>14.4</v>
      </c>
      <c r="R742" s="2">
        <v>22.2</v>
      </c>
      <c r="S742" s="2">
        <v>28.8</v>
      </c>
    </row>
    <row r="743" spans="1:19" x14ac:dyDescent="0.2">
      <c r="A743" s="1" t="str">
        <f t="shared" si="22"/>
        <v>Western oak PSW35</v>
      </c>
      <c r="B743" s="1" t="s">
        <v>331</v>
      </c>
      <c r="C743" s="2" t="s">
        <v>279</v>
      </c>
      <c r="D743" s="3" t="s">
        <v>332</v>
      </c>
      <c r="E743" s="3" t="str">
        <f t="shared" si="23"/>
        <v>Western oak PSW</v>
      </c>
      <c r="G743" s="2">
        <v>35</v>
      </c>
      <c r="H743" s="2">
        <v>25.9</v>
      </c>
      <c r="I743" s="2">
        <v>30.6</v>
      </c>
      <c r="J743" s="2">
        <v>3.1</v>
      </c>
      <c r="K743" s="2">
        <v>4.2</v>
      </c>
      <c r="L743" s="2">
        <v>2</v>
      </c>
      <c r="M743" s="2">
        <v>23.5</v>
      </c>
      <c r="N743" s="2">
        <v>27.6</v>
      </c>
      <c r="O743" s="2">
        <v>63.4</v>
      </c>
      <c r="P743" s="2">
        <v>1.3</v>
      </c>
      <c r="Q743" s="2">
        <v>18.100000000000001</v>
      </c>
      <c r="R743" s="2">
        <v>23.4</v>
      </c>
      <c r="S743" s="2">
        <v>57.3</v>
      </c>
    </row>
    <row r="744" spans="1:19" x14ac:dyDescent="0.2">
      <c r="A744" s="1" t="str">
        <f t="shared" si="22"/>
        <v>Western oak PSW45</v>
      </c>
      <c r="B744" s="1" t="s">
        <v>331</v>
      </c>
      <c r="C744" s="2" t="s">
        <v>279</v>
      </c>
      <c r="D744" s="3" t="s">
        <v>332</v>
      </c>
      <c r="E744" s="3" t="str">
        <f t="shared" si="23"/>
        <v>Western oak PSW</v>
      </c>
      <c r="G744" s="2">
        <v>45</v>
      </c>
      <c r="H744" s="2">
        <v>76.3</v>
      </c>
      <c r="I744" s="2">
        <v>65.099999999999994</v>
      </c>
      <c r="J744" s="2">
        <v>4.5</v>
      </c>
      <c r="K744" s="2">
        <v>4.0999999999999996</v>
      </c>
      <c r="L744" s="2">
        <v>3</v>
      </c>
      <c r="M744" s="2">
        <v>24.3</v>
      </c>
      <c r="N744" s="2">
        <v>27.6</v>
      </c>
      <c r="O744" s="2">
        <v>101.1</v>
      </c>
      <c r="P744" s="2">
        <v>2.7</v>
      </c>
      <c r="Q744" s="2">
        <v>21.1</v>
      </c>
      <c r="R744" s="2">
        <v>24.5</v>
      </c>
      <c r="S744" s="2">
        <v>97.5</v>
      </c>
    </row>
    <row r="745" spans="1:19" x14ac:dyDescent="0.2">
      <c r="A745" s="1" t="str">
        <f t="shared" si="22"/>
        <v>Western oak PSW55</v>
      </c>
      <c r="B745" s="1" t="s">
        <v>331</v>
      </c>
      <c r="C745" s="2" t="s">
        <v>279</v>
      </c>
      <c r="D745" s="3" t="s">
        <v>332</v>
      </c>
      <c r="E745" s="3" t="str">
        <f t="shared" si="23"/>
        <v>Western oak PSW</v>
      </c>
      <c r="G745" s="2">
        <v>55</v>
      </c>
      <c r="H745" s="2">
        <v>127.8</v>
      </c>
      <c r="I745" s="2">
        <v>98.3</v>
      </c>
      <c r="J745" s="2">
        <v>5.4</v>
      </c>
      <c r="K745" s="2">
        <v>4</v>
      </c>
      <c r="L745" s="2">
        <v>4.2</v>
      </c>
      <c r="M745" s="2">
        <v>25.5</v>
      </c>
      <c r="N745" s="2">
        <v>27.6</v>
      </c>
      <c r="O745" s="2">
        <v>137.5</v>
      </c>
      <c r="P745" s="2">
        <v>4.0999999999999996</v>
      </c>
      <c r="Q745" s="2">
        <v>23.6</v>
      </c>
      <c r="R745" s="2">
        <v>25.5</v>
      </c>
      <c r="S745" s="2">
        <v>135.30000000000001</v>
      </c>
    </row>
    <row r="746" spans="1:19" x14ac:dyDescent="0.2">
      <c r="A746" s="1" t="str">
        <f t="shared" si="22"/>
        <v>Western oak PSW65</v>
      </c>
      <c r="B746" s="1" t="s">
        <v>331</v>
      </c>
      <c r="C746" s="2" t="s">
        <v>279</v>
      </c>
      <c r="D746" s="3" t="s">
        <v>332</v>
      </c>
      <c r="E746" s="3" t="str">
        <f t="shared" si="23"/>
        <v>Western oak PSW</v>
      </c>
      <c r="G746" s="2">
        <v>65</v>
      </c>
      <c r="H746" s="2">
        <v>174.4</v>
      </c>
      <c r="I746" s="2">
        <v>124</v>
      </c>
      <c r="J746" s="2">
        <v>6</v>
      </c>
      <c r="K746" s="2">
        <v>4</v>
      </c>
      <c r="L746" s="2">
        <v>5.2</v>
      </c>
      <c r="M746" s="2">
        <v>26.8</v>
      </c>
      <c r="N746" s="2">
        <v>27.6</v>
      </c>
      <c r="O746" s="2">
        <v>166.1</v>
      </c>
      <c r="P746" s="2">
        <v>5.0999999999999996</v>
      </c>
      <c r="Q746" s="2">
        <v>25.6</v>
      </c>
      <c r="R746" s="2">
        <v>26.3</v>
      </c>
      <c r="S746" s="2">
        <v>164.8</v>
      </c>
    </row>
    <row r="747" spans="1:19" x14ac:dyDescent="0.2">
      <c r="A747" s="1" t="str">
        <f t="shared" si="22"/>
        <v>Western oak PSW75</v>
      </c>
      <c r="B747" s="1" t="s">
        <v>331</v>
      </c>
      <c r="C747" s="2" t="s">
        <v>279</v>
      </c>
      <c r="D747" s="3" t="s">
        <v>332</v>
      </c>
      <c r="E747" s="3" t="str">
        <f t="shared" si="23"/>
        <v>Western oak PSW</v>
      </c>
      <c r="G747" s="2">
        <v>75</v>
      </c>
      <c r="H747" s="2">
        <v>215</v>
      </c>
      <c r="I747" s="2">
        <v>145.30000000000001</v>
      </c>
      <c r="J747" s="2">
        <v>6.5</v>
      </c>
      <c r="K747" s="2">
        <v>4</v>
      </c>
      <c r="L747" s="2">
        <v>6.1</v>
      </c>
      <c r="M747" s="2">
        <v>28.1</v>
      </c>
      <c r="N747" s="2">
        <v>27.6</v>
      </c>
      <c r="O747" s="2">
        <v>189.9</v>
      </c>
      <c r="P747" s="2">
        <v>6</v>
      </c>
      <c r="Q747" s="2">
        <v>27.4</v>
      </c>
      <c r="R747" s="2">
        <v>26.9</v>
      </c>
      <c r="S747" s="2">
        <v>189.2</v>
      </c>
    </row>
    <row r="748" spans="1:19" x14ac:dyDescent="0.2">
      <c r="A748" s="1" t="str">
        <f t="shared" si="22"/>
        <v>Western oak PSW85</v>
      </c>
      <c r="B748" s="1" t="s">
        <v>331</v>
      </c>
      <c r="C748" s="2" t="s">
        <v>279</v>
      </c>
      <c r="D748" s="3" t="s">
        <v>332</v>
      </c>
      <c r="E748" s="3" t="str">
        <f t="shared" si="23"/>
        <v>Western oak PSW</v>
      </c>
      <c r="G748" s="2">
        <v>85</v>
      </c>
      <c r="H748" s="2">
        <v>249.4</v>
      </c>
      <c r="I748" s="2">
        <v>162.69999999999999</v>
      </c>
      <c r="J748" s="2">
        <v>6.8</v>
      </c>
      <c r="K748" s="2">
        <v>4</v>
      </c>
      <c r="L748" s="2">
        <v>6.8</v>
      </c>
      <c r="M748" s="2">
        <v>29.4</v>
      </c>
      <c r="N748" s="2">
        <v>27.6</v>
      </c>
      <c r="O748" s="2">
        <v>209.7</v>
      </c>
      <c r="P748" s="2">
        <v>6.8</v>
      </c>
      <c r="Q748" s="2">
        <v>29</v>
      </c>
      <c r="R748" s="2">
        <v>27.2</v>
      </c>
      <c r="S748" s="2">
        <v>209.2</v>
      </c>
    </row>
    <row r="749" spans="1:19" x14ac:dyDescent="0.2">
      <c r="A749" s="1" t="str">
        <f t="shared" si="22"/>
        <v>Western oak PSW95</v>
      </c>
      <c r="B749" s="1" t="s">
        <v>331</v>
      </c>
      <c r="C749" s="2" t="s">
        <v>279</v>
      </c>
      <c r="D749" s="3" t="s">
        <v>332</v>
      </c>
      <c r="E749" s="3" t="str">
        <f t="shared" si="23"/>
        <v>Western oak PSW</v>
      </c>
      <c r="G749" s="2">
        <v>95</v>
      </c>
      <c r="H749" s="2">
        <v>278.39999999999998</v>
      </c>
      <c r="I749" s="2">
        <v>177.1</v>
      </c>
      <c r="J749" s="2">
        <v>7.1</v>
      </c>
      <c r="K749" s="2">
        <v>4</v>
      </c>
      <c r="L749" s="2">
        <v>7.4</v>
      </c>
      <c r="M749" s="2">
        <v>30.6</v>
      </c>
      <c r="N749" s="2">
        <v>27.6</v>
      </c>
      <c r="O749" s="2">
        <v>226.1</v>
      </c>
      <c r="P749" s="2">
        <v>7.4</v>
      </c>
      <c r="Q749" s="2">
        <v>30.3</v>
      </c>
      <c r="R749" s="2">
        <v>27.4</v>
      </c>
      <c r="S749" s="2">
        <v>225.8</v>
      </c>
    </row>
    <row r="750" spans="1:19" x14ac:dyDescent="0.2">
      <c r="A750" s="1" t="str">
        <f t="shared" si="22"/>
        <v>Western oak PSW105</v>
      </c>
      <c r="B750" s="1" t="s">
        <v>331</v>
      </c>
      <c r="C750" s="2" t="s">
        <v>279</v>
      </c>
      <c r="D750" s="3" t="s">
        <v>332</v>
      </c>
      <c r="E750" s="3" t="str">
        <f t="shared" si="23"/>
        <v>Western oak PSW</v>
      </c>
      <c r="G750" s="2">
        <v>105</v>
      </c>
      <c r="H750" s="2">
        <v>302.8</v>
      </c>
      <c r="I750" s="2">
        <v>189</v>
      </c>
      <c r="J750" s="2">
        <v>7.3</v>
      </c>
      <c r="K750" s="2">
        <v>3.9</v>
      </c>
      <c r="L750" s="2">
        <v>7.9</v>
      </c>
      <c r="M750" s="2">
        <v>31.7</v>
      </c>
      <c r="N750" s="2">
        <v>27.6</v>
      </c>
      <c r="O750" s="2">
        <v>239.7</v>
      </c>
      <c r="P750" s="2">
        <v>7.8</v>
      </c>
      <c r="Q750" s="2">
        <v>31.5</v>
      </c>
      <c r="R750" s="2">
        <v>27.5</v>
      </c>
      <c r="S750" s="2">
        <v>239.6</v>
      </c>
    </row>
    <row r="751" spans="1:19" x14ac:dyDescent="0.2">
      <c r="A751" s="1" t="str">
        <f t="shared" si="22"/>
        <v>Western oak PSW115</v>
      </c>
      <c r="B751" s="1" t="s">
        <v>331</v>
      </c>
      <c r="C751" s="2" t="s">
        <v>279</v>
      </c>
      <c r="D751" s="3" t="s">
        <v>332</v>
      </c>
      <c r="E751" s="3" t="str">
        <f t="shared" si="23"/>
        <v>Western oak PSW</v>
      </c>
      <c r="G751" s="2">
        <v>115</v>
      </c>
      <c r="H751" s="2">
        <v>323.3</v>
      </c>
      <c r="I751" s="2">
        <v>198.8</v>
      </c>
      <c r="J751" s="2">
        <v>7.4</v>
      </c>
      <c r="K751" s="2">
        <v>3.9</v>
      </c>
      <c r="L751" s="2">
        <v>8.3000000000000007</v>
      </c>
      <c r="M751" s="2">
        <v>32.6</v>
      </c>
      <c r="N751" s="2">
        <v>27.6</v>
      </c>
      <c r="O751" s="2">
        <v>251.1</v>
      </c>
      <c r="P751" s="2">
        <v>8.3000000000000007</v>
      </c>
      <c r="Q751" s="2">
        <v>32.6</v>
      </c>
      <c r="R751" s="2">
        <v>27.5</v>
      </c>
      <c r="S751" s="2">
        <v>251</v>
      </c>
    </row>
    <row r="752" spans="1:19" x14ac:dyDescent="0.2">
      <c r="A752" s="1" t="str">
        <f t="shared" si="22"/>
        <v>Western oak PSW125</v>
      </c>
      <c r="B752" s="1" t="s">
        <v>331</v>
      </c>
      <c r="C752" s="2" t="s">
        <v>279</v>
      </c>
      <c r="D752" s="3" t="s">
        <v>332</v>
      </c>
      <c r="E752" s="3" t="str">
        <f t="shared" si="23"/>
        <v>Western oak PSW</v>
      </c>
      <c r="G752" s="2">
        <v>125</v>
      </c>
      <c r="H752" s="2">
        <v>340.6</v>
      </c>
      <c r="I752" s="2">
        <v>207</v>
      </c>
      <c r="J752" s="2">
        <v>7.6</v>
      </c>
      <c r="K752" s="2">
        <v>3.9</v>
      </c>
      <c r="L752" s="2">
        <v>8.6</v>
      </c>
      <c r="M752" s="2">
        <v>33.5</v>
      </c>
      <c r="N752" s="2">
        <v>27.6</v>
      </c>
      <c r="O752" s="2">
        <v>260.7</v>
      </c>
      <c r="P752" s="2">
        <v>8.6</v>
      </c>
      <c r="Q752" s="2">
        <v>33.5</v>
      </c>
      <c r="R752" s="2">
        <v>27.6</v>
      </c>
      <c r="S752" s="2">
        <v>260.60000000000002</v>
      </c>
    </row>
    <row r="753" spans="1:19" x14ac:dyDescent="0.2">
      <c r="A753" s="1" t="str">
        <f t="shared" si="22"/>
        <v>White-red-jack pine NE0</v>
      </c>
      <c r="B753" s="1" t="s">
        <v>333</v>
      </c>
      <c r="C753" s="2" t="s">
        <v>257</v>
      </c>
      <c r="D753" s="3" t="s">
        <v>334</v>
      </c>
      <c r="E753" s="3" t="str">
        <f t="shared" si="23"/>
        <v>White-red-jack pine NE</v>
      </c>
      <c r="G753" s="2">
        <v>0</v>
      </c>
      <c r="H753" s="2">
        <v>0</v>
      </c>
      <c r="I753" s="2">
        <v>0</v>
      </c>
      <c r="J753" s="2">
        <v>0</v>
      </c>
      <c r="K753" s="2">
        <v>2.1</v>
      </c>
      <c r="L753" s="2">
        <v>20.399999999999999</v>
      </c>
      <c r="M753" s="2">
        <v>13.8</v>
      </c>
      <c r="N753" s="2">
        <v>78.099999999999994</v>
      </c>
      <c r="O753" s="2">
        <v>36.299999999999997</v>
      </c>
      <c r="P753" s="2">
        <v>0</v>
      </c>
      <c r="Q753" s="2">
        <v>0</v>
      </c>
      <c r="R753" s="2">
        <v>58.6</v>
      </c>
      <c r="S753" s="2">
        <v>2.1</v>
      </c>
    </row>
    <row r="754" spans="1:19" x14ac:dyDescent="0.2">
      <c r="A754" s="1" t="str">
        <f t="shared" si="22"/>
        <v>White-red-jack pine NE5</v>
      </c>
      <c r="B754" s="1" t="s">
        <v>333</v>
      </c>
      <c r="C754" s="2" t="s">
        <v>257</v>
      </c>
      <c r="D754" s="3" t="s">
        <v>334</v>
      </c>
      <c r="E754" s="3" t="str">
        <f t="shared" si="23"/>
        <v>White-red-jack pine NE</v>
      </c>
      <c r="G754" s="2">
        <v>5</v>
      </c>
      <c r="H754" s="2">
        <v>0</v>
      </c>
      <c r="I754" s="2">
        <v>7.3</v>
      </c>
      <c r="J754" s="2">
        <v>0.7</v>
      </c>
      <c r="K754" s="2">
        <v>2.2000000000000002</v>
      </c>
      <c r="L754" s="2">
        <v>15.8</v>
      </c>
      <c r="M754" s="2">
        <v>10.7</v>
      </c>
      <c r="N754" s="2">
        <v>78.099999999999994</v>
      </c>
      <c r="O754" s="2">
        <v>36.799999999999997</v>
      </c>
      <c r="P754" s="2">
        <v>0.4</v>
      </c>
      <c r="Q754" s="2">
        <v>3.1</v>
      </c>
      <c r="R754" s="2">
        <v>58.8</v>
      </c>
      <c r="S754" s="2">
        <v>13.8</v>
      </c>
    </row>
    <row r="755" spans="1:19" x14ac:dyDescent="0.2">
      <c r="A755" s="1" t="str">
        <f t="shared" si="22"/>
        <v>White-red-jack pine NE15</v>
      </c>
      <c r="B755" s="1" t="s">
        <v>333</v>
      </c>
      <c r="C755" s="2" t="s">
        <v>257</v>
      </c>
      <c r="D755" s="3" t="s">
        <v>334</v>
      </c>
      <c r="E755" s="3" t="str">
        <f t="shared" si="23"/>
        <v>White-red-jack pine NE</v>
      </c>
      <c r="G755" s="2">
        <v>15</v>
      </c>
      <c r="H755" s="2">
        <v>30</v>
      </c>
      <c r="I755" s="2">
        <v>28.6</v>
      </c>
      <c r="J755" s="2">
        <v>2.9</v>
      </c>
      <c r="K755" s="2">
        <v>1.8</v>
      </c>
      <c r="L755" s="2">
        <v>10.4</v>
      </c>
      <c r="M755" s="2">
        <v>9.4</v>
      </c>
      <c r="N755" s="2">
        <v>78.099999999999994</v>
      </c>
      <c r="O755" s="2">
        <v>53.1</v>
      </c>
      <c r="P755" s="2">
        <v>1.6</v>
      </c>
      <c r="Q755" s="2">
        <v>7.1</v>
      </c>
      <c r="R755" s="2">
        <v>60.3</v>
      </c>
      <c r="S755" s="2">
        <v>41.9</v>
      </c>
    </row>
    <row r="756" spans="1:19" x14ac:dyDescent="0.2">
      <c r="A756" s="1" t="str">
        <f t="shared" si="22"/>
        <v>White-red-jack pine NE25</v>
      </c>
      <c r="B756" s="1" t="s">
        <v>333</v>
      </c>
      <c r="C756" s="2" t="s">
        <v>257</v>
      </c>
      <c r="D756" s="3" t="s">
        <v>334</v>
      </c>
      <c r="E756" s="3" t="str">
        <f t="shared" si="23"/>
        <v>White-red-jack pine NE</v>
      </c>
      <c r="G756" s="2">
        <v>25</v>
      </c>
      <c r="H756" s="2">
        <v>54.4</v>
      </c>
      <c r="I756" s="2">
        <v>44.7</v>
      </c>
      <c r="J756" s="2">
        <v>3.9</v>
      </c>
      <c r="K756" s="2">
        <v>1.8</v>
      </c>
      <c r="L756" s="2">
        <v>7.5</v>
      </c>
      <c r="M756" s="2">
        <v>10.1</v>
      </c>
      <c r="N756" s="2">
        <v>78.099999999999994</v>
      </c>
      <c r="O756" s="2">
        <v>68.099999999999994</v>
      </c>
      <c r="P756" s="2">
        <v>2.5</v>
      </c>
      <c r="Q756" s="2">
        <v>9.4</v>
      </c>
      <c r="R756" s="2">
        <v>62.9</v>
      </c>
      <c r="S756" s="2">
        <v>62.3</v>
      </c>
    </row>
    <row r="757" spans="1:19" x14ac:dyDescent="0.2">
      <c r="A757" s="1" t="str">
        <f t="shared" si="22"/>
        <v>White-red-jack pine NE35</v>
      </c>
      <c r="B757" s="1" t="s">
        <v>333</v>
      </c>
      <c r="C757" s="2" t="s">
        <v>257</v>
      </c>
      <c r="D757" s="3" t="s">
        <v>334</v>
      </c>
      <c r="E757" s="3" t="str">
        <f t="shared" si="23"/>
        <v>White-red-jack pine NE</v>
      </c>
      <c r="G757" s="2">
        <v>35</v>
      </c>
      <c r="H757" s="2">
        <v>77.900000000000006</v>
      </c>
      <c r="I757" s="2">
        <v>57.7</v>
      </c>
      <c r="J757" s="2">
        <v>4.3</v>
      </c>
      <c r="K757" s="2">
        <v>1.7</v>
      </c>
      <c r="L757" s="2">
        <v>6.1</v>
      </c>
      <c r="M757" s="2">
        <v>11.2</v>
      </c>
      <c r="N757" s="2">
        <v>78.099999999999994</v>
      </c>
      <c r="O757" s="2">
        <v>81</v>
      </c>
      <c r="P757" s="2">
        <v>3.2</v>
      </c>
      <c r="Q757" s="2">
        <v>11</v>
      </c>
      <c r="R757" s="2">
        <v>66.2</v>
      </c>
      <c r="S757" s="2">
        <v>77.900000000000006</v>
      </c>
    </row>
    <row r="758" spans="1:19" x14ac:dyDescent="0.2">
      <c r="A758" s="1" t="str">
        <f t="shared" si="22"/>
        <v>White-red-jack pine NE45</v>
      </c>
      <c r="B758" s="1" t="s">
        <v>333</v>
      </c>
      <c r="C758" s="2" t="s">
        <v>257</v>
      </c>
      <c r="D758" s="3" t="s">
        <v>334</v>
      </c>
      <c r="E758" s="3" t="str">
        <f t="shared" si="23"/>
        <v>White-red-jack pine NE</v>
      </c>
      <c r="G758" s="2">
        <v>45</v>
      </c>
      <c r="H758" s="2">
        <v>100.6</v>
      </c>
      <c r="I758" s="2">
        <v>69.400000000000006</v>
      </c>
      <c r="J758" s="2">
        <v>4.5999999999999996</v>
      </c>
      <c r="K758" s="2">
        <v>1.7</v>
      </c>
      <c r="L758" s="2">
        <v>5.5</v>
      </c>
      <c r="M758" s="2">
        <v>12.2</v>
      </c>
      <c r="N758" s="2">
        <v>78.099999999999994</v>
      </c>
      <c r="O758" s="2">
        <v>93.4</v>
      </c>
      <c r="P758" s="2">
        <v>3.8</v>
      </c>
      <c r="Q758" s="2">
        <v>12.2</v>
      </c>
      <c r="R758" s="2">
        <v>69.400000000000006</v>
      </c>
      <c r="S758" s="2">
        <v>91.7</v>
      </c>
    </row>
    <row r="759" spans="1:19" x14ac:dyDescent="0.2">
      <c r="A759" s="1" t="str">
        <f t="shared" si="22"/>
        <v>White-red-jack pine NE55</v>
      </c>
      <c r="B759" s="1" t="s">
        <v>333</v>
      </c>
      <c r="C759" s="2" t="s">
        <v>257</v>
      </c>
      <c r="D759" s="3" t="s">
        <v>334</v>
      </c>
      <c r="E759" s="3" t="str">
        <f t="shared" si="23"/>
        <v>White-red-jack pine NE</v>
      </c>
      <c r="G759" s="2">
        <v>55</v>
      </c>
      <c r="H759" s="2">
        <v>122.5</v>
      </c>
      <c r="I759" s="2">
        <v>78.7</v>
      </c>
      <c r="J759" s="2">
        <v>4.8</v>
      </c>
      <c r="K759" s="2">
        <v>1.6</v>
      </c>
      <c r="L759" s="2">
        <v>5.3</v>
      </c>
      <c r="M759" s="2">
        <v>13.1</v>
      </c>
      <c r="N759" s="2">
        <v>78.099999999999994</v>
      </c>
      <c r="O759" s="2">
        <v>103.4</v>
      </c>
      <c r="P759" s="2">
        <v>4.3</v>
      </c>
      <c r="Q759" s="2">
        <v>13</v>
      </c>
      <c r="R759" s="2">
        <v>72.3</v>
      </c>
      <c r="S759" s="2">
        <v>102.5</v>
      </c>
    </row>
    <row r="760" spans="1:19" x14ac:dyDescent="0.2">
      <c r="A760" s="1" t="str">
        <f t="shared" si="22"/>
        <v>White-red-jack pine NE65</v>
      </c>
      <c r="B760" s="1" t="s">
        <v>333</v>
      </c>
      <c r="C760" s="2" t="s">
        <v>257</v>
      </c>
      <c r="D760" s="3" t="s">
        <v>334</v>
      </c>
      <c r="E760" s="3" t="str">
        <f t="shared" si="23"/>
        <v>White-red-jack pine NE</v>
      </c>
      <c r="G760" s="2">
        <v>65</v>
      </c>
      <c r="H760" s="2">
        <v>142.30000000000001</v>
      </c>
      <c r="I760" s="2">
        <v>86.8</v>
      </c>
      <c r="J760" s="2">
        <v>5</v>
      </c>
      <c r="K760" s="2">
        <v>1.6</v>
      </c>
      <c r="L760" s="2">
        <v>5.3</v>
      </c>
      <c r="M760" s="2">
        <v>13.7</v>
      </c>
      <c r="N760" s="2">
        <v>78.099999999999994</v>
      </c>
      <c r="O760" s="2">
        <v>112.5</v>
      </c>
      <c r="P760" s="2">
        <v>4.8</v>
      </c>
      <c r="Q760" s="2">
        <v>13.7</v>
      </c>
      <c r="R760" s="2">
        <v>74.5</v>
      </c>
      <c r="S760" s="2">
        <v>111.9</v>
      </c>
    </row>
    <row r="761" spans="1:19" x14ac:dyDescent="0.2">
      <c r="A761" s="1" t="str">
        <f t="shared" si="22"/>
        <v>White-red-jack pine NE75</v>
      </c>
      <c r="B761" s="1" t="s">
        <v>333</v>
      </c>
      <c r="C761" s="2" t="s">
        <v>257</v>
      </c>
      <c r="D761" s="3" t="s">
        <v>334</v>
      </c>
      <c r="E761" s="3" t="str">
        <f t="shared" si="23"/>
        <v>White-red-jack pine NE</v>
      </c>
      <c r="G761" s="2">
        <v>75</v>
      </c>
      <c r="H761" s="2">
        <v>160.9</v>
      </c>
      <c r="I761" s="2">
        <v>94.3</v>
      </c>
      <c r="J761" s="2">
        <v>5.2</v>
      </c>
      <c r="K761" s="2">
        <v>1.6</v>
      </c>
      <c r="L761" s="2">
        <v>5.5</v>
      </c>
      <c r="M761" s="2">
        <v>14.2</v>
      </c>
      <c r="N761" s="2">
        <v>78.099999999999994</v>
      </c>
      <c r="O761" s="2">
        <v>120.8</v>
      </c>
      <c r="P761" s="2">
        <v>5.2</v>
      </c>
      <c r="Q761" s="2">
        <v>14.2</v>
      </c>
      <c r="R761" s="2">
        <v>76.099999999999994</v>
      </c>
      <c r="S761" s="2">
        <v>120.5</v>
      </c>
    </row>
    <row r="762" spans="1:19" x14ac:dyDescent="0.2">
      <c r="A762" s="1" t="str">
        <f t="shared" si="22"/>
        <v>White-red-jack pine NE85</v>
      </c>
      <c r="B762" s="1" t="s">
        <v>333</v>
      </c>
      <c r="C762" s="2" t="s">
        <v>257</v>
      </c>
      <c r="D762" s="3" t="s">
        <v>334</v>
      </c>
      <c r="E762" s="3" t="str">
        <f t="shared" si="23"/>
        <v>White-red-jack pine NE</v>
      </c>
      <c r="G762" s="2">
        <v>85</v>
      </c>
      <c r="H762" s="2">
        <v>178.4</v>
      </c>
      <c r="I762" s="2">
        <v>101.2</v>
      </c>
      <c r="J762" s="2">
        <v>5.3</v>
      </c>
      <c r="K762" s="2">
        <v>1.6</v>
      </c>
      <c r="L762" s="2">
        <v>5.8</v>
      </c>
      <c r="M762" s="2">
        <v>14.7</v>
      </c>
      <c r="N762" s="2">
        <v>78.099999999999994</v>
      </c>
      <c r="O762" s="2">
        <v>128.6</v>
      </c>
      <c r="P762" s="2">
        <v>5.6</v>
      </c>
      <c r="Q762" s="2">
        <v>14.7</v>
      </c>
      <c r="R762" s="2">
        <v>77</v>
      </c>
      <c r="S762" s="2">
        <v>128.4</v>
      </c>
    </row>
    <row r="763" spans="1:19" x14ac:dyDescent="0.2">
      <c r="A763" s="1" t="str">
        <f t="shared" si="22"/>
        <v>White-red-jack pine NE95</v>
      </c>
      <c r="B763" s="1" t="s">
        <v>333</v>
      </c>
      <c r="C763" s="2" t="s">
        <v>257</v>
      </c>
      <c r="D763" s="3" t="s">
        <v>334</v>
      </c>
      <c r="E763" s="3" t="str">
        <f t="shared" si="23"/>
        <v>White-red-jack pine NE</v>
      </c>
      <c r="G763" s="2">
        <v>95</v>
      </c>
      <c r="H763" s="2">
        <v>194.7</v>
      </c>
      <c r="I763" s="2">
        <v>107.6</v>
      </c>
      <c r="J763" s="2">
        <v>5.4</v>
      </c>
      <c r="K763" s="2">
        <v>1.6</v>
      </c>
      <c r="L763" s="2">
        <v>6</v>
      </c>
      <c r="M763" s="2">
        <v>15</v>
      </c>
      <c r="N763" s="2">
        <v>78.099999999999994</v>
      </c>
      <c r="O763" s="2">
        <v>135.69999999999999</v>
      </c>
      <c r="P763" s="2">
        <v>5.9</v>
      </c>
      <c r="Q763" s="2">
        <v>15</v>
      </c>
      <c r="R763" s="2">
        <v>77.599999999999994</v>
      </c>
      <c r="S763" s="2">
        <v>135.6</v>
      </c>
    </row>
    <row r="764" spans="1:19" x14ac:dyDescent="0.2">
      <c r="A764" s="1" t="str">
        <f t="shared" si="22"/>
        <v>White-red-jack pine NE105</v>
      </c>
      <c r="B764" s="1" t="s">
        <v>333</v>
      </c>
      <c r="C764" s="2" t="s">
        <v>257</v>
      </c>
      <c r="D764" s="3" t="s">
        <v>334</v>
      </c>
      <c r="E764" s="3" t="str">
        <f t="shared" si="23"/>
        <v>White-red-jack pine NE</v>
      </c>
      <c r="G764" s="2">
        <v>105</v>
      </c>
      <c r="H764" s="2">
        <v>210</v>
      </c>
      <c r="I764" s="2">
        <v>113.5</v>
      </c>
      <c r="J764" s="2">
        <v>5.5</v>
      </c>
      <c r="K764" s="2">
        <v>1.6</v>
      </c>
      <c r="L764" s="2">
        <v>6.3</v>
      </c>
      <c r="M764" s="2">
        <v>15.4</v>
      </c>
      <c r="N764" s="2">
        <v>78.099999999999994</v>
      </c>
      <c r="O764" s="2">
        <v>142.30000000000001</v>
      </c>
      <c r="P764" s="2">
        <v>6.3</v>
      </c>
      <c r="Q764" s="2">
        <v>15.4</v>
      </c>
      <c r="R764" s="2">
        <v>77.900000000000006</v>
      </c>
      <c r="S764" s="2">
        <v>142.19999999999999</v>
      </c>
    </row>
    <row r="765" spans="1:19" x14ac:dyDescent="0.2">
      <c r="A765" s="1" t="str">
        <f t="shared" si="22"/>
        <v>White-red-jack pine NE115</v>
      </c>
      <c r="B765" s="1" t="s">
        <v>333</v>
      </c>
      <c r="C765" s="2" t="s">
        <v>257</v>
      </c>
      <c r="D765" s="3" t="s">
        <v>334</v>
      </c>
      <c r="E765" s="3" t="str">
        <f t="shared" si="23"/>
        <v>White-red-jack pine NE</v>
      </c>
      <c r="G765" s="2">
        <v>115</v>
      </c>
      <c r="H765" s="2">
        <v>224.1</v>
      </c>
      <c r="I765" s="2">
        <v>118.9</v>
      </c>
      <c r="J765" s="2">
        <v>5.6</v>
      </c>
      <c r="K765" s="2">
        <v>1.6</v>
      </c>
      <c r="L765" s="2">
        <v>6.6</v>
      </c>
      <c r="M765" s="2">
        <v>15.6</v>
      </c>
      <c r="N765" s="2">
        <v>78.099999999999994</v>
      </c>
      <c r="O765" s="2">
        <v>148.30000000000001</v>
      </c>
      <c r="P765" s="2">
        <v>6.6</v>
      </c>
      <c r="Q765" s="2">
        <v>15.6</v>
      </c>
      <c r="R765" s="2">
        <v>78</v>
      </c>
      <c r="S765" s="2">
        <v>148.19999999999999</v>
      </c>
    </row>
    <row r="766" spans="1:19" x14ac:dyDescent="0.2">
      <c r="A766" s="1" t="str">
        <f t="shared" si="22"/>
        <v>White-red-jack pine NE125</v>
      </c>
      <c r="B766" s="1" t="s">
        <v>333</v>
      </c>
      <c r="C766" s="2" t="s">
        <v>257</v>
      </c>
      <c r="D766" s="3" t="s">
        <v>334</v>
      </c>
      <c r="E766" s="3" t="str">
        <f t="shared" si="23"/>
        <v>White-red-jack pine NE</v>
      </c>
      <c r="G766" s="2">
        <v>125</v>
      </c>
      <c r="H766" s="2">
        <v>237.1</v>
      </c>
      <c r="I766" s="2">
        <v>123.8</v>
      </c>
      <c r="J766" s="2">
        <v>5.7</v>
      </c>
      <c r="K766" s="2">
        <v>1.6</v>
      </c>
      <c r="L766" s="2">
        <v>6.8</v>
      </c>
      <c r="M766" s="2">
        <v>15.9</v>
      </c>
      <c r="N766" s="2">
        <v>78.099999999999994</v>
      </c>
      <c r="O766" s="2">
        <v>153.80000000000001</v>
      </c>
      <c r="P766" s="2">
        <v>6.8</v>
      </c>
      <c r="Q766" s="2">
        <v>15.9</v>
      </c>
      <c r="R766" s="2">
        <v>78.099999999999994</v>
      </c>
      <c r="S766" s="2">
        <v>153.80000000000001</v>
      </c>
    </row>
    <row r="767" spans="1:19" x14ac:dyDescent="0.2">
      <c r="A767" s="1" t="str">
        <f t="shared" si="22"/>
        <v>White-red-jack pine NLS0</v>
      </c>
      <c r="B767" s="1" t="s">
        <v>335</v>
      </c>
      <c r="C767" s="2" t="s">
        <v>260</v>
      </c>
      <c r="D767" s="3" t="s">
        <v>334</v>
      </c>
      <c r="E767" s="3" t="str">
        <f t="shared" si="23"/>
        <v>White-red-jack pine NLS</v>
      </c>
      <c r="G767" s="2">
        <v>0</v>
      </c>
      <c r="H767" s="2">
        <v>0</v>
      </c>
      <c r="I767" s="2">
        <v>0</v>
      </c>
      <c r="J767" s="2">
        <v>0</v>
      </c>
      <c r="K767" s="2">
        <v>2</v>
      </c>
      <c r="L767" s="2">
        <v>25.5</v>
      </c>
      <c r="M767" s="2">
        <v>13.8</v>
      </c>
      <c r="N767" s="2">
        <v>120.8</v>
      </c>
      <c r="O767" s="2">
        <v>41.3</v>
      </c>
      <c r="P767" s="2">
        <v>0</v>
      </c>
      <c r="Q767" s="2">
        <v>0</v>
      </c>
      <c r="R767" s="2">
        <v>90.6</v>
      </c>
      <c r="S767" s="2">
        <v>2</v>
      </c>
    </row>
    <row r="768" spans="1:19" x14ac:dyDescent="0.2">
      <c r="A768" s="1" t="str">
        <f t="shared" si="22"/>
        <v>White-red-jack pine NLS5</v>
      </c>
      <c r="B768" s="1" t="s">
        <v>335</v>
      </c>
      <c r="C768" s="2" t="s">
        <v>260</v>
      </c>
      <c r="D768" s="3" t="s">
        <v>334</v>
      </c>
      <c r="E768" s="3" t="str">
        <f t="shared" si="23"/>
        <v>White-red-jack pine NLS</v>
      </c>
      <c r="G768" s="2">
        <v>5</v>
      </c>
      <c r="H768" s="2">
        <v>0</v>
      </c>
      <c r="I768" s="2">
        <v>0.4</v>
      </c>
      <c r="J768" s="2">
        <v>0</v>
      </c>
      <c r="K768" s="2">
        <v>2</v>
      </c>
      <c r="L768" s="2">
        <v>19.3</v>
      </c>
      <c r="M768" s="2">
        <v>10.7</v>
      </c>
      <c r="N768" s="2">
        <v>120.8</v>
      </c>
      <c r="O768" s="2">
        <v>32.5</v>
      </c>
      <c r="P768" s="2">
        <v>0</v>
      </c>
      <c r="Q768" s="2">
        <v>3.1</v>
      </c>
      <c r="R768" s="2">
        <v>90.9</v>
      </c>
      <c r="S768" s="2">
        <v>5.7</v>
      </c>
    </row>
    <row r="769" spans="1:19" x14ac:dyDescent="0.2">
      <c r="A769" s="1" t="str">
        <f t="shared" si="22"/>
        <v>White-red-jack pine NLS15</v>
      </c>
      <c r="B769" s="1" t="s">
        <v>335</v>
      </c>
      <c r="C769" s="2" t="s">
        <v>260</v>
      </c>
      <c r="D769" s="3" t="s">
        <v>334</v>
      </c>
      <c r="E769" s="3" t="str">
        <f t="shared" si="23"/>
        <v>White-red-jack pine NLS</v>
      </c>
      <c r="G769" s="2">
        <v>15</v>
      </c>
      <c r="H769" s="2">
        <v>6.6</v>
      </c>
      <c r="I769" s="2">
        <v>8</v>
      </c>
      <c r="J769" s="2">
        <v>0.8</v>
      </c>
      <c r="K769" s="2">
        <v>2</v>
      </c>
      <c r="L769" s="2">
        <v>11.6</v>
      </c>
      <c r="M769" s="2">
        <v>9.4</v>
      </c>
      <c r="N769" s="2">
        <v>120.8</v>
      </c>
      <c r="O769" s="2">
        <v>31.8</v>
      </c>
      <c r="P769" s="2">
        <v>0.6</v>
      </c>
      <c r="Q769" s="2">
        <v>7.1</v>
      </c>
      <c r="R769" s="2">
        <v>93.2</v>
      </c>
      <c r="S769" s="2">
        <v>18.5</v>
      </c>
    </row>
    <row r="770" spans="1:19" x14ac:dyDescent="0.2">
      <c r="A770" s="1" t="str">
        <f t="shared" ref="A770:A780" si="24">CONCATENATE(E770,G770)</f>
        <v>White-red-jack pine NLS25</v>
      </c>
      <c r="B770" s="1" t="s">
        <v>335</v>
      </c>
      <c r="C770" s="2" t="s">
        <v>260</v>
      </c>
      <c r="D770" s="3" t="s">
        <v>334</v>
      </c>
      <c r="E770" s="3" t="str">
        <f t="shared" ref="E770:E780" si="25">CONCATENATE(D770, " ",C770)</f>
        <v>White-red-jack pine NLS</v>
      </c>
      <c r="G770" s="2">
        <v>25</v>
      </c>
      <c r="H770" s="2">
        <v>48.1</v>
      </c>
      <c r="I770" s="2">
        <v>35.4</v>
      </c>
      <c r="J770" s="2">
        <v>3.5</v>
      </c>
      <c r="K770" s="2">
        <v>2</v>
      </c>
      <c r="L770" s="2">
        <v>8.8000000000000007</v>
      </c>
      <c r="M770" s="2">
        <v>10.1</v>
      </c>
      <c r="N770" s="2">
        <v>120.8</v>
      </c>
      <c r="O770" s="2">
        <v>59.9</v>
      </c>
      <c r="P770" s="2">
        <v>2.5</v>
      </c>
      <c r="Q770" s="2">
        <v>9.4</v>
      </c>
      <c r="R770" s="2">
        <v>97.3</v>
      </c>
      <c r="S770" s="2">
        <v>52.9</v>
      </c>
    </row>
    <row r="771" spans="1:19" x14ac:dyDescent="0.2">
      <c r="A771" s="1" t="str">
        <f t="shared" si="24"/>
        <v>White-red-jack pine NLS35</v>
      </c>
      <c r="B771" s="1" t="s">
        <v>335</v>
      </c>
      <c r="C771" s="2" t="s">
        <v>260</v>
      </c>
      <c r="D771" s="3" t="s">
        <v>334</v>
      </c>
      <c r="E771" s="3" t="str">
        <f t="shared" si="25"/>
        <v>White-red-jack pine NLS</v>
      </c>
      <c r="G771" s="2">
        <v>35</v>
      </c>
      <c r="H771" s="2">
        <v>104.7</v>
      </c>
      <c r="I771" s="2">
        <v>62.9</v>
      </c>
      <c r="J771" s="2">
        <v>4.9000000000000004</v>
      </c>
      <c r="K771" s="2">
        <v>2</v>
      </c>
      <c r="L771" s="2">
        <v>8.1</v>
      </c>
      <c r="M771" s="2">
        <v>11.2</v>
      </c>
      <c r="N771" s="2">
        <v>120.8</v>
      </c>
      <c r="O771" s="2">
        <v>89.1</v>
      </c>
      <c r="P771" s="2">
        <v>4.5</v>
      </c>
      <c r="Q771" s="2">
        <v>11</v>
      </c>
      <c r="R771" s="2">
        <v>102.3</v>
      </c>
      <c r="S771" s="2">
        <v>85.3</v>
      </c>
    </row>
    <row r="772" spans="1:19" x14ac:dyDescent="0.2">
      <c r="A772" s="1" t="str">
        <f t="shared" si="24"/>
        <v>White-red-jack pine NLS45</v>
      </c>
      <c r="B772" s="1" t="s">
        <v>335</v>
      </c>
      <c r="C772" s="2" t="s">
        <v>260</v>
      </c>
      <c r="D772" s="3" t="s">
        <v>334</v>
      </c>
      <c r="E772" s="3" t="str">
        <f t="shared" si="25"/>
        <v>White-red-jack pine NLS</v>
      </c>
      <c r="G772" s="2">
        <v>45</v>
      </c>
      <c r="H772" s="2">
        <v>158.9</v>
      </c>
      <c r="I772" s="2">
        <v>85.8</v>
      </c>
      <c r="J772" s="2">
        <v>5.5</v>
      </c>
      <c r="K772" s="2">
        <v>2</v>
      </c>
      <c r="L772" s="2">
        <v>8.1999999999999993</v>
      </c>
      <c r="M772" s="2">
        <v>12.2</v>
      </c>
      <c r="N772" s="2">
        <v>120.8</v>
      </c>
      <c r="O772" s="2">
        <v>113.7</v>
      </c>
      <c r="P772" s="2">
        <v>6.2</v>
      </c>
      <c r="Q772" s="2">
        <v>12.2</v>
      </c>
      <c r="R772" s="2">
        <v>107.4</v>
      </c>
      <c r="S772" s="2">
        <v>111.6</v>
      </c>
    </row>
    <row r="773" spans="1:19" x14ac:dyDescent="0.2">
      <c r="A773" s="1" t="str">
        <f t="shared" si="24"/>
        <v>White-red-jack pine NLS55</v>
      </c>
      <c r="B773" s="1" t="s">
        <v>335</v>
      </c>
      <c r="C773" s="2" t="s">
        <v>260</v>
      </c>
      <c r="D773" s="3" t="s">
        <v>334</v>
      </c>
      <c r="E773" s="3" t="str">
        <f t="shared" si="25"/>
        <v>White-red-jack pine NLS</v>
      </c>
      <c r="G773" s="2">
        <v>55</v>
      </c>
      <c r="H773" s="2">
        <v>209.1</v>
      </c>
      <c r="I773" s="2">
        <v>105.3</v>
      </c>
      <c r="J773" s="2">
        <v>5.9</v>
      </c>
      <c r="K773" s="2">
        <v>2</v>
      </c>
      <c r="L773" s="2">
        <v>8.8000000000000007</v>
      </c>
      <c r="M773" s="2">
        <v>13.1</v>
      </c>
      <c r="N773" s="2">
        <v>120.8</v>
      </c>
      <c r="O773" s="2">
        <v>135</v>
      </c>
      <c r="P773" s="2">
        <v>7.6</v>
      </c>
      <c r="Q773" s="2">
        <v>13</v>
      </c>
      <c r="R773" s="2">
        <v>111.8</v>
      </c>
      <c r="S773" s="2">
        <v>133.80000000000001</v>
      </c>
    </row>
    <row r="774" spans="1:19" x14ac:dyDescent="0.2">
      <c r="A774" s="1" t="str">
        <f t="shared" si="24"/>
        <v>White-red-jack pine NLS65</v>
      </c>
      <c r="B774" s="1" t="s">
        <v>335</v>
      </c>
      <c r="C774" s="2" t="s">
        <v>260</v>
      </c>
      <c r="D774" s="3" t="s">
        <v>334</v>
      </c>
      <c r="E774" s="3" t="str">
        <f t="shared" si="25"/>
        <v>White-red-jack pine NLS</v>
      </c>
      <c r="G774" s="2">
        <v>65</v>
      </c>
      <c r="H774" s="2">
        <v>255.1</v>
      </c>
      <c r="I774" s="2">
        <v>122.2</v>
      </c>
      <c r="J774" s="2">
        <v>6.2</v>
      </c>
      <c r="K774" s="2">
        <v>2</v>
      </c>
      <c r="L774" s="2">
        <v>9.5</v>
      </c>
      <c r="M774" s="2">
        <v>13.7</v>
      </c>
      <c r="N774" s="2">
        <v>120.8</v>
      </c>
      <c r="O774" s="2">
        <v>153.6</v>
      </c>
      <c r="P774" s="2">
        <v>8.8000000000000007</v>
      </c>
      <c r="Q774" s="2">
        <v>13.7</v>
      </c>
      <c r="R774" s="2">
        <v>115.2</v>
      </c>
      <c r="S774" s="2">
        <v>152.9</v>
      </c>
    </row>
    <row r="775" spans="1:19" x14ac:dyDescent="0.2">
      <c r="A775" s="1" t="str">
        <f t="shared" si="24"/>
        <v>White-red-jack pine NLS75</v>
      </c>
      <c r="B775" s="1" t="s">
        <v>335</v>
      </c>
      <c r="C775" s="2" t="s">
        <v>260</v>
      </c>
      <c r="D775" s="3" t="s">
        <v>334</v>
      </c>
      <c r="E775" s="3" t="str">
        <f t="shared" si="25"/>
        <v>White-red-jack pine NLS</v>
      </c>
      <c r="G775" s="2">
        <v>75</v>
      </c>
      <c r="H775" s="2">
        <v>297.39999999999998</v>
      </c>
      <c r="I775" s="2">
        <v>137.1</v>
      </c>
      <c r="J775" s="2">
        <v>6.5</v>
      </c>
      <c r="K775" s="2">
        <v>2</v>
      </c>
      <c r="L775" s="2">
        <v>10.3</v>
      </c>
      <c r="M775" s="2">
        <v>14.2</v>
      </c>
      <c r="N775" s="2">
        <v>120.8</v>
      </c>
      <c r="O775" s="2">
        <v>170</v>
      </c>
      <c r="P775" s="2">
        <v>9.9</v>
      </c>
      <c r="Q775" s="2">
        <v>14.2</v>
      </c>
      <c r="R775" s="2">
        <v>117.6</v>
      </c>
      <c r="S775" s="2">
        <v>169.6</v>
      </c>
    </row>
    <row r="776" spans="1:19" x14ac:dyDescent="0.2">
      <c r="A776" s="1" t="str">
        <f t="shared" si="24"/>
        <v>White-red-jack pine NLS85</v>
      </c>
      <c r="B776" s="1" t="s">
        <v>335</v>
      </c>
      <c r="C776" s="2" t="s">
        <v>260</v>
      </c>
      <c r="D776" s="3" t="s">
        <v>334</v>
      </c>
      <c r="E776" s="3" t="str">
        <f t="shared" si="25"/>
        <v>White-red-jack pine NLS</v>
      </c>
      <c r="G776" s="2">
        <v>85</v>
      </c>
      <c r="H776" s="2">
        <v>336.1</v>
      </c>
      <c r="I776" s="2">
        <v>150.30000000000001</v>
      </c>
      <c r="J776" s="2">
        <v>6.7</v>
      </c>
      <c r="K776" s="2">
        <v>2</v>
      </c>
      <c r="L776" s="2">
        <v>11</v>
      </c>
      <c r="M776" s="2">
        <v>14.7</v>
      </c>
      <c r="N776" s="2">
        <v>120.8</v>
      </c>
      <c r="O776" s="2">
        <v>184.6</v>
      </c>
      <c r="P776" s="2">
        <v>10.8</v>
      </c>
      <c r="Q776" s="2">
        <v>14.7</v>
      </c>
      <c r="R776" s="2">
        <v>119.1</v>
      </c>
      <c r="S776" s="2">
        <v>184.4</v>
      </c>
    </row>
    <row r="777" spans="1:19" x14ac:dyDescent="0.2">
      <c r="A777" s="1" t="str">
        <f t="shared" si="24"/>
        <v>White-red-jack pine NLS95</v>
      </c>
      <c r="B777" s="1" t="s">
        <v>335</v>
      </c>
      <c r="C777" s="2" t="s">
        <v>260</v>
      </c>
      <c r="D777" s="3" t="s">
        <v>334</v>
      </c>
      <c r="E777" s="3" t="str">
        <f t="shared" si="25"/>
        <v>White-red-jack pine NLS</v>
      </c>
      <c r="G777" s="2">
        <v>95</v>
      </c>
      <c r="H777" s="2">
        <v>371.7</v>
      </c>
      <c r="I777" s="2">
        <v>162</v>
      </c>
      <c r="J777" s="2">
        <v>6.9</v>
      </c>
      <c r="K777" s="2">
        <v>2</v>
      </c>
      <c r="L777" s="2">
        <v>11.8</v>
      </c>
      <c r="M777" s="2">
        <v>15</v>
      </c>
      <c r="N777" s="2">
        <v>120.8</v>
      </c>
      <c r="O777" s="2">
        <v>197.7</v>
      </c>
      <c r="P777" s="2">
        <v>11.7</v>
      </c>
      <c r="Q777" s="2">
        <v>15</v>
      </c>
      <c r="R777" s="2">
        <v>120</v>
      </c>
      <c r="S777" s="2">
        <v>197.5</v>
      </c>
    </row>
    <row r="778" spans="1:19" x14ac:dyDescent="0.2">
      <c r="A778" s="1" t="str">
        <f t="shared" si="24"/>
        <v>White-red-jack pine NLS105</v>
      </c>
      <c r="B778" s="1" t="s">
        <v>335</v>
      </c>
      <c r="C778" s="2" t="s">
        <v>260</v>
      </c>
      <c r="D778" s="3" t="s">
        <v>334</v>
      </c>
      <c r="E778" s="3" t="str">
        <f t="shared" si="25"/>
        <v>White-red-jack pine NLS</v>
      </c>
      <c r="G778" s="2">
        <v>105</v>
      </c>
      <c r="H778" s="2">
        <v>404.2</v>
      </c>
      <c r="I778" s="2">
        <v>172.5</v>
      </c>
      <c r="J778" s="2">
        <v>7</v>
      </c>
      <c r="K778" s="2">
        <v>2</v>
      </c>
      <c r="L778" s="2">
        <v>12.5</v>
      </c>
      <c r="M778" s="2">
        <v>15.4</v>
      </c>
      <c r="N778" s="2">
        <v>120.8</v>
      </c>
      <c r="O778" s="2">
        <v>209.3</v>
      </c>
      <c r="P778" s="2">
        <v>12.4</v>
      </c>
      <c r="Q778" s="2">
        <v>15.4</v>
      </c>
      <c r="R778" s="2">
        <v>120.5</v>
      </c>
      <c r="S778" s="2">
        <v>209.3</v>
      </c>
    </row>
    <row r="779" spans="1:19" x14ac:dyDescent="0.2">
      <c r="A779" s="1" t="str">
        <f t="shared" si="24"/>
        <v>White-red-jack pine NLS115</v>
      </c>
      <c r="B779" s="1" t="s">
        <v>335</v>
      </c>
      <c r="C779" s="2" t="s">
        <v>260</v>
      </c>
      <c r="D779" s="3" t="s">
        <v>334</v>
      </c>
      <c r="E779" s="3" t="str">
        <f t="shared" si="25"/>
        <v>White-red-jack pine NLS</v>
      </c>
      <c r="G779" s="2">
        <v>115</v>
      </c>
      <c r="H779" s="2">
        <v>434</v>
      </c>
      <c r="I779" s="2">
        <v>182</v>
      </c>
      <c r="J779" s="2">
        <v>7.2</v>
      </c>
      <c r="K779" s="2">
        <v>2</v>
      </c>
      <c r="L779" s="2">
        <v>13.1</v>
      </c>
      <c r="M779" s="2">
        <v>15.6</v>
      </c>
      <c r="N779" s="2">
        <v>120.8</v>
      </c>
      <c r="O779" s="2">
        <v>219.8</v>
      </c>
      <c r="P779" s="2">
        <v>13.1</v>
      </c>
      <c r="Q779" s="2">
        <v>15.6</v>
      </c>
      <c r="R779" s="2">
        <v>120.7</v>
      </c>
      <c r="S779" s="2">
        <v>219.8</v>
      </c>
    </row>
    <row r="780" spans="1:19" x14ac:dyDescent="0.2">
      <c r="A780" s="1" t="str">
        <f t="shared" si="24"/>
        <v>White-red-jack pine NLS125</v>
      </c>
      <c r="B780" s="1" t="s">
        <v>335</v>
      </c>
      <c r="C780" s="2" t="s">
        <v>260</v>
      </c>
      <c r="D780" s="3" t="s">
        <v>334</v>
      </c>
      <c r="E780" s="3" t="str">
        <f t="shared" si="25"/>
        <v>White-red-jack pine NLS</v>
      </c>
      <c r="G780" s="2">
        <v>125</v>
      </c>
      <c r="H780" s="2">
        <v>461.3</v>
      </c>
      <c r="I780" s="2">
        <v>190.5</v>
      </c>
      <c r="J780" s="2">
        <v>7.3</v>
      </c>
      <c r="K780" s="2">
        <v>1.9</v>
      </c>
      <c r="L780" s="2">
        <v>13.7</v>
      </c>
      <c r="M780" s="2">
        <v>15.9</v>
      </c>
      <c r="N780" s="2">
        <v>120.8</v>
      </c>
      <c r="O780" s="2">
        <v>229.3</v>
      </c>
      <c r="P780" s="2">
        <v>13.7</v>
      </c>
      <c r="Q780" s="2">
        <v>15.9</v>
      </c>
      <c r="R780" s="2">
        <v>120.8</v>
      </c>
      <c r="S780" s="2">
        <v>229.2</v>
      </c>
    </row>
  </sheetData>
  <sheetProtection algorithmName="SHA-512" hashValue="JN4d0TUSEHfKtHFwmznOVXFAOdYOvbnWECVlGN9/kTg825RPJl2nxEEKQDX1YUUmmd1i6YwMl5T7mz+f6xS51g==" saltValue="z63wxcryAahgs59qvqRqEQ==" spinCount="100000" sheet="1" objects="1" scenarios="1"/>
  <phoneticPr fontId="6" type="noConversion"/>
  <pageMargins left="0.75" right="0.75" top="1" bottom="1" header="0.5" footer="0.5"/>
  <pageSetup orientation="portrait" r:id="rId1"/>
  <headerFooter alignWithMargins="0">
    <oddHeader>&amp;A</oddHeader>
    <oddFooter>Page &amp;P</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FB0AB-6032-DF40-991E-D3EB752A7511}">
  <sheetPr>
    <tabColor theme="0" tint="-0.249977111117893"/>
  </sheetPr>
  <dimension ref="A1:B7"/>
  <sheetViews>
    <sheetView workbookViewId="0">
      <selection activeCell="B8" sqref="B8"/>
    </sheetView>
  </sheetViews>
  <sheetFormatPr defaultColWidth="11.42578125" defaultRowHeight="12.75" x14ac:dyDescent="0.2"/>
  <cols>
    <col min="1" max="1" width="28.28515625" style="1" customWidth="1"/>
    <col min="2" max="2" width="20.5703125" style="1" customWidth="1"/>
    <col min="3" max="3" width="21.28515625" style="1" customWidth="1"/>
    <col min="4" max="16384" width="11.42578125" style="1"/>
  </cols>
  <sheetData>
    <row r="1" spans="1:2" x14ac:dyDescent="0.2">
      <c r="A1" s="12" t="s">
        <v>198</v>
      </c>
    </row>
    <row r="2" spans="1:2" x14ac:dyDescent="0.2">
      <c r="A2" s="1" t="s">
        <v>199</v>
      </c>
    </row>
    <row r="4" spans="1:2" ht="14.25" x14ac:dyDescent="0.25">
      <c r="A4" s="131" t="s">
        <v>200</v>
      </c>
      <c r="B4" s="132" t="s">
        <v>201</v>
      </c>
    </row>
    <row r="5" spans="1:2" x14ac:dyDescent="0.2">
      <c r="A5" s="24" t="s">
        <v>202</v>
      </c>
      <c r="B5" s="24">
        <v>14</v>
      </c>
    </row>
    <row r="6" spans="1:2" x14ac:dyDescent="0.2">
      <c r="A6" s="24" t="s">
        <v>203</v>
      </c>
      <c r="B6" s="24">
        <v>27</v>
      </c>
    </row>
    <row r="7" spans="1:2" x14ac:dyDescent="0.2">
      <c r="A7" s="24" t="s">
        <v>204</v>
      </c>
      <c r="B7" s="24">
        <v>39</v>
      </c>
    </row>
  </sheetData>
  <sheetProtection algorithmName="SHA-512" hashValue="CfV7VoWckCBKFkYXg2gsr6k8L4m7iJN+CKkeQSCXO8B21Z5KY8wPerxsWl8NljO/+1vbT6Z0TrWRLfiP8Xfcnw==" saltValue="LVd9gj6LZ7rHSmrFBreDBg==" spinCount="100000" sheet="1" objects="1" scenarios="1"/>
  <phoneticPr fontId="6" type="noConversion"/>
  <pageMargins left="0.7" right="0.7" top="0.75" bottom="0.75" header="0.3" footer="0.3"/>
  <pageSetup orientation="portrait" horizontalDpi="0"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DB176"/>
  <sheetViews>
    <sheetView workbookViewId="0">
      <selection activeCell="B11" sqref="B11"/>
    </sheetView>
  </sheetViews>
  <sheetFormatPr defaultColWidth="9.140625" defaultRowHeight="12.75" x14ac:dyDescent="0.2"/>
  <cols>
    <col min="1" max="1" width="9.140625" style="1" customWidth="1"/>
    <col min="2" max="2" width="9.140625" style="1"/>
    <col min="3" max="3" width="11.5703125" style="1" customWidth="1"/>
    <col min="4" max="4" width="7.28515625" style="1" customWidth="1"/>
    <col min="5" max="5" width="9.140625" style="1"/>
    <col min="6" max="6" width="10.42578125" style="1" bestFit="1" customWidth="1"/>
    <col min="7" max="7" width="14.28515625" style="1" customWidth="1"/>
    <col min="8" max="8" width="13.28515625" style="1" customWidth="1"/>
    <col min="9" max="9" width="12" style="1" bestFit="1" customWidth="1"/>
    <col min="10" max="10" width="9.140625" style="1"/>
    <col min="11" max="11" width="11.42578125" style="1" customWidth="1"/>
    <col min="12" max="16384" width="9.140625" style="1"/>
  </cols>
  <sheetData>
    <row r="1" spans="1:106" x14ac:dyDescent="0.2">
      <c r="A1" s="12" t="s">
        <v>205</v>
      </c>
    </row>
    <row r="2" spans="1:106" x14ac:dyDescent="0.2">
      <c r="A2" s="1" t="s">
        <v>206</v>
      </c>
      <c r="B2" s="1" t="s">
        <v>207</v>
      </c>
    </row>
    <row r="3" spans="1:106" x14ac:dyDescent="0.2">
      <c r="A3" s="1" t="s">
        <v>114</v>
      </c>
      <c r="B3" s="1">
        <f>_xlfn.MAXIFS(A16:A141,D16:D141,B4)</f>
        <v>55</v>
      </c>
      <c r="K3" s="12"/>
    </row>
    <row r="4" spans="1:106" x14ac:dyDescent="0.2">
      <c r="A4" s="1" t="s">
        <v>208</v>
      </c>
      <c r="B4" s="1">
        <f>MAX(D17:D141)</f>
        <v>11.514545454545454</v>
      </c>
    </row>
    <row r="5" spans="1:106" x14ac:dyDescent="0.2">
      <c r="A5" s="1" t="s">
        <v>209</v>
      </c>
      <c r="B5" s="1">
        <f>_xlfn.MAXIFS(A18:A141,E18:E141,"&gt;="&amp;'Inputs and Results'!C22)</f>
        <v>0</v>
      </c>
      <c r="C5" s="1" t="s">
        <v>210</v>
      </c>
    </row>
    <row r="6" spans="1:106"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6" x14ac:dyDescent="0.2">
      <c r="A7" s="1" t="s">
        <v>213</v>
      </c>
      <c r="B7" s="19">
        <f>IFERROR(SUM(F17:F116)*3.667*0.404686,"")</f>
        <v>0</v>
      </c>
      <c r="C7" s="1" t="s">
        <v>214</v>
      </c>
    </row>
    <row r="8" spans="1:106" x14ac:dyDescent="0.2">
      <c r="A8" s="1" t="s">
        <v>215</v>
      </c>
      <c r="B8" s="19">
        <f>IFERROR(SUM(G17:G116)*3.667*0.404686,"")</f>
        <v>0</v>
      </c>
      <c r="C8" s="1" t="s">
        <v>216</v>
      </c>
    </row>
    <row r="9" spans="1:106" x14ac:dyDescent="0.2">
      <c r="A9" s="1" t="s">
        <v>217</v>
      </c>
      <c r="B9" s="19">
        <f>IFERROR(SUM(J17:J116)*3.667*0.404686,"")</f>
        <v>0</v>
      </c>
      <c r="C9" s="1" t="s">
        <v>218</v>
      </c>
    </row>
    <row r="10" spans="1:106" x14ac:dyDescent="0.2">
      <c r="A10" s="1" t="s">
        <v>215</v>
      </c>
      <c r="B10" s="19">
        <f>IFERROR(SUM(K17:K116)*3.667*0.404686,"")</f>
        <v>0</v>
      </c>
      <c r="C10" s="1" t="s">
        <v>216</v>
      </c>
    </row>
    <row r="11" spans="1:106" x14ac:dyDescent="0.2">
      <c r="A11" s="1" t="s">
        <v>219</v>
      </c>
      <c r="B11" s="19">
        <f>VLOOKUP(IF(B6="p",100,B6),A16:H141,8,FALSE)*3.667*0.404686</f>
        <v>0</v>
      </c>
      <c r="C11" s="1" t="s">
        <v>220</v>
      </c>
    </row>
    <row r="12" spans="1:106" x14ac:dyDescent="0.2">
      <c r="B12" s="19"/>
    </row>
    <row r="13" spans="1:106" ht="12.75" customHeight="1" x14ac:dyDescent="0.2">
      <c r="F13" s="196" t="s">
        <v>221</v>
      </c>
      <c r="G13" s="196"/>
      <c r="H13" s="196"/>
      <c r="I13" s="196"/>
      <c r="J13" s="196"/>
      <c r="K13" s="196"/>
    </row>
    <row r="14" spans="1:106" x14ac:dyDescent="0.2">
      <c r="A14" s="24"/>
      <c r="B14" s="24"/>
      <c r="C14" s="85" t="s">
        <v>221</v>
      </c>
      <c r="D14" s="196" t="s">
        <v>222</v>
      </c>
      <c r="E14" s="196"/>
      <c r="F14" s="85" t="s">
        <v>223</v>
      </c>
      <c r="G14" s="85" t="s">
        <v>223</v>
      </c>
      <c r="H14" s="85" t="s">
        <v>224</v>
      </c>
      <c r="I14" s="196" t="s">
        <v>225</v>
      </c>
      <c r="J14" s="196"/>
      <c r="K14" s="196"/>
    </row>
    <row r="15" spans="1:106" ht="38.25" x14ac:dyDescent="0.2">
      <c r="A15" s="86" t="s">
        <v>226</v>
      </c>
      <c r="B15" s="86" t="s">
        <v>227</v>
      </c>
      <c r="C15" s="86" t="s">
        <v>228</v>
      </c>
      <c r="D15" s="86" t="s">
        <v>229</v>
      </c>
      <c r="E15" s="86"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row>
    <row r="16" spans="1:106" x14ac:dyDescent="0.2">
      <c r="A16" s="82">
        <v>0</v>
      </c>
      <c r="B16" s="82">
        <v>0</v>
      </c>
      <c r="C16" s="82">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row>
    <row r="17" spans="1:106" x14ac:dyDescent="0.2">
      <c r="A17" s="8">
        <f>A16+1</f>
        <v>1</v>
      </c>
      <c r="B17" s="8">
        <f>B16+(B21-B16)/(A21-A16)</f>
        <v>0</v>
      </c>
      <c r="C17" s="8">
        <f>C16+(C21-C16)/($A21-$A16)</f>
        <v>1.6</v>
      </c>
      <c r="D17" s="23">
        <f t="shared" ref="D17:D48" si="0">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0.94000000000000006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row>
    <row r="18" spans="1:106" x14ac:dyDescent="0.2">
      <c r="A18" s="8">
        <f>A17+1</f>
        <v>2</v>
      </c>
      <c r="B18" s="8">
        <f>B17+(B21-B16)/(A21-A16)</f>
        <v>0</v>
      </c>
      <c r="C18" s="8">
        <f>C17+(C21-C16)/($A21-$A16)</f>
        <v>3.2</v>
      </c>
      <c r="D18" s="23">
        <f t="shared" si="0"/>
        <v>0</v>
      </c>
      <c r="E18" s="13" t="e">
        <f t="shared" ref="E18:E49" si="1">(B18/B17)-1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1.8800000000000001</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row>
    <row r="19" spans="1:106" x14ac:dyDescent="0.2">
      <c r="A19" s="8">
        <f>A18+1</f>
        <v>3</v>
      </c>
      <c r="B19" s="8">
        <f>B18+(B21-B16)/(A21-A16)</f>
        <v>0</v>
      </c>
      <c r="C19" s="8">
        <f>C18+(C21-C16)/($A21-$A16)</f>
        <v>4.8000000000000007</v>
      </c>
      <c r="D19" s="23">
        <f t="shared" si="0"/>
        <v>0</v>
      </c>
      <c r="E19" s="13" t="e">
        <f t="shared" si="1"/>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2.8200000000000003</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row>
    <row r="20" spans="1:106" x14ac:dyDescent="0.2">
      <c r="A20" s="8">
        <f>A19+1</f>
        <v>4</v>
      </c>
      <c r="B20" s="8">
        <f>B19+(B21-B16)/(A21-A16)</f>
        <v>0</v>
      </c>
      <c r="C20" s="8">
        <f>C19+(C21-C16)/($A21-$A16)</f>
        <v>6.4</v>
      </c>
      <c r="D20" s="23">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3.7600000000000002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row>
    <row r="21" spans="1:106" x14ac:dyDescent="0.2">
      <c r="A21" s="9">
        <v>5</v>
      </c>
      <c r="B21" s="9">
        <f>VLOOKUP(CONCATENATE($A$1,A21),'Smith et al 2006'!$A$2:$S$780,8,FALSE)</f>
        <v>0</v>
      </c>
      <c r="C21" s="9">
        <f>VLOOKUP(CONCATENATE($A$1,A21),'Smith et al 2006'!$A$2:$S$780,9,FALSE)</f>
        <v>8</v>
      </c>
      <c r="D21" s="23">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4.7</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row>
    <row r="22" spans="1:106" x14ac:dyDescent="0.2">
      <c r="A22" s="8">
        <f>A21+1</f>
        <v>6</v>
      </c>
      <c r="B22" s="8">
        <f>B21+(B31-B21)/(A31-A21)</f>
        <v>4.95</v>
      </c>
      <c r="C22" s="8">
        <f>C21+(C31-C21)/($A31-$A21)</f>
        <v>10.3</v>
      </c>
      <c r="D22" s="23">
        <f t="shared" si="0"/>
        <v>0.82500000000000007</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4.6000000000000005</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row>
    <row r="23" spans="1:106" x14ac:dyDescent="0.2">
      <c r="A23" s="8">
        <f t="shared" ref="A23:A30" si="2">A22+1</f>
        <v>7</v>
      </c>
      <c r="B23" s="8">
        <f>B22+(B31-B21)/(A31-A21)</f>
        <v>9.9</v>
      </c>
      <c r="C23" s="8">
        <f>C22+(C31-C21)/($A31-$A21)</f>
        <v>12.600000000000001</v>
      </c>
      <c r="D23" s="23">
        <f t="shared" si="0"/>
        <v>1.4142857142857144</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4.5000000000000009</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row>
    <row r="24" spans="1:106" x14ac:dyDescent="0.2">
      <c r="A24" s="8">
        <f t="shared" si="2"/>
        <v>8</v>
      </c>
      <c r="B24" s="8">
        <f>B23+(B31-B21)/(A31-A21)</f>
        <v>14.850000000000001</v>
      </c>
      <c r="C24" s="8">
        <f>C23+(C31-C21)/($A31-$A21)</f>
        <v>14.900000000000002</v>
      </c>
      <c r="D24" s="23">
        <f t="shared" si="0"/>
        <v>1.8562500000000002</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4.4000000000000012</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row>
    <row r="25" spans="1:106" x14ac:dyDescent="0.2">
      <c r="A25" s="8">
        <f t="shared" si="2"/>
        <v>9</v>
      </c>
      <c r="B25" s="8">
        <f>B24+(B31-B21)/(A31-A21)</f>
        <v>19.8</v>
      </c>
      <c r="C25" s="8">
        <f>C24+(C31-C21)/($A31-$A21)</f>
        <v>17.200000000000003</v>
      </c>
      <c r="D25" s="23">
        <f t="shared" si="0"/>
        <v>2.2000000000000002</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4.3000000000000016</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row>
    <row r="26" spans="1:106" x14ac:dyDescent="0.2">
      <c r="A26" s="8">
        <f t="shared" si="2"/>
        <v>10</v>
      </c>
      <c r="B26" s="8">
        <f>B25+(B31-B21)/(A31-A21)</f>
        <v>24.75</v>
      </c>
      <c r="C26" s="8">
        <f>C25+(C31-C21)/($A31-$A21)</f>
        <v>19.500000000000004</v>
      </c>
      <c r="D26" s="23">
        <f t="shared" si="0"/>
        <v>2.4750000000000001</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4.200000000000002</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row>
    <row r="27" spans="1:106" x14ac:dyDescent="0.2">
      <c r="A27" s="8">
        <f t="shared" si="2"/>
        <v>11</v>
      </c>
      <c r="B27" s="8">
        <f>B26+(B31-B21)/(A31-A21)</f>
        <v>29.7</v>
      </c>
      <c r="C27" s="8">
        <f>C26+(C31-C21)/($A31-$A21)</f>
        <v>21.800000000000004</v>
      </c>
      <c r="D27" s="23">
        <f t="shared" si="0"/>
        <v>2.6999999999999997</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4.1000000000000023</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row>
    <row r="28" spans="1:106" x14ac:dyDescent="0.2">
      <c r="A28" s="8">
        <f t="shared" si="2"/>
        <v>12</v>
      </c>
      <c r="B28" s="8">
        <f>B27+(B31-B21)/(A31-A21)</f>
        <v>34.65</v>
      </c>
      <c r="C28" s="8">
        <f>C27+(C31-C21)/($A31-$A21)</f>
        <v>24.100000000000005</v>
      </c>
      <c r="D28" s="23">
        <f t="shared" si="0"/>
        <v>2.8874999999999997</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4.0000000000000027</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row>
    <row r="29" spans="1:106" x14ac:dyDescent="0.2">
      <c r="A29" s="8">
        <f t="shared" si="2"/>
        <v>13</v>
      </c>
      <c r="B29" s="8">
        <f>B28+(B31-B21)/(A31-A21)</f>
        <v>39.6</v>
      </c>
      <c r="C29" s="8">
        <f>C28+(C31-C21)/($A31-$A21)</f>
        <v>26.400000000000006</v>
      </c>
      <c r="D29" s="23">
        <f t="shared" si="0"/>
        <v>3.0461538461538464</v>
      </c>
      <c r="E29" s="13">
        <f t="shared" si="1"/>
        <v>0.14285714285714302</v>
      </c>
      <c r="F29" s="21">
        <f>IF('Inputs and Results'!$C$20="Conservation Easement (Perpetual)",(C29-C28),IF(AND('Inputs and Results'!$C$20="Government (Secured)",A29&lt;=$B$6),C29-C28,IF(A29&lt;=$B$6,(C29-C28)*0.01*($B$6-A29+1),0)))</f>
        <v>0</v>
      </c>
      <c r="G29" s="22">
        <f>IF(A29&lt;='Inputs and Results'!$C$12,(C29-C28)*0.01*('Inputs and Results'!$C$12-A29+1),0)</f>
        <v>0</v>
      </c>
      <c r="H29" s="8">
        <f>H28+(H31-H21)/($A31-$A21)</f>
        <v>3.9000000000000026</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row>
    <row r="30" spans="1:106" x14ac:dyDescent="0.2">
      <c r="A30" s="8">
        <f t="shared" si="2"/>
        <v>14</v>
      </c>
      <c r="B30" s="8">
        <f>B29+(B31-B21)/(A31-A21)</f>
        <v>44.550000000000004</v>
      </c>
      <c r="C30" s="8">
        <f>C29+(C31-C21)/($A31-$A21)</f>
        <v>28.700000000000006</v>
      </c>
      <c r="D30" s="23">
        <f t="shared" si="0"/>
        <v>3.1821428571428574</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3.8000000000000025</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row>
    <row r="31" spans="1:106" x14ac:dyDescent="0.2">
      <c r="A31" s="9">
        <v>15</v>
      </c>
      <c r="B31" s="9">
        <f>VLOOKUP(CONCATENATE($A$1,A31),'Smith et al 2006'!$A$2:$S$780,8,FALSE)</f>
        <v>49.5</v>
      </c>
      <c r="C31" s="9">
        <f>VLOOKUP(CONCATENATE($A$1,A31),'Smith et al 2006'!$A$2:$S$780,9,FALSE)</f>
        <v>31</v>
      </c>
      <c r="D31" s="23">
        <f t="shared" si="0"/>
        <v>3.3</v>
      </c>
      <c r="E31" s="13">
        <f t="shared" si="1"/>
        <v>0.11111111111111094</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3.7</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row>
    <row r="32" spans="1:106" x14ac:dyDescent="0.2">
      <c r="A32" s="8">
        <f t="shared" ref="A32:A40" si="3">A31+1</f>
        <v>16</v>
      </c>
      <c r="B32" s="8">
        <f>B31+(B41-B31)/(A41-A31)</f>
        <v>67.52</v>
      </c>
      <c r="C32" s="8">
        <f>C31+(C41-C31)/($A41-$A31)</f>
        <v>37.840000000000003</v>
      </c>
      <c r="D32" s="23">
        <f t="shared" si="0"/>
        <v>4.22</v>
      </c>
      <c r="E32" s="13">
        <f t="shared" si="1"/>
        <v>0.36404040404040394</v>
      </c>
      <c r="F32" s="21">
        <f>IF('Inputs and Results'!$C$20="Conservation Easement (Perpetual)",(C32-C31),IF(AND('Inputs and Results'!$C$20="Government (Secured)",A32&lt;=$B$6),C32-C31,IF(A32&lt;=$B$6,(C32-C31)*0.01*($B$6-A32+1),0)))</f>
        <v>0</v>
      </c>
      <c r="G32" s="22">
        <f>IF(A32&lt;='Inputs and Results'!$C$12,(C32-C31)*0.01*('Inputs and Results'!$C$12-A32+1),0)</f>
        <v>0</v>
      </c>
      <c r="H32" s="8">
        <f>H31+(H41-H31)/($A41-$A31)</f>
        <v>3.6100000000000003</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row>
    <row r="33" spans="1:106" x14ac:dyDescent="0.2">
      <c r="A33" s="8">
        <f t="shared" si="3"/>
        <v>17</v>
      </c>
      <c r="B33" s="8">
        <f>B32+(B41-B31)/(A41-A31)</f>
        <v>85.539999999999992</v>
      </c>
      <c r="C33" s="8">
        <f>C32+(C41-C31)/($A41-$A31)</f>
        <v>44.680000000000007</v>
      </c>
      <c r="D33" s="23">
        <f t="shared" si="0"/>
        <v>5.0317647058823525</v>
      </c>
      <c r="E33" s="13">
        <f t="shared" si="1"/>
        <v>0.26688388625592419</v>
      </c>
      <c r="F33" s="21">
        <f>IF('Inputs and Results'!$C$20="Conservation Easement (Perpetual)",(C33-C32),IF(AND('Inputs and Results'!$C$20="Government (Secured)",A33&lt;=$B$6),C33-C32,IF(A33&lt;=$B$6,(C33-C32)*0.01*($B$6-A33+1),0)))</f>
        <v>0</v>
      </c>
      <c r="G33" s="22">
        <f>IF(A33&lt;='Inputs and Results'!$C$12,(C33-C32)*0.01*('Inputs and Results'!$C$12-A33+1),0)</f>
        <v>0</v>
      </c>
      <c r="H33" s="8">
        <f>H32+(H41-H31)/($A41-$A31)</f>
        <v>3.5200000000000005</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row>
    <row r="34" spans="1:106" x14ac:dyDescent="0.2">
      <c r="A34" s="8">
        <f t="shared" si="3"/>
        <v>18</v>
      </c>
      <c r="B34" s="8">
        <f>B33+(B41-B31)/(A41-A31)</f>
        <v>103.55999999999999</v>
      </c>
      <c r="C34" s="8">
        <f>C33+(C41-C31)/($A41-$A31)</f>
        <v>51.52000000000001</v>
      </c>
      <c r="D34" s="23">
        <f t="shared" si="0"/>
        <v>5.753333333333333</v>
      </c>
      <c r="E34" s="13">
        <f t="shared" si="1"/>
        <v>0.21066167874678521</v>
      </c>
      <c r="F34" s="21">
        <f>IF('Inputs and Results'!$C$20="Conservation Easement (Perpetual)",(C34-C33),IF(AND('Inputs and Results'!$C$20="Government (Secured)",A34&lt;=$B$6),C34-C33,IF(A34&lt;=$B$6,(C34-C33)*0.01*($B$6-A34+1),0)))</f>
        <v>0</v>
      </c>
      <c r="G34" s="22">
        <f>IF(A34&lt;='Inputs and Results'!$C$12,(C34-C33)*0.01*('Inputs and Results'!$C$12-A34+1),0)</f>
        <v>0</v>
      </c>
      <c r="H34" s="8">
        <f>H33+(H41-H31)/($A41-$A31)</f>
        <v>3.4300000000000006</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row>
    <row r="35" spans="1:106" x14ac:dyDescent="0.2">
      <c r="A35" s="8">
        <f t="shared" si="3"/>
        <v>19</v>
      </c>
      <c r="B35" s="8">
        <f>B34+(B41-B31)/(A41-A31)</f>
        <v>121.57999999999998</v>
      </c>
      <c r="C35" s="8">
        <f>C34+(C41-C31)/($A41-$A31)</f>
        <v>58.360000000000014</v>
      </c>
      <c r="D35" s="23">
        <f t="shared" si="0"/>
        <v>6.3989473684210516</v>
      </c>
      <c r="E35" s="13">
        <f t="shared" si="1"/>
        <v>0.17400540749324067</v>
      </c>
      <c r="F35" s="21">
        <f>IF('Inputs and Results'!$C$20="Conservation Easement (Perpetual)",(C35-C34),IF(AND('Inputs and Results'!$C$20="Government (Secured)",A35&lt;=$B$6),C35-C34,IF(A35&lt;=$B$6,(C35-C34)*0.01*($B$6-A35+1),0)))</f>
        <v>0</v>
      </c>
      <c r="G35" s="22">
        <f>IF(A35&lt;='Inputs and Results'!$C$12,(C35-C34)*0.01*('Inputs and Results'!$C$12-A35+1),0)</f>
        <v>0</v>
      </c>
      <c r="H35" s="8">
        <f>H34+(H41-H31)/($A41-$A31)</f>
        <v>3.3400000000000007</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row>
    <row r="36" spans="1:106" x14ac:dyDescent="0.2">
      <c r="A36" s="8">
        <f t="shared" si="3"/>
        <v>20</v>
      </c>
      <c r="B36" s="8">
        <f>B35+(B41-B31)/(A41-A31)</f>
        <v>139.6</v>
      </c>
      <c r="C36" s="8">
        <f>C35+(C41-C31)/($A41-$A31)</f>
        <v>65.200000000000017</v>
      </c>
      <c r="D36" s="23">
        <f t="shared" si="0"/>
        <v>6.9799999999999995</v>
      </c>
      <c r="E36" s="13">
        <f t="shared" si="1"/>
        <v>0.14821516696825143</v>
      </c>
      <c r="F36" s="21">
        <f>IF('Inputs and Results'!$C$20="Conservation Easement (Perpetual)",(C36-C35),IF(AND('Inputs and Results'!$C$20="Government (Secured)",A36&lt;=$B$6),C36-C35,IF(A36&lt;=$B$6,(C36-C35)*0.01*($B$6-A36+1),0)))</f>
        <v>0</v>
      </c>
      <c r="G36" s="22">
        <f>IF(A36&lt;='Inputs and Results'!$C$12,(C36-C35)*0.01*('Inputs and Results'!$C$12-A36+1),0)</f>
        <v>0</v>
      </c>
      <c r="H36" s="8">
        <f>H35+(H41-H31)/($A41-$A31)</f>
        <v>3.2500000000000009</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row>
    <row r="37" spans="1:106" x14ac:dyDescent="0.2">
      <c r="A37" s="8">
        <f t="shared" si="3"/>
        <v>21</v>
      </c>
      <c r="B37" s="8">
        <f>B36+(B41-B31)/(A41-A31)</f>
        <v>157.62</v>
      </c>
      <c r="C37" s="8">
        <f>C36+(C41-C31)/($A41-$A31)</f>
        <v>72.04000000000002</v>
      </c>
      <c r="D37" s="23">
        <f t="shared" si="0"/>
        <v>7.5057142857142862</v>
      </c>
      <c r="E37" s="13">
        <f t="shared" si="1"/>
        <v>0.12908309455587408</v>
      </c>
      <c r="F37" s="21">
        <f>IF('Inputs and Results'!$C$20="Conservation Easement (Perpetual)",(C37-C36),IF(AND('Inputs and Results'!$C$20="Government (Secured)",A37&lt;=$B$6),C37-C36,IF(A37&lt;=$B$6,(C37-C36)*0.01*($B$6-A37+1),0)))</f>
        <v>0</v>
      </c>
      <c r="G37" s="22">
        <f>IF(A37&lt;='Inputs and Results'!$C$12,(C37-C36)*0.01*('Inputs and Results'!$C$12-A37+1),0)</f>
        <v>0</v>
      </c>
      <c r="H37" s="8">
        <f>H36+(H41-H31)/($A41-$A31)</f>
        <v>3.160000000000001</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row>
    <row r="38" spans="1:106" x14ac:dyDescent="0.2">
      <c r="A38" s="8">
        <f t="shared" si="3"/>
        <v>22</v>
      </c>
      <c r="B38" s="8">
        <f>B37+(B41-B31)/(A41-A31)</f>
        <v>175.64000000000001</v>
      </c>
      <c r="C38" s="8">
        <f>C37+(C41-C31)/($A41-$A31)</f>
        <v>78.880000000000024</v>
      </c>
      <c r="D38" s="23">
        <f t="shared" si="0"/>
        <v>7.9836363636363643</v>
      </c>
      <c r="E38" s="13">
        <f t="shared" si="1"/>
        <v>0.11432559319883273</v>
      </c>
      <c r="F38" s="21">
        <f>IF('Inputs and Results'!$C$20="Conservation Easement (Perpetual)",(C38-C37),IF(AND('Inputs and Results'!$C$20="Government (Secured)",A38&lt;=$B$6),C38-C37,IF(A38&lt;=$B$6,(C38-C37)*0.01*($B$6-A38+1),0)))</f>
        <v>0</v>
      </c>
      <c r="G38" s="22">
        <f>IF(A38&lt;='Inputs and Results'!$C$12,(C38-C37)*0.01*('Inputs and Results'!$C$12-A38+1),0)</f>
        <v>0</v>
      </c>
      <c r="H38" s="8">
        <f>H37+(H41-H31)/($A41-$A31)</f>
        <v>3.0700000000000012</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row>
    <row r="39" spans="1:106" x14ac:dyDescent="0.2">
      <c r="A39" s="8">
        <f t="shared" si="3"/>
        <v>23</v>
      </c>
      <c r="B39" s="8">
        <f>B38+(B41-B31)/(A41-A31)</f>
        <v>193.66000000000003</v>
      </c>
      <c r="C39" s="8">
        <f>C38+(C41-C31)/($A41-$A31)</f>
        <v>85.720000000000027</v>
      </c>
      <c r="D39" s="23">
        <f t="shared" si="0"/>
        <v>8.4200000000000017</v>
      </c>
      <c r="E39" s="13">
        <f t="shared" si="1"/>
        <v>0.10259621953996811</v>
      </c>
      <c r="F39" s="21">
        <f>IF('Inputs and Results'!$C$20="Conservation Easement (Perpetual)",(C39-C38),IF(AND('Inputs and Results'!$C$20="Government (Secured)",A39&lt;=$B$6),C39-C38,IF(A39&lt;=$B$6,(C39-C38)*0.01*($B$6-A39+1),0)))</f>
        <v>0</v>
      </c>
      <c r="G39" s="22">
        <f>IF(A39&lt;='Inputs and Results'!$C$12,(C39-C38)*0.01*('Inputs and Results'!$C$12-A39+1),0)</f>
        <v>0</v>
      </c>
      <c r="H39" s="8">
        <f>H38+(H41-H31)/($A41-$A31)</f>
        <v>2.9800000000000013</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row>
    <row r="40" spans="1:106" x14ac:dyDescent="0.2">
      <c r="A40" s="8">
        <f t="shared" si="3"/>
        <v>24</v>
      </c>
      <c r="B40" s="8">
        <f>B39+(B41-B31)/(A41-A31)</f>
        <v>211.68000000000004</v>
      </c>
      <c r="C40" s="8">
        <f>C39+(C41-C31)/($A41-$A31)</f>
        <v>92.560000000000031</v>
      </c>
      <c r="D40" s="23">
        <f t="shared" si="0"/>
        <v>8.8200000000000021</v>
      </c>
      <c r="E40" s="13">
        <f t="shared" si="1"/>
        <v>9.3049674687596839E-2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2.8900000000000015</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row>
    <row r="41" spans="1:106" x14ac:dyDescent="0.2">
      <c r="A41" s="9">
        <v>25</v>
      </c>
      <c r="B41" s="9">
        <f>VLOOKUP(CONCATENATE($A$1,A41),'Smith et al 2006'!$A$2:$S$780,8,FALSE)</f>
        <v>229.7</v>
      </c>
      <c r="C41" s="9">
        <f>VLOOKUP(CONCATENATE($A$1,A41),'Smith et al 2006'!$A$2:$S$780,9,FALSE)</f>
        <v>99.4</v>
      </c>
      <c r="D41" s="23">
        <f t="shared" si="0"/>
        <v>9.1879999999999988</v>
      </c>
      <c r="E41" s="13">
        <f t="shared" si="1"/>
        <v>8.5128495842781371E-2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2.8</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row>
    <row r="42" spans="1:106" x14ac:dyDescent="0.2">
      <c r="A42" s="8">
        <f t="shared" ref="A42:A50" si="4">A41+1</f>
        <v>26</v>
      </c>
      <c r="B42" s="8">
        <f>B41+(B51-B41)/(A51-A41)</f>
        <v>244.81</v>
      </c>
      <c r="C42" s="8">
        <f>C41+(C51-C41)/($A51-$A41)</f>
        <v>104.84</v>
      </c>
      <c r="D42" s="23">
        <f t="shared" si="0"/>
        <v>9.4157692307692304</v>
      </c>
      <c r="E42" s="13">
        <f t="shared" si="1"/>
        <v>6.5781454070526824E-2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2.77</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row>
    <row r="43" spans="1:106" x14ac:dyDescent="0.2">
      <c r="A43" s="8">
        <f t="shared" si="4"/>
        <v>27</v>
      </c>
      <c r="B43" s="8">
        <f>B42+(B51-B41)/(A51-A41)</f>
        <v>259.92</v>
      </c>
      <c r="C43" s="8">
        <f>C42+(C51-C41)/($A51-$A41)</f>
        <v>110.28</v>
      </c>
      <c r="D43" s="23">
        <f t="shared" si="0"/>
        <v>9.6266666666666669</v>
      </c>
      <c r="E43" s="13">
        <f t="shared" si="1"/>
        <v>6.1721334912789638E-2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2.74</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row>
    <row r="44" spans="1:106" x14ac:dyDescent="0.2">
      <c r="A44" s="8">
        <f t="shared" si="4"/>
        <v>28</v>
      </c>
      <c r="B44" s="8">
        <f>B43+(B51-B41)/(A51-A41)</f>
        <v>275.03000000000003</v>
      </c>
      <c r="C44" s="8">
        <f>C43+(C51-C41)/($A51-$A41)</f>
        <v>115.72</v>
      </c>
      <c r="D44" s="23">
        <f t="shared" si="0"/>
        <v>9.8225000000000016</v>
      </c>
      <c r="E44" s="13">
        <f t="shared" si="1"/>
        <v>5.8133271775931084E-2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2.7100000000000004</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row>
    <row r="45" spans="1:106" x14ac:dyDescent="0.2">
      <c r="A45" s="8">
        <f t="shared" si="4"/>
        <v>29</v>
      </c>
      <c r="B45" s="8">
        <f>B44+(B51-B41)/(A51-A41)</f>
        <v>290.14000000000004</v>
      </c>
      <c r="C45" s="8">
        <f>C44+(C51-C41)/($A51-$A41)</f>
        <v>121.16</v>
      </c>
      <c r="D45" s="23">
        <f t="shared" si="0"/>
        <v>10.004827586206899</v>
      </c>
      <c r="E45" s="13">
        <f t="shared" si="1"/>
        <v>5.4939461149692725E-2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2.6800000000000006</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row>
    <row r="46" spans="1:106" x14ac:dyDescent="0.2">
      <c r="A46" s="8">
        <f t="shared" si="4"/>
        <v>30</v>
      </c>
      <c r="B46" s="8">
        <f>B45+(B51-B41)/(A51-A41)</f>
        <v>305.25000000000006</v>
      </c>
      <c r="C46" s="8">
        <f>C45+(C51-C41)/($A51-$A41)</f>
        <v>126.6</v>
      </c>
      <c r="D46" s="23">
        <f t="shared" si="0"/>
        <v>10.175000000000002</v>
      </c>
      <c r="E46" s="13">
        <f t="shared" si="1"/>
        <v>5.2078307024195247E-2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2.6500000000000008</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row>
    <row r="47" spans="1:106" x14ac:dyDescent="0.2">
      <c r="A47" s="8">
        <f t="shared" si="4"/>
        <v>31</v>
      </c>
      <c r="B47" s="8">
        <f>B46+(B51-B41)/(A51-A41)</f>
        <v>320.36000000000007</v>
      </c>
      <c r="C47" s="8">
        <f>C46+(C51-C41)/($A51-$A41)</f>
        <v>132.04</v>
      </c>
      <c r="D47" s="23">
        <f t="shared" si="0"/>
        <v>10.334193548387098</v>
      </c>
      <c r="E47" s="13">
        <f t="shared" si="1"/>
        <v>4.9500409500409459E-2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2.620000000000001</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row>
    <row r="48" spans="1:106" x14ac:dyDescent="0.2">
      <c r="A48" s="8">
        <f t="shared" si="4"/>
        <v>32</v>
      </c>
      <c r="B48" s="8">
        <f>B47+(B51-B41)/(A51-A41)</f>
        <v>335.47000000000008</v>
      </c>
      <c r="C48" s="8">
        <f>C47+(C51-C41)/($A51-$A41)</f>
        <v>137.47999999999999</v>
      </c>
      <c r="D48" s="23">
        <f t="shared" si="0"/>
        <v>10.483437500000003</v>
      </c>
      <c r="E48" s="13">
        <f t="shared" si="1"/>
        <v>4.7165688600324662E-2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2.5900000000000012</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row>
    <row r="49" spans="1:106" x14ac:dyDescent="0.2">
      <c r="A49" s="8">
        <f t="shared" si="4"/>
        <v>33</v>
      </c>
      <c r="B49" s="8">
        <f>B48+(B51-B41)/(A51-A41)</f>
        <v>350.5800000000001</v>
      </c>
      <c r="C49" s="8">
        <f>C48+(C51-C41)/($A51-$A41)</f>
        <v>142.91999999999999</v>
      </c>
      <c r="D49" s="23">
        <f t="shared" ref="D49:D80" si="5">B49/A49</f>
        <v>10.623636363636367</v>
      </c>
      <c r="E49" s="13">
        <f t="shared" si="1"/>
        <v>4.5041285360837069E-2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2.5600000000000014</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row>
    <row r="50" spans="1:106" x14ac:dyDescent="0.2">
      <c r="A50" s="8">
        <f t="shared" si="4"/>
        <v>34</v>
      </c>
      <c r="B50" s="8">
        <f>B49+(B51-B41)/(A51-A41)</f>
        <v>365.69000000000011</v>
      </c>
      <c r="C50" s="8">
        <f>C49+(C51-C41)/($A51-$A41)</f>
        <v>148.35999999999999</v>
      </c>
      <c r="D50" s="23">
        <f t="shared" si="5"/>
        <v>10.755588235294121</v>
      </c>
      <c r="E50" s="13">
        <f t="shared" ref="E50:E81" si="6">(B50/B49)-1</f>
        <v>4.3100005704832078E-2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2.5300000000000016</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row>
    <row r="51" spans="1:106" x14ac:dyDescent="0.2">
      <c r="A51" s="9">
        <v>35</v>
      </c>
      <c r="B51" s="9">
        <f>VLOOKUP(CONCATENATE($A$1,A51),'Smith et al 2006'!$A$2:$S$780,8,FALSE)</f>
        <v>380.8</v>
      </c>
      <c r="C51" s="9">
        <f>VLOOKUP(CONCATENATE($A$1,A51),'Smith et al 2006'!$A$2:$S$780,9,FALSE)</f>
        <v>153.80000000000001</v>
      </c>
      <c r="D51" s="23">
        <f t="shared" si="5"/>
        <v>10.88</v>
      </c>
      <c r="E51" s="13">
        <f t="shared" si="6"/>
        <v>4.1319150099811131E-2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2.5</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row>
    <row r="52" spans="1:106" x14ac:dyDescent="0.2">
      <c r="A52" s="8">
        <f t="shared" ref="A52:A60" si="7">A51+1</f>
        <v>36</v>
      </c>
      <c r="B52" s="8">
        <f>B51+(B61-B51)/(A61-A51)</f>
        <v>394.09000000000003</v>
      </c>
      <c r="C52" s="8">
        <f>C51+(C61-C51)/($A61-$A51)</f>
        <v>158.5</v>
      </c>
      <c r="D52" s="23">
        <f t="shared" si="5"/>
        <v>10.946944444444446</v>
      </c>
      <c r="E52" s="13">
        <f t="shared" si="6"/>
        <v>3.4900210084033656E-2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2.4900000000000002</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row>
    <row r="53" spans="1:106" x14ac:dyDescent="0.2">
      <c r="A53" s="8">
        <f t="shared" si="7"/>
        <v>37</v>
      </c>
      <c r="B53" s="8">
        <f>B52+(B61-B51)/(A61-A51)</f>
        <v>407.38000000000005</v>
      </c>
      <c r="C53" s="8">
        <f>C52+(C61-C51)/($A61-$A51)</f>
        <v>163.19999999999999</v>
      </c>
      <c r="D53" s="23">
        <f t="shared" si="5"/>
        <v>11.010270270270272</v>
      </c>
      <c r="E53" s="13">
        <f t="shared" si="6"/>
        <v>3.3723261183993491E-2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2.4800000000000004</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row>
    <row r="54" spans="1:106" x14ac:dyDescent="0.2">
      <c r="A54" s="8">
        <f t="shared" si="7"/>
        <v>38</v>
      </c>
      <c r="B54" s="8">
        <f>B53+(B61-B51)/(A61-A51)</f>
        <v>420.67000000000007</v>
      </c>
      <c r="C54" s="8">
        <f>C53+(C61-C51)/($A61-$A51)</f>
        <v>167.89999999999998</v>
      </c>
      <c r="D54" s="23">
        <f t="shared" si="5"/>
        <v>11.070263157894738</v>
      </c>
      <c r="E54" s="13">
        <f t="shared" si="6"/>
        <v>3.2623103736069581E-2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2.4700000000000006</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row>
    <row r="55" spans="1:106" x14ac:dyDescent="0.2">
      <c r="A55" s="8">
        <f t="shared" si="7"/>
        <v>39</v>
      </c>
      <c r="B55" s="8">
        <f>B54+(B61-B51)/(A61-A51)</f>
        <v>433.96000000000009</v>
      </c>
      <c r="C55" s="8">
        <f>C54+(C61-C51)/($A61-$A51)</f>
        <v>172.59999999999997</v>
      </c>
      <c r="D55" s="23">
        <f t="shared" si="5"/>
        <v>11.12717948717949</v>
      </c>
      <c r="E55" s="13">
        <f t="shared" si="6"/>
        <v>3.1592459647704851E-2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2.4600000000000009</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row>
    <row r="56" spans="1:106" x14ac:dyDescent="0.2">
      <c r="A56" s="8">
        <f t="shared" si="7"/>
        <v>40</v>
      </c>
      <c r="B56" s="8">
        <f>B55+(B61-B51)/(A61-A51)</f>
        <v>447.25000000000011</v>
      </c>
      <c r="C56" s="8">
        <f>C55+(C61-C51)/($A61-$A51)</f>
        <v>177.29999999999995</v>
      </c>
      <c r="D56" s="23">
        <f t="shared" si="5"/>
        <v>11.181250000000002</v>
      </c>
      <c r="E56" s="13">
        <f t="shared" si="6"/>
        <v>3.0624942391003884E-2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2.4500000000000011</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row>
    <row r="57" spans="1:106" x14ac:dyDescent="0.2">
      <c r="A57" s="8">
        <f t="shared" si="7"/>
        <v>41</v>
      </c>
      <c r="B57" s="8">
        <f>B56+(B61-B51)/(A61-A51)</f>
        <v>460.54000000000013</v>
      </c>
      <c r="C57" s="8">
        <f>C56+(C61-C51)/($A61-$A51)</f>
        <v>181.99999999999994</v>
      </c>
      <c r="D57" s="23">
        <f t="shared" si="5"/>
        <v>11.232682926829272</v>
      </c>
      <c r="E57" s="13">
        <f t="shared" si="6"/>
        <v>2.9714924538848608E-2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2.4400000000000013</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row>
    <row r="58" spans="1:106" x14ac:dyDescent="0.2">
      <c r="A58" s="8">
        <f t="shared" si="7"/>
        <v>42</v>
      </c>
      <c r="B58" s="8">
        <f>B57+(B61-B51)/(A61-A51)</f>
        <v>473.83000000000015</v>
      </c>
      <c r="C58" s="8">
        <f>C57+(C61-C51)/($A61-$A51)</f>
        <v>186.69999999999993</v>
      </c>
      <c r="D58" s="23">
        <f t="shared" si="5"/>
        <v>11.28166666666667</v>
      </c>
      <c r="E58" s="13">
        <f t="shared" si="6"/>
        <v>2.8857428236418237E-2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2.4300000000000015</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row>
    <row r="59" spans="1:106" x14ac:dyDescent="0.2">
      <c r="A59" s="8">
        <f t="shared" si="7"/>
        <v>43</v>
      </c>
      <c r="B59" s="8">
        <f>B58+(B61-B51)/(A61-A51)</f>
        <v>487.12000000000018</v>
      </c>
      <c r="C59" s="8">
        <f>C58+(C61-C51)/($A61-$A51)</f>
        <v>191.39999999999992</v>
      </c>
      <c r="D59" s="23">
        <f t="shared" si="5"/>
        <v>11.32837209302326</v>
      </c>
      <c r="E59" s="13">
        <f t="shared" si="6"/>
        <v>2.804803410505885E-2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2.4200000000000017</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row>
    <row r="60" spans="1:106" x14ac:dyDescent="0.2">
      <c r="A60" s="8">
        <f t="shared" si="7"/>
        <v>44</v>
      </c>
      <c r="B60" s="8">
        <f>B59+(B61-B51)/(A61-A51)</f>
        <v>500.4100000000002</v>
      </c>
      <c r="C60" s="8">
        <f>C59+(C61-C51)/($A61-$A51)</f>
        <v>196.09999999999991</v>
      </c>
      <c r="D60" s="23">
        <f t="shared" si="5"/>
        <v>11.372954545454549</v>
      </c>
      <c r="E60" s="13">
        <f t="shared" si="6"/>
        <v>2.7282805058301829E-2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2.4100000000000019</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row>
    <row r="61" spans="1:106" x14ac:dyDescent="0.2">
      <c r="A61" s="9">
        <v>45</v>
      </c>
      <c r="B61" s="9">
        <f>VLOOKUP(CONCATENATE($A$1,A61),'Smith et al 2006'!$A$2:$S$780,8,FALSE)</f>
        <v>513.70000000000005</v>
      </c>
      <c r="C61" s="9">
        <f>VLOOKUP(CONCATENATE($A$1,A61),'Smith et al 2006'!$A$2:$S$780,9,FALSE)</f>
        <v>200.8</v>
      </c>
      <c r="D61" s="23">
        <f t="shared" si="5"/>
        <v>11.415555555555557</v>
      </c>
      <c r="E61" s="13">
        <f t="shared" si="6"/>
        <v>2.6558222257748287E-2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2.4</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row>
    <row r="62" spans="1:106" x14ac:dyDescent="0.2">
      <c r="A62" s="8">
        <f t="shared" ref="A62:A70" si="8">A61+1</f>
        <v>46</v>
      </c>
      <c r="B62" s="8">
        <f>B61+(B71-B61)/(A71-A61)</f>
        <v>525.66000000000008</v>
      </c>
      <c r="C62" s="8">
        <f>C61+(C71-C61)/($A71-$A61)</f>
        <v>204.97</v>
      </c>
      <c r="D62" s="23">
        <f t="shared" si="5"/>
        <v>11.427391304347827</v>
      </c>
      <c r="E62" s="13">
        <f t="shared" si="6"/>
        <v>2.3282071247810121E-2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2.3899999999999997</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row>
    <row r="63" spans="1:106" x14ac:dyDescent="0.2">
      <c r="A63" s="8">
        <f t="shared" si="8"/>
        <v>47</v>
      </c>
      <c r="B63" s="8">
        <f>B62+(B71-B61)/(A71-A61)</f>
        <v>537.62000000000012</v>
      </c>
      <c r="C63" s="8">
        <f>C62+(C71-C61)/($A71-$A61)</f>
        <v>209.14</v>
      </c>
      <c r="D63" s="23">
        <f t="shared" si="5"/>
        <v>11.438723404255322</v>
      </c>
      <c r="E63" s="13">
        <f t="shared" si="6"/>
        <v>2.2752349427386687E-2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2.38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row>
    <row r="64" spans="1:106" x14ac:dyDescent="0.2">
      <c r="A64" s="8">
        <f t="shared" si="8"/>
        <v>48</v>
      </c>
      <c r="B64" s="8">
        <f>B63+(B71-B61)/(A71-A61)</f>
        <v>549.58000000000015</v>
      </c>
      <c r="C64" s="8">
        <f>C63+(C71-C61)/($A71-$A61)</f>
        <v>213.30999999999997</v>
      </c>
      <c r="D64" s="23">
        <f t="shared" si="5"/>
        <v>11.449583333333337</v>
      </c>
      <c r="E64" s="13">
        <f t="shared" si="6"/>
        <v>2.2246196198058232E-2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2.37</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row>
    <row r="65" spans="1:106" x14ac:dyDescent="0.2">
      <c r="A65" s="8">
        <f t="shared" si="8"/>
        <v>49</v>
      </c>
      <c r="B65" s="8">
        <f>B64+(B71-B61)/(A71-A61)</f>
        <v>561.54000000000019</v>
      </c>
      <c r="C65" s="8">
        <f>C64+(C71-C61)/($A71-$A61)</f>
        <v>217.47999999999996</v>
      </c>
      <c r="D65" s="23">
        <f t="shared" si="5"/>
        <v>11.460000000000004</v>
      </c>
      <c r="E65" s="13">
        <f t="shared" si="6"/>
        <v>2.1762072855635362E-2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2.3600000000000003</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row>
    <row r="66" spans="1:106" x14ac:dyDescent="0.2">
      <c r="A66" s="8">
        <f t="shared" si="8"/>
        <v>50</v>
      </c>
      <c r="B66" s="8">
        <f>B65+(B71-B61)/(A71-A61)</f>
        <v>573.50000000000023</v>
      </c>
      <c r="C66" s="8">
        <f>C65+(C71-C61)/($A71-$A61)</f>
        <v>221.64999999999995</v>
      </c>
      <c r="D66" s="23">
        <f t="shared" si="5"/>
        <v>11.470000000000004</v>
      </c>
      <c r="E66" s="13">
        <f t="shared" si="6"/>
        <v>2.1298571784734932E-2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2.3500000000000005</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row>
    <row r="67" spans="1:106" x14ac:dyDescent="0.2">
      <c r="A67" s="8">
        <f t="shared" si="8"/>
        <v>51</v>
      </c>
      <c r="B67" s="8">
        <f>B66+(B71-B61)/(A71-A61)</f>
        <v>585.46000000000026</v>
      </c>
      <c r="C67" s="8">
        <f>C66+(C71-C61)/($A71-$A61)</f>
        <v>225.81999999999994</v>
      </c>
      <c r="D67" s="23">
        <f t="shared" si="5"/>
        <v>11.479607843137259</v>
      </c>
      <c r="E67" s="13">
        <f t="shared" si="6"/>
        <v>2.0854402789886706E-2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2.3400000000000007</v>
      </c>
      <c r="I67" s="11">
        <f t="shared" ref="I67:I111"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row>
    <row r="68" spans="1:106" x14ac:dyDescent="0.2">
      <c r="A68" s="8">
        <f t="shared" si="8"/>
        <v>52</v>
      </c>
      <c r="B68" s="8">
        <f>B67+(B71-B61)/(A71-A61)</f>
        <v>597.4200000000003</v>
      </c>
      <c r="C68" s="8">
        <f>C67+(C71-C61)/($A71-$A61)</f>
        <v>229.98999999999992</v>
      </c>
      <c r="D68" s="23">
        <f t="shared" si="5"/>
        <v>11.488846153846159</v>
      </c>
      <c r="E68" s="13">
        <f t="shared" si="6"/>
        <v>2.0428381102039372E-2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2.330000000000001</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row>
    <row r="69" spans="1:106" x14ac:dyDescent="0.2">
      <c r="A69" s="8">
        <f t="shared" si="8"/>
        <v>53</v>
      </c>
      <c r="B69" s="8">
        <f>B68+(B71-B61)/(A71-A61)</f>
        <v>609.38000000000034</v>
      </c>
      <c r="C69" s="8">
        <f>C68+(C71-C61)/($A71-$A61)</f>
        <v>234.15999999999991</v>
      </c>
      <c r="D69" s="23">
        <f t="shared" si="5"/>
        <v>11.49773584905661</v>
      </c>
      <c r="E69" s="13">
        <f t="shared" si="6"/>
        <v>2.0019416825683756E-2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2.3200000000000012</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row>
    <row r="70" spans="1:106" x14ac:dyDescent="0.2">
      <c r="A70" s="8">
        <f t="shared" si="8"/>
        <v>54</v>
      </c>
      <c r="B70" s="8">
        <f>B69+(B71-B61)/(A71-A61)</f>
        <v>621.34000000000037</v>
      </c>
      <c r="C70" s="8">
        <f>C69+(C71-C61)/($A71-$A61)</f>
        <v>238.3299999999999</v>
      </c>
      <c r="D70" s="23">
        <f t="shared" si="5"/>
        <v>11.506296296296304</v>
      </c>
      <c r="E70" s="13">
        <f t="shared" si="6"/>
        <v>1.9626505628671742E-2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2.3100000000000014</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row>
    <row r="71" spans="1:106" x14ac:dyDescent="0.2">
      <c r="A71" s="9">
        <v>55</v>
      </c>
      <c r="B71" s="9">
        <f>VLOOKUP(CONCATENATE($A$1,A71),'Smith et al 2006'!$A$2:$S$780,8,FALSE)</f>
        <v>633.29999999999995</v>
      </c>
      <c r="C71" s="9">
        <f>VLOOKUP(CONCATENATE($A$1,A71),'Smith et al 2006'!$A$2:$S$780,9,FALSE)</f>
        <v>242.5</v>
      </c>
      <c r="D71" s="23">
        <f t="shared" si="5"/>
        <v>11.514545454545454</v>
      </c>
      <c r="E71" s="13">
        <f t="shared" si="6"/>
        <v>1.9248720507289985E-2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2.2999999999999998</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row>
    <row r="72" spans="1:106" x14ac:dyDescent="0.2">
      <c r="A72" s="8">
        <f t="shared" ref="A72:A80" si="10">A71+1</f>
        <v>56</v>
      </c>
      <c r="B72" s="8">
        <f>B71+(B81-B71)/(A81-A71)</f>
        <v>644.17999999999995</v>
      </c>
      <c r="C72" s="8">
        <f>C71+(C81-C71)/($A81-$A71)</f>
        <v>246.26</v>
      </c>
      <c r="D72" s="23">
        <f t="shared" si="5"/>
        <v>11.503214285714284</v>
      </c>
      <c r="E72" s="13">
        <f t="shared" si="6"/>
        <v>1.7179851571135218E-2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2.29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row>
    <row r="73" spans="1:106" x14ac:dyDescent="0.2">
      <c r="A73" s="8">
        <f t="shared" si="10"/>
        <v>57</v>
      </c>
      <c r="B73" s="8">
        <f>B72+(B81-B71)/(A81-A71)</f>
        <v>655.05999999999995</v>
      </c>
      <c r="C73" s="8">
        <f>C72+(C81-C71)/($A81-$A71)</f>
        <v>250.01999999999998</v>
      </c>
      <c r="D73" s="23">
        <f t="shared" si="5"/>
        <v>11.492280701754385</v>
      </c>
      <c r="E73" s="13">
        <f t="shared" si="6"/>
        <v>1.6889689217299608E-2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2.2800000000000002</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row>
    <row r="74" spans="1:106" x14ac:dyDescent="0.2">
      <c r="A74" s="8">
        <f t="shared" si="10"/>
        <v>58</v>
      </c>
      <c r="B74" s="8">
        <f>B73+(B81-B71)/(A81-A71)</f>
        <v>665.93999999999994</v>
      </c>
      <c r="C74" s="8">
        <f>C73+(C81-C71)/($A81-$A71)</f>
        <v>253.77999999999997</v>
      </c>
      <c r="D74" s="23">
        <f t="shared" si="5"/>
        <v>11.481724137931034</v>
      </c>
      <c r="E74" s="13">
        <f t="shared" si="6"/>
        <v>1.6609165572619267E-2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2.2700000000000005</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row>
    <row r="75" spans="1:106" x14ac:dyDescent="0.2">
      <c r="A75" s="8">
        <f t="shared" si="10"/>
        <v>59</v>
      </c>
      <c r="B75" s="8">
        <f>B74+(B81-B71)/(A81-A71)</f>
        <v>676.81999999999994</v>
      </c>
      <c r="C75" s="8">
        <f>C74+(C81-C71)/($A81-$A71)</f>
        <v>257.53999999999996</v>
      </c>
      <c r="D75" s="23">
        <f t="shared" si="5"/>
        <v>11.471525423728812</v>
      </c>
      <c r="E75" s="13">
        <f t="shared" si="6"/>
        <v>1.6337808210949989E-2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2.2600000000000007</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row>
    <row r="76" spans="1:106" x14ac:dyDescent="0.2">
      <c r="A76" s="8">
        <f t="shared" si="10"/>
        <v>60</v>
      </c>
      <c r="B76" s="8">
        <f>B75+(B81-B71)/(A81-A71)</f>
        <v>687.69999999999993</v>
      </c>
      <c r="C76" s="8">
        <f>C75+(C81-C71)/($A81-$A71)</f>
        <v>261.29999999999995</v>
      </c>
      <c r="D76" s="23">
        <f t="shared" si="5"/>
        <v>11.461666666666666</v>
      </c>
      <c r="E76" s="13">
        <f t="shared" si="6"/>
        <v>1.6075175083478666E-2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2.2500000000000009</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row>
    <row r="77" spans="1:106" x14ac:dyDescent="0.2">
      <c r="A77" s="8">
        <f t="shared" si="10"/>
        <v>61</v>
      </c>
      <c r="B77" s="8">
        <f>B76+(B81-B71)/(A81-A71)</f>
        <v>698.57999999999993</v>
      </c>
      <c r="C77" s="8">
        <f>C76+(C81-C71)/($A81-$A71)</f>
        <v>265.05999999999995</v>
      </c>
      <c r="D77" s="23">
        <f t="shared" si="5"/>
        <v>11.452131147540982</v>
      </c>
      <c r="E77" s="13">
        <f t="shared" si="6"/>
        <v>1.582085211574813E-2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2.2400000000000011</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row>
    <row r="78" spans="1:106" x14ac:dyDescent="0.2">
      <c r="A78" s="8">
        <f t="shared" si="10"/>
        <v>62</v>
      </c>
      <c r="B78" s="8">
        <f>B77+(B81-B71)/(A81-A71)</f>
        <v>709.45999999999992</v>
      </c>
      <c r="C78" s="8">
        <f>C77+(C81-C71)/($A81-$A71)</f>
        <v>268.81999999999994</v>
      </c>
      <c r="D78" s="23">
        <f t="shared" si="5"/>
        <v>11.44290322580645</v>
      </c>
      <c r="E78" s="13">
        <f t="shared" si="6"/>
        <v>1.5574451029230829E-2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2.2300000000000013</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row>
    <row r="79" spans="1:106" x14ac:dyDescent="0.2">
      <c r="A79" s="8">
        <f t="shared" si="10"/>
        <v>63</v>
      </c>
      <c r="B79" s="8">
        <f>B78+(B81-B71)/(A81-A71)</f>
        <v>720.33999999999992</v>
      </c>
      <c r="C79" s="8">
        <f>C78+(C81-C71)/($A81-$A71)</f>
        <v>272.57999999999993</v>
      </c>
      <c r="D79" s="23">
        <f t="shared" si="5"/>
        <v>11.433968253968253</v>
      </c>
      <c r="E79" s="13">
        <f t="shared" si="6"/>
        <v>1.5335607363346826E-2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2.2200000000000015</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row>
    <row r="80" spans="1:106" x14ac:dyDescent="0.2">
      <c r="A80" s="8">
        <f t="shared" si="10"/>
        <v>64</v>
      </c>
      <c r="B80" s="8">
        <f>B79+(B81-B71)/(A81-A71)</f>
        <v>731.21999999999991</v>
      </c>
      <c r="C80" s="8">
        <f>C79+(C81-C71)/($A81-$A71)</f>
        <v>276.33999999999992</v>
      </c>
      <c r="D80" s="23">
        <f t="shared" si="5"/>
        <v>11.425312499999999</v>
      </c>
      <c r="E80" s="13">
        <f t="shared" si="6"/>
        <v>1.5103978676735963E-2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2.2100000000000017</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row>
    <row r="81" spans="1:106" x14ac:dyDescent="0.2">
      <c r="A81" s="9">
        <v>65</v>
      </c>
      <c r="B81" s="9">
        <f>VLOOKUP(CONCATENATE($A$1,A81),'Smith et al 2006'!$A$2:$S$780,8,FALSE)</f>
        <v>742.1</v>
      </c>
      <c r="C81" s="9">
        <f>VLOOKUP(CONCATENATE($A$1,A81),'Smith et al 2006'!$A$2:$S$780,9,FALSE)</f>
        <v>280.10000000000002</v>
      </c>
      <c r="D81" s="23">
        <f t="shared" ref="D81:D104" si="11">B81/A81</f>
        <v>11.416923076923077</v>
      </c>
      <c r="E81" s="13">
        <f t="shared" si="6"/>
        <v>1.4879242909110912E-2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2.2000000000000002</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row>
    <row r="82" spans="1:106" x14ac:dyDescent="0.2">
      <c r="A82" s="8">
        <f t="shared" ref="A82:A90" si="12">A81+1</f>
        <v>66</v>
      </c>
      <c r="B82" s="8">
        <f>B81+(B91-B81)/(A91-A81)</f>
        <v>752.1</v>
      </c>
      <c r="C82" s="8">
        <f>C81+(C91-C81)/($A91-$A81)</f>
        <v>283.53000000000003</v>
      </c>
      <c r="D82" s="23">
        <f t="shared" si="11"/>
        <v>11.395454545454546</v>
      </c>
      <c r="E82" s="13">
        <f t="shared" ref="E82:E104" si="13">(B82/B81)-1</f>
        <v>1.3475272874275745E-2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2.2000000000000002</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row>
    <row r="83" spans="1:106" x14ac:dyDescent="0.2">
      <c r="A83" s="8">
        <f t="shared" si="12"/>
        <v>67</v>
      </c>
      <c r="B83" s="8">
        <f>B82+(B91-B81)/(A91-A81)</f>
        <v>762.1</v>
      </c>
      <c r="C83" s="8">
        <f>C82+(C91-C81)/($A91-$A81)</f>
        <v>286.96000000000004</v>
      </c>
      <c r="D83" s="23">
        <f t="shared" si="11"/>
        <v>11.374626865671642</v>
      </c>
      <c r="E83" s="13">
        <f t="shared" si="13"/>
        <v>1.3296104241457218E-2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2.2000000000000002</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c r="BV83"/>
      <c r="BW83"/>
      <c r="BX83"/>
      <c r="BY83"/>
      <c r="BZ83"/>
      <c r="CA83"/>
      <c r="CB83"/>
      <c r="CC83"/>
      <c r="CD83"/>
      <c r="CE83"/>
      <c r="CF83"/>
      <c r="CG83"/>
      <c r="CH83"/>
      <c r="CI83"/>
      <c r="CJ83"/>
      <c r="CK83"/>
      <c r="CL83"/>
      <c r="CM83"/>
      <c r="CN83"/>
      <c r="CO83"/>
      <c r="CP83"/>
      <c r="CQ83"/>
      <c r="CR83"/>
      <c r="CS83"/>
      <c r="CT83"/>
      <c r="CU83"/>
      <c r="CV83"/>
      <c r="CW83"/>
      <c r="CX83"/>
      <c r="CY83"/>
      <c r="CZ83"/>
      <c r="DA83"/>
      <c r="DB83"/>
    </row>
    <row r="84" spans="1:106" x14ac:dyDescent="0.2">
      <c r="A84" s="8">
        <f t="shared" si="12"/>
        <v>68</v>
      </c>
      <c r="B84" s="8">
        <f>B83+(B91-B81)/(A91-A81)</f>
        <v>772.1</v>
      </c>
      <c r="C84" s="8">
        <f>C83+(C91-C81)/($A91-$A81)</f>
        <v>290.39000000000004</v>
      </c>
      <c r="D84" s="23">
        <f t="shared" si="11"/>
        <v>11.354411764705883</v>
      </c>
      <c r="E84" s="13">
        <f t="shared" si="13"/>
        <v>1.3121637580369994E-2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2.2000000000000002</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c r="BW84"/>
      <c r="BX84"/>
      <c r="BY84"/>
      <c r="BZ84"/>
      <c r="CA84"/>
      <c r="CB84"/>
      <c r="CC84"/>
      <c r="CD84"/>
      <c r="CE84"/>
      <c r="CF84"/>
      <c r="CG84"/>
      <c r="CH84"/>
      <c r="CI84"/>
      <c r="CJ84"/>
      <c r="CK84"/>
      <c r="CL84"/>
      <c r="CM84"/>
      <c r="CN84"/>
      <c r="CO84"/>
      <c r="CP84"/>
      <c r="CQ84"/>
      <c r="CR84"/>
      <c r="CS84"/>
      <c r="CT84"/>
      <c r="CU84"/>
      <c r="CV84"/>
      <c r="CW84"/>
      <c r="CX84"/>
      <c r="CY84"/>
      <c r="CZ84"/>
      <c r="DA84"/>
      <c r="DB84"/>
    </row>
    <row r="85" spans="1:106" x14ac:dyDescent="0.2">
      <c r="A85" s="8">
        <f t="shared" si="12"/>
        <v>69</v>
      </c>
      <c r="B85" s="8">
        <f>B84+(B91-B81)/(A91-A81)</f>
        <v>782.1</v>
      </c>
      <c r="C85" s="8">
        <f>C84+(C91-C81)/($A91-$A81)</f>
        <v>293.82000000000005</v>
      </c>
      <c r="D85" s="23">
        <f t="shared" si="11"/>
        <v>11.334782608695653</v>
      </c>
      <c r="E85" s="13">
        <f t="shared" si="13"/>
        <v>1.2951690195570631E-2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2.2000000000000002</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c r="BX85"/>
      <c r="BY85"/>
      <c r="BZ85"/>
      <c r="CA85"/>
      <c r="CB85"/>
      <c r="CC85"/>
      <c r="CD85"/>
      <c r="CE85"/>
      <c r="CF85"/>
      <c r="CG85"/>
      <c r="CH85"/>
      <c r="CI85"/>
      <c r="CJ85"/>
      <c r="CK85"/>
      <c r="CL85"/>
      <c r="CM85"/>
      <c r="CN85"/>
      <c r="CO85"/>
      <c r="CP85"/>
      <c r="CQ85"/>
      <c r="CR85"/>
      <c r="CS85"/>
      <c r="CT85"/>
      <c r="CU85"/>
      <c r="CV85"/>
      <c r="CW85"/>
      <c r="CX85"/>
      <c r="CY85"/>
      <c r="CZ85"/>
      <c r="DA85"/>
      <c r="DB85"/>
    </row>
    <row r="86" spans="1:106" x14ac:dyDescent="0.2">
      <c r="A86" s="8">
        <f t="shared" si="12"/>
        <v>70</v>
      </c>
      <c r="B86" s="8">
        <f>B85+(B91-B81)/(A91-A81)</f>
        <v>792.1</v>
      </c>
      <c r="C86" s="8">
        <f>C85+(C91-C81)/($A91-$A81)</f>
        <v>297.25000000000006</v>
      </c>
      <c r="D86" s="23">
        <f t="shared" si="11"/>
        <v>11.315714285714286</v>
      </c>
      <c r="E86" s="13">
        <f t="shared" si="13"/>
        <v>1.2786088735455836E-2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2.2000000000000002</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c r="BY86"/>
      <c r="BZ86"/>
      <c r="CA86"/>
      <c r="CB86"/>
      <c r="CC86"/>
      <c r="CD86"/>
      <c r="CE86"/>
      <c r="CF86"/>
      <c r="CG86"/>
      <c r="CH86"/>
      <c r="CI86"/>
      <c r="CJ86"/>
      <c r="CK86"/>
      <c r="CL86"/>
      <c r="CM86"/>
      <c r="CN86"/>
      <c r="CO86"/>
      <c r="CP86"/>
      <c r="CQ86"/>
      <c r="CR86"/>
      <c r="CS86"/>
      <c r="CT86"/>
      <c r="CU86"/>
      <c r="CV86"/>
      <c r="CW86"/>
      <c r="CX86"/>
      <c r="CY86"/>
      <c r="CZ86"/>
      <c r="DA86"/>
      <c r="DB86"/>
    </row>
    <row r="87" spans="1:106" x14ac:dyDescent="0.2">
      <c r="A87" s="8">
        <f t="shared" si="12"/>
        <v>71</v>
      </c>
      <c r="B87" s="8">
        <f>B86+(B91-B81)/(A91-A81)</f>
        <v>802.1</v>
      </c>
      <c r="C87" s="8">
        <f>C86+(C91-C81)/($A91-$A81)</f>
        <v>300.68000000000006</v>
      </c>
      <c r="D87" s="23">
        <f t="shared" si="11"/>
        <v>11.29718309859155</v>
      </c>
      <c r="E87" s="13">
        <f t="shared" si="13"/>
        <v>1.2624668602449152E-2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2.2000000000000002</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c r="BZ87"/>
      <c r="CA87"/>
      <c r="CB87"/>
      <c r="CC87"/>
      <c r="CD87"/>
      <c r="CE87"/>
      <c r="CF87"/>
      <c r="CG87"/>
      <c r="CH87"/>
      <c r="CI87"/>
      <c r="CJ87"/>
      <c r="CK87"/>
      <c r="CL87"/>
      <c r="CM87"/>
      <c r="CN87"/>
      <c r="CO87"/>
      <c r="CP87"/>
      <c r="CQ87"/>
      <c r="CR87"/>
      <c r="CS87"/>
      <c r="CT87"/>
      <c r="CU87"/>
      <c r="CV87"/>
      <c r="CW87"/>
      <c r="CX87"/>
      <c r="CY87"/>
      <c r="CZ87"/>
      <c r="DA87"/>
      <c r="DB87"/>
    </row>
    <row r="88" spans="1:106" x14ac:dyDescent="0.2">
      <c r="A88" s="8">
        <f t="shared" si="12"/>
        <v>72</v>
      </c>
      <c r="B88" s="8">
        <f>B87+(B91-B81)/(A91-A81)</f>
        <v>812.1</v>
      </c>
      <c r="C88" s="8">
        <f>C87+(C91-C81)/($A91-$A81)</f>
        <v>304.11000000000007</v>
      </c>
      <c r="D88" s="23">
        <f t="shared" si="11"/>
        <v>11.279166666666667</v>
      </c>
      <c r="E88" s="13">
        <f t="shared" si="13"/>
        <v>1.2467273407305912E-2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2.2000000000000002</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c r="CA88"/>
      <c r="CB88"/>
      <c r="CC88"/>
      <c r="CD88"/>
      <c r="CE88"/>
      <c r="CF88"/>
      <c r="CG88"/>
      <c r="CH88"/>
      <c r="CI88"/>
      <c r="CJ88"/>
      <c r="CK88"/>
      <c r="CL88"/>
      <c r="CM88"/>
      <c r="CN88"/>
      <c r="CO88"/>
      <c r="CP88"/>
      <c r="CQ88"/>
      <c r="CR88"/>
      <c r="CS88"/>
      <c r="CT88"/>
      <c r="CU88"/>
      <c r="CV88"/>
      <c r="CW88"/>
      <c r="CX88"/>
      <c r="CY88"/>
      <c r="CZ88"/>
      <c r="DA88"/>
      <c r="DB88"/>
    </row>
    <row r="89" spans="1:106" x14ac:dyDescent="0.2">
      <c r="A89" s="8">
        <f t="shared" si="12"/>
        <v>73</v>
      </c>
      <c r="B89" s="8">
        <f>B88+(B91-B81)/(A91-A81)</f>
        <v>822.1</v>
      </c>
      <c r="C89" s="8">
        <f>C88+(C91-C81)/($A91-$A81)</f>
        <v>307.54000000000008</v>
      </c>
      <c r="D89" s="23">
        <f t="shared" si="11"/>
        <v>11.261643835616439</v>
      </c>
      <c r="E89" s="13">
        <f t="shared" si="13"/>
        <v>1.2313754463735949E-2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2.2000000000000002</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c r="CB89"/>
      <c r="CC89"/>
      <c r="CD89"/>
      <c r="CE89"/>
      <c r="CF89"/>
      <c r="CG89"/>
      <c r="CH89"/>
      <c r="CI89"/>
      <c r="CJ89"/>
      <c r="CK89"/>
      <c r="CL89"/>
      <c r="CM89"/>
      <c r="CN89"/>
      <c r="CO89"/>
      <c r="CP89"/>
      <c r="CQ89"/>
      <c r="CR89"/>
      <c r="CS89"/>
      <c r="CT89"/>
      <c r="CU89"/>
      <c r="CV89"/>
      <c r="CW89"/>
      <c r="CX89"/>
      <c r="CY89"/>
      <c r="CZ89"/>
      <c r="DA89"/>
      <c r="DB89"/>
    </row>
    <row r="90" spans="1:106" x14ac:dyDescent="0.2">
      <c r="A90" s="8">
        <f t="shared" si="12"/>
        <v>74</v>
      </c>
      <c r="B90" s="8">
        <f>B89+(B91-B81)/(A91-A81)</f>
        <v>832.1</v>
      </c>
      <c r="C90" s="8">
        <f>C89+(C91-C81)/($A91-$A81)</f>
        <v>310.97000000000008</v>
      </c>
      <c r="D90" s="23">
        <f t="shared" si="11"/>
        <v>11.244594594594595</v>
      </c>
      <c r="E90" s="13">
        <f t="shared" si="13"/>
        <v>1.2163970319912343E-2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2.2000000000000002</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c r="CC90"/>
      <c r="CD90"/>
      <c r="CE90"/>
      <c r="CF90"/>
      <c r="CG90"/>
      <c r="CH90"/>
      <c r="CI90"/>
      <c r="CJ90"/>
      <c r="CK90"/>
      <c r="CL90"/>
      <c r="CM90"/>
      <c r="CN90"/>
      <c r="CO90"/>
      <c r="CP90"/>
      <c r="CQ90"/>
      <c r="CR90"/>
      <c r="CS90"/>
      <c r="CT90"/>
      <c r="CU90"/>
      <c r="CV90"/>
      <c r="CW90"/>
      <c r="CX90"/>
      <c r="CY90"/>
      <c r="CZ90"/>
      <c r="DA90"/>
      <c r="DB90"/>
    </row>
    <row r="91" spans="1:106" x14ac:dyDescent="0.2">
      <c r="A91" s="9">
        <v>75</v>
      </c>
      <c r="B91" s="9">
        <f>VLOOKUP(CONCATENATE($A$1,A91),'Smith et al 2006'!$A$2:$S$780,8,FALSE)</f>
        <v>842.1</v>
      </c>
      <c r="C91" s="9">
        <f>VLOOKUP(CONCATENATE($A$1,A91),'Smith et al 2006'!$A$2:$S$780,9,FALSE)</f>
        <v>314.39999999999998</v>
      </c>
      <c r="D91" s="23">
        <f t="shared" si="11"/>
        <v>11.228</v>
      </c>
      <c r="E91" s="13">
        <f t="shared" si="13"/>
        <v>1.2017786323759161E-2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2.2000000000000002</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c r="CD91"/>
      <c r="CE91"/>
      <c r="CF91"/>
      <c r="CG91"/>
      <c r="CH91"/>
      <c r="CI91"/>
      <c r="CJ91"/>
      <c r="CK91"/>
      <c r="CL91"/>
      <c r="CM91"/>
      <c r="CN91"/>
      <c r="CO91"/>
      <c r="CP91"/>
      <c r="CQ91"/>
      <c r="CR91"/>
      <c r="CS91"/>
      <c r="CT91"/>
      <c r="CU91"/>
      <c r="CV91"/>
      <c r="CW91"/>
      <c r="CX91"/>
      <c r="CY91"/>
      <c r="CZ91"/>
      <c r="DA91"/>
      <c r="DB91"/>
    </row>
    <row r="92" spans="1:106" x14ac:dyDescent="0.2">
      <c r="A92" s="8">
        <f t="shared" ref="A92:A100" si="14">A91+1</f>
        <v>76</v>
      </c>
      <c r="B92" s="8">
        <f>B91+(B101-B91)/(A101-A91)</f>
        <v>851.34</v>
      </c>
      <c r="C92" s="8">
        <f>C91+(C101-C91)/($A101-$A91)</f>
        <v>317.56</v>
      </c>
      <c r="D92" s="23">
        <f t="shared" si="11"/>
        <v>11.201842105263159</v>
      </c>
      <c r="E92" s="13">
        <f t="shared" si="13"/>
        <v>1.0972568578553554E-2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2.1900000000000004</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c r="CE92"/>
      <c r="CF92"/>
      <c r="CG92"/>
      <c r="CH92"/>
      <c r="CI92"/>
      <c r="CJ92"/>
      <c r="CK92"/>
      <c r="CL92"/>
      <c r="CM92"/>
      <c r="CN92"/>
      <c r="CO92"/>
      <c r="CP92"/>
      <c r="CQ92"/>
      <c r="CR92"/>
      <c r="CS92"/>
      <c r="CT92"/>
      <c r="CU92"/>
      <c r="CV92"/>
      <c r="CW92"/>
      <c r="CX92"/>
      <c r="CY92"/>
      <c r="CZ92"/>
      <c r="DA92"/>
      <c r="DB92"/>
    </row>
    <row r="93" spans="1:106" x14ac:dyDescent="0.2">
      <c r="A93" s="8">
        <f t="shared" si="14"/>
        <v>77</v>
      </c>
      <c r="B93" s="8">
        <f>B92+(B101-B91)/(A101-A91)</f>
        <v>860.58</v>
      </c>
      <c r="C93" s="8">
        <f>C92+(C101-C91)/($A101-$A91)</f>
        <v>320.72000000000003</v>
      </c>
      <c r="D93" s="23">
        <f t="shared" si="11"/>
        <v>11.176363636363638</v>
      </c>
      <c r="E93" s="13">
        <f t="shared" si="13"/>
        <v>1.0853478046374043E-2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2.1800000000000006</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c r="CF93"/>
      <c r="CG93"/>
      <c r="CH93"/>
      <c r="CI93"/>
      <c r="CJ93"/>
      <c r="CK93"/>
      <c r="CL93"/>
      <c r="CM93"/>
      <c r="CN93"/>
      <c r="CO93"/>
      <c r="CP93"/>
      <c r="CQ93"/>
      <c r="CR93"/>
      <c r="CS93"/>
      <c r="CT93"/>
      <c r="CU93"/>
      <c r="CV93"/>
      <c r="CW93"/>
      <c r="CX93"/>
      <c r="CY93"/>
      <c r="CZ93"/>
      <c r="DA93"/>
      <c r="DB93"/>
    </row>
    <row r="94" spans="1:106" x14ac:dyDescent="0.2">
      <c r="A94" s="8">
        <f t="shared" si="14"/>
        <v>78</v>
      </c>
      <c r="B94" s="8">
        <f>B93+(B101-B91)/(A101-A91)</f>
        <v>869.82</v>
      </c>
      <c r="C94" s="8">
        <f>C93+(C101-C91)/($A101-$A91)</f>
        <v>323.88000000000005</v>
      </c>
      <c r="D94" s="23">
        <f t="shared" si="11"/>
        <v>11.151538461538463</v>
      </c>
      <c r="E94" s="13">
        <f t="shared" si="13"/>
        <v>1.0736944851146957E-2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2.1700000000000008</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c r="CG94"/>
      <c r="CH94"/>
      <c r="CI94"/>
      <c r="CJ94"/>
      <c r="CK94"/>
      <c r="CL94"/>
      <c r="CM94"/>
      <c r="CN94"/>
      <c r="CO94"/>
      <c r="CP94"/>
      <c r="CQ94"/>
      <c r="CR94"/>
      <c r="CS94"/>
      <c r="CT94"/>
      <c r="CU94"/>
      <c r="CV94"/>
      <c r="CW94"/>
      <c r="CX94"/>
      <c r="CY94"/>
      <c r="CZ94"/>
      <c r="DA94"/>
      <c r="DB94"/>
    </row>
    <row r="95" spans="1:106" x14ac:dyDescent="0.2">
      <c r="A95" s="8">
        <f t="shared" si="14"/>
        <v>79</v>
      </c>
      <c r="B95" s="8">
        <f>B94+(B101-B91)/(A101-A91)</f>
        <v>879.06000000000006</v>
      </c>
      <c r="C95" s="8">
        <f>C94+(C101-C91)/($A101-$A91)</f>
        <v>327.04000000000008</v>
      </c>
      <c r="D95" s="23">
        <f t="shared" si="11"/>
        <v>11.127341772151899</v>
      </c>
      <c r="E95" s="13">
        <f t="shared" si="13"/>
        <v>1.0622887493964228E-2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2.160000000000001</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c r="CH95"/>
      <c r="CI95"/>
      <c r="CJ95"/>
      <c r="CK95"/>
      <c r="CL95"/>
      <c r="CM95"/>
      <c r="CN95"/>
      <c r="CO95"/>
      <c r="CP95"/>
      <c r="CQ95"/>
      <c r="CR95"/>
      <c r="CS95"/>
      <c r="CT95"/>
      <c r="CU95"/>
      <c r="CV95"/>
      <c r="CW95"/>
      <c r="CX95"/>
      <c r="CY95"/>
      <c r="CZ95"/>
      <c r="DA95"/>
      <c r="DB95"/>
    </row>
    <row r="96" spans="1:106" x14ac:dyDescent="0.2">
      <c r="A96" s="8">
        <f t="shared" si="14"/>
        <v>80</v>
      </c>
      <c r="B96" s="8">
        <f>B95+(B101-B91)/(A101-A91)</f>
        <v>888.30000000000007</v>
      </c>
      <c r="C96" s="8">
        <f>C95+(C101-C91)/($A101-$A91)</f>
        <v>330.2000000000001</v>
      </c>
      <c r="D96" s="23">
        <f t="shared" si="11"/>
        <v>11.103750000000002</v>
      </c>
      <c r="E96" s="13">
        <f t="shared" si="13"/>
        <v>1.0511227902532339E-2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2.1500000000000012</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c r="CI96"/>
      <c r="CJ96"/>
      <c r="CK96"/>
      <c r="CL96"/>
      <c r="CM96"/>
      <c r="CN96"/>
      <c r="CO96"/>
      <c r="CP96"/>
      <c r="CQ96"/>
      <c r="CR96"/>
      <c r="CS96"/>
      <c r="CT96"/>
      <c r="CU96"/>
      <c r="CV96"/>
      <c r="CW96"/>
      <c r="CX96"/>
      <c r="CY96"/>
      <c r="CZ96"/>
      <c r="DA96"/>
      <c r="DB96"/>
    </row>
    <row r="97" spans="1:106" x14ac:dyDescent="0.2">
      <c r="A97" s="8">
        <f t="shared" si="14"/>
        <v>81</v>
      </c>
      <c r="B97" s="8">
        <f>B96+(B101-B91)/(A101-A91)</f>
        <v>897.54000000000008</v>
      </c>
      <c r="C97" s="8">
        <f>C96+(C101-C91)/($A101-$A91)</f>
        <v>333.36000000000013</v>
      </c>
      <c r="D97" s="23">
        <f t="shared" si="11"/>
        <v>11.080740740740742</v>
      </c>
      <c r="E97" s="13">
        <f t="shared" si="13"/>
        <v>1.0401891252955098E-2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2.1400000000000015</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c r="CJ97"/>
      <c r="CK97"/>
      <c r="CL97"/>
      <c r="CM97"/>
      <c r="CN97"/>
      <c r="CO97"/>
      <c r="CP97"/>
      <c r="CQ97"/>
      <c r="CR97"/>
      <c r="CS97"/>
      <c r="CT97"/>
      <c r="CU97"/>
      <c r="CV97"/>
      <c r="CW97"/>
      <c r="CX97"/>
      <c r="CY97"/>
      <c r="CZ97"/>
      <c r="DA97"/>
      <c r="DB97"/>
    </row>
    <row r="98" spans="1:106" x14ac:dyDescent="0.2">
      <c r="A98" s="8">
        <f t="shared" si="14"/>
        <v>82</v>
      </c>
      <c r="B98" s="8">
        <f>B97+(B101-B91)/(A101-A91)</f>
        <v>906.78000000000009</v>
      </c>
      <c r="C98" s="8">
        <f>C97+(C101-C91)/($A101-$A91)</f>
        <v>336.52000000000015</v>
      </c>
      <c r="D98" s="23">
        <f t="shared" si="11"/>
        <v>11.05829268292683</v>
      </c>
      <c r="E98" s="13">
        <f t="shared" si="13"/>
        <v>1.0294805802526952E-2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2.1300000000000017</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c r="CK98"/>
      <c r="CL98"/>
      <c r="CM98"/>
      <c r="CN98"/>
      <c r="CO98"/>
      <c r="CP98"/>
      <c r="CQ98"/>
      <c r="CR98"/>
      <c r="CS98"/>
      <c r="CT98"/>
      <c r="CU98"/>
      <c r="CV98"/>
      <c r="CW98"/>
      <c r="CX98"/>
      <c r="CY98"/>
      <c r="CZ98"/>
      <c r="DA98"/>
      <c r="DB98"/>
    </row>
    <row r="99" spans="1:106" x14ac:dyDescent="0.2">
      <c r="A99" s="8">
        <f t="shared" si="14"/>
        <v>83</v>
      </c>
      <c r="B99" s="8">
        <f>B98+(B101-B91)/(A101-A91)</f>
        <v>916.0200000000001</v>
      </c>
      <c r="C99" s="8">
        <f>C98+(C101-C91)/($A101-$A91)</f>
        <v>339.68000000000018</v>
      </c>
      <c r="D99" s="23">
        <f t="shared" si="11"/>
        <v>11.036385542168675</v>
      </c>
      <c r="E99" s="13">
        <f t="shared" si="13"/>
        <v>1.0189902732746559E-2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2.1200000000000019</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c r="CL99"/>
      <c r="CM99"/>
      <c r="CN99"/>
      <c r="CO99"/>
      <c r="CP99"/>
      <c r="CQ99"/>
      <c r="CR99"/>
      <c r="CS99"/>
      <c r="CT99"/>
      <c r="CU99"/>
      <c r="CV99"/>
      <c r="CW99"/>
      <c r="CX99"/>
      <c r="CY99"/>
      <c r="CZ99"/>
      <c r="DA99"/>
      <c r="DB99"/>
    </row>
    <row r="100" spans="1:106" x14ac:dyDescent="0.2">
      <c r="A100" s="8">
        <f t="shared" si="14"/>
        <v>84</v>
      </c>
      <c r="B100" s="8">
        <f>B99+(B101-B91)/(A101-A91)</f>
        <v>925.2600000000001</v>
      </c>
      <c r="C100" s="8">
        <f>C99+(C101-C91)/($A101-$A91)</f>
        <v>342.8400000000002</v>
      </c>
      <c r="D100" s="23">
        <f t="shared" si="11"/>
        <v>11.015000000000001</v>
      </c>
      <c r="E100" s="13">
        <f t="shared" si="13"/>
        <v>1.0087116001834096E-2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2.1100000000000021</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c r="CM100"/>
      <c r="CN100"/>
      <c r="CO100"/>
      <c r="CP100"/>
      <c r="CQ100"/>
      <c r="CR100"/>
      <c r="CS100"/>
      <c r="CT100"/>
      <c r="CU100"/>
      <c r="CV100"/>
      <c r="CW100"/>
      <c r="CX100"/>
      <c r="CY100"/>
      <c r="CZ100"/>
      <c r="DA100"/>
      <c r="DB100"/>
    </row>
    <row r="101" spans="1:106" x14ac:dyDescent="0.2">
      <c r="A101" s="9">
        <v>85</v>
      </c>
      <c r="B101" s="9">
        <f>VLOOKUP(CONCATENATE($A$1,A101),'Smith et al 2006'!$A$2:$S$780,8,FALSE)</f>
        <v>934.5</v>
      </c>
      <c r="C101" s="9">
        <f>VLOOKUP(CONCATENATE($A$1,A101),'Smith et al 2006'!$A$2:$S$780,9,FALSE)</f>
        <v>346</v>
      </c>
      <c r="D101" s="23">
        <f t="shared" si="11"/>
        <v>10.994117647058824</v>
      </c>
      <c r="E101" s="13">
        <f t="shared" si="13"/>
        <v>9.9863822060826113E-3</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2.1</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c r="CN101"/>
      <c r="CO101"/>
      <c r="CP101"/>
      <c r="CQ101"/>
      <c r="CR101"/>
      <c r="CS101"/>
      <c r="CT101"/>
      <c r="CU101"/>
      <c r="CV101"/>
      <c r="CW101"/>
      <c r="CX101"/>
      <c r="CY101"/>
      <c r="CZ101"/>
      <c r="DA101"/>
      <c r="DB101"/>
    </row>
    <row r="102" spans="1:106" x14ac:dyDescent="0.2">
      <c r="A102" s="8">
        <f t="shared" ref="A102:A110" si="15">A101+1</f>
        <v>86</v>
      </c>
      <c r="B102" s="8">
        <f>B101+(B111-B101)/(A111-A101)</f>
        <v>943.08</v>
      </c>
      <c r="C102" s="8">
        <f>C101+(C111-C101)/($A111-$A101)</f>
        <v>348.92</v>
      </c>
      <c r="D102" s="23">
        <f t="shared" si="11"/>
        <v>10.966046511627907</v>
      </c>
      <c r="E102" s="13">
        <f t="shared" si="13"/>
        <v>9.1813804173355162E-3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2.1</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c r="CO102"/>
      <c r="CP102"/>
      <c r="CQ102"/>
      <c r="CR102"/>
      <c r="CS102"/>
      <c r="CT102"/>
      <c r="CU102"/>
      <c r="CV102"/>
      <c r="CW102"/>
      <c r="CX102"/>
      <c r="CY102"/>
      <c r="CZ102"/>
      <c r="DA102"/>
      <c r="DB102"/>
    </row>
    <row r="103" spans="1:106" x14ac:dyDescent="0.2">
      <c r="A103" s="8">
        <f t="shared" si="15"/>
        <v>87</v>
      </c>
      <c r="B103" s="8">
        <f>B102+(B111-B101)/(A111-A101)</f>
        <v>951.66000000000008</v>
      </c>
      <c r="C103" s="8">
        <f>C102+(C111-C101)/($A111-$A101)</f>
        <v>351.84000000000003</v>
      </c>
      <c r="D103" s="23">
        <f t="shared" si="11"/>
        <v>10.938620689655174</v>
      </c>
      <c r="E103" s="13">
        <f t="shared" si="13"/>
        <v>9.0978495991855812E-3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2.1</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c r="CP103"/>
      <c r="CQ103"/>
      <c r="CR103"/>
      <c r="CS103"/>
      <c r="CT103"/>
      <c r="CU103"/>
      <c r="CV103"/>
      <c r="CW103"/>
      <c r="CX103"/>
      <c r="CY103"/>
      <c r="CZ103"/>
      <c r="DA103"/>
      <c r="DB103"/>
    </row>
    <row r="104" spans="1:106" x14ac:dyDescent="0.2">
      <c r="A104" s="8">
        <f t="shared" si="15"/>
        <v>88</v>
      </c>
      <c r="B104" s="8">
        <f>B103+(B111-B101)/(A111-A101)</f>
        <v>960.24000000000012</v>
      </c>
      <c r="C104" s="8">
        <f>C103+(C111-C101)/($A111-$A101)</f>
        <v>354.76000000000005</v>
      </c>
      <c r="D104" s="23">
        <f t="shared" si="11"/>
        <v>10.911818181818184</v>
      </c>
      <c r="E104" s="13">
        <f t="shared" si="13"/>
        <v>9.0158249795095902E-3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2.1</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c r="CQ104"/>
      <c r="CR104"/>
      <c r="CS104"/>
      <c r="CT104"/>
      <c r="CU104"/>
      <c r="CV104"/>
      <c r="CW104"/>
      <c r="CX104"/>
      <c r="CY104"/>
      <c r="CZ104"/>
      <c r="DA104"/>
      <c r="DB104"/>
    </row>
    <row r="105" spans="1:106" x14ac:dyDescent="0.2">
      <c r="A105" s="8">
        <f t="shared" si="15"/>
        <v>89</v>
      </c>
      <c r="B105" s="8">
        <f>B104+(B111-B101)/(A111-A101)</f>
        <v>968.82000000000016</v>
      </c>
      <c r="C105" s="8">
        <f>C104+(C111-C101)/($A111-$A101)</f>
        <v>357.68000000000006</v>
      </c>
      <c r="D105" s="23">
        <f t="shared" ref="D105:D141" si="16">B105/A105</f>
        <v>10.885617977528092</v>
      </c>
      <c r="E105" s="13">
        <f t="shared" ref="E105:E141" si="17">(B105/B104)-1</f>
        <v>8.9352661834540825E-3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2.1</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c r="CR105"/>
      <c r="CS105"/>
      <c r="CT105"/>
      <c r="CU105"/>
      <c r="CV105"/>
      <c r="CW105"/>
      <c r="CX105"/>
      <c r="CY105"/>
      <c r="CZ105"/>
      <c r="DA105"/>
      <c r="DB105"/>
    </row>
    <row r="106" spans="1:106" x14ac:dyDescent="0.2">
      <c r="A106" s="8">
        <f t="shared" si="15"/>
        <v>90</v>
      </c>
      <c r="B106" s="8">
        <f>B105+(B111-B101)/(A111-A101)</f>
        <v>977.4000000000002</v>
      </c>
      <c r="C106" s="8">
        <f>C105+(C111-C101)/($A111-$A101)</f>
        <v>360.60000000000008</v>
      </c>
      <c r="D106" s="23">
        <f t="shared" si="16"/>
        <v>10.860000000000003</v>
      </c>
      <c r="E106" s="13">
        <f t="shared" si="17"/>
        <v>8.8561342664272846E-3</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2.1</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c r="CS106"/>
      <c r="CT106"/>
      <c r="CU106"/>
      <c r="CV106"/>
      <c r="CW106"/>
      <c r="CX106"/>
      <c r="CY106"/>
      <c r="CZ106"/>
      <c r="DA106"/>
      <c r="DB106"/>
    </row>
    <row r="107" spans="1:106" x14ac:dyDescent="0.2">
      <c r="A107" s="8">
        <f t="shared" si="15"/>
        <v>91</v>
      </c>
      <c r="B107" s="8">
        <f>B106+(B111-B101)/(A111-A101)</f>
        <v>985.98000000000025</v>
      </c>
      <c r="C107" s="8">
        <f>C106+(C111-C101)/($A111-$A101)</f>
        <v>363.5200000000001</v>
      </c>
      <c r="D107" s="23">
        <f t="shared" si="16"/>
        <v>10.834945054945058</v>
      </c>
      <c r="E107" s="13">
        <f t="shared" si="17"/>
        <v>8.7783916513197724E-3</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2.1</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c r="CT107"/>
      <c r="CU107"/>
      <c r="CV107"/>
      <c r="CW107"/>
      <c r="CX107"/>
      <c r="CY107"/>
      <c r="CZ107"/>
      <c r="DA107"/>
      <c r="DB107"/>
    </row>
    <row r="108" spans="1:106" x14ac:dyDescent="0.2">
      <c r="A108" s="8">
        <f t="shared" si="15"/>
        <v>92</v>
      </c>
      <c r="B108" s="8">
        <f>B107+(B111-B101)/(A111-A101)</f>
        <v>994.56000000000029</v>
      </c>
      <c r="C108" s="8">
        <f>C107+(C111-C101)/($A111-$A101)</f>
        <v>366.44000000000011</v>
      </c>
      <c r="D108" s="23">
        <f t="shared" si="16"/>
        <v>10.810434782608699</v>
      </c>
      <c r="E108" s="13">
        <f t="shared" si="17"/>
        <v>8.7020020690076194E-3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2.1</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c r="CU108"/>
      <c r="CV108"/>
      <c r="CW108"/>
      <c r="CX108"/>
      <c r="CY108"/>
      <c r="CZ108"/>
      <c r="DA108"/>
      <c r="DB108"/>
    </row>
    <row r="109" spans="1:106" x14ac:dyDescent="0.2">
      <c r="A109" s="8">
        <f t="shared" si="15"/>
        <v>93</v>
      </c>
      <c r="B109" s="8">
        <f>B108+(B111-B101)/(A111-A101)</f>
        <v>1003.1400000000003</v>
      </c>
      <c r="C109" s="8">
        <f>C108+(C111-C101)/($A111-$A101)</f>
        <v>369.36000000000013</v>
      </c>
      <c r="D109" s="23">
        <f t="shared" si="16"/>
        <v>10.78645161290323</v>
      </c>
      <c r="E109" s="13">
        <f t="shared" si="17"/>
        <v>8.6269305019306408E-3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2.1</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c r="CV109"/>
      <c r="CW109"/>
      <c r="CX109"/>
      <c r="CY109"/>
      <c r="CZ109"/>
      <c r="DA109"/>
      <c r="DB109"/>
    </row>
    <row r="110" spans="1:106" x14ac:dyDescent="0.2">
      <c r="A110" s="8">
        <f t="shared" si="15"/>
        <v>94</v>
      </c>
      <c r="B110" s="8">
        <f>B109+(B111-B101)/(A111-A101)</f>
        <v>1011.7200000000004</v>
      </c>
      <c r="C110" s="8">
        <f>C109+(C111-C101)/($A111-$A101)</f>
        <v>372.28000000000014</v>
      </c>
      <c r="D110" s="23">
        <f t="shared" si="16"/>
        <v>10.76297872340426</v>
      </c>
      <c r="E110" s="13">
        <f t="shared" si="17"/>
        <v>8.5531431305700956E-3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2.1</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c r="CW110"/>
      <c r="CX110"/>
      <c r="CY110"/>
      <c r="CZ110"/>
      <c r="DA110"/>
      <c r="DB110"/>
    </row>
    <row r="111" spans="1:106" x14ac:dyDescent="0.2">
      <c r="A111" s="9">
        <v>95</v>
      </c>
      <c r="B111" s="9">
        <f>VLOOKUP(CONCATENATE($A$1,A111),'Smith et al 2006'!$A$2:$S$780,8,FALSE)</f>
        <v>1020.3</v>
      </c>
      <c r="C111" s="9">
        <f>VLOOKUP(CONCATENATE($A$1,A111),'Smith et al 2006'!$A$2:$S$780,9,FALSE)</f>
        <v>375.2</v>
      </c>
      <c r="D111" s="23">
        <f t="shared" si="16"/>
        <v>10.74</v>
      </c>
      <c r="E111" s="13">
        <f t="shared" si="17"/>
        <v>8.4806072826468792E-3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2.1</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c r="CX111"/>
      <c r="CY111"/>
      <c r="CZ111"/>
      <c r="DA111"/>
      <c r="DB111"/>
    </row>
    <row r="112" spans="1:106" x14ac:dyDescent="0.2">
      <c r="A112" s="8">
        <f t="shared" ref="A112:A120" si="18">A111+1</f>
        <v>96</v>
      </c>
      <c r="B112" s="8">
        <f>B111+(B121-B111)/(A121-A111)</f>
        <v>1028.3</v>
      </c>
      <c r="C112" s="8">
        <f>C111+(C121-C111)/($A121-$A111)</f>
        <v>377.9</v>
      </c>
      <c r="D112" s="23">
        <f t="shared" si="16"/>
        <v>10.711458333333333</v>
      </c>
      <c r="E112" s="13">
        <f t="shared" si="17"/>
        <v>7.8408311280995235E-3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2.09</v>
      </c>
      <c r="I112" s="11">
        <f t="shared" ref="I112:I116" si="19">I111</f>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c r="CY112"/>
      <c r="CZ112"/>
      <c r="DA112"/>
      <c r="DB112"/>
    </row>
    <row r="113" spans="1:106" x14ac:dyDescent="0.2">
      <c r="A113" s="8">
        <f t="shared" si="18"/>
        <v>97</v>
      </c>
      <c r="B113" s="8">
        <f>B112+(B121-B111)/(A121-A111)</f>
        <v>1036.3</v>
      </c>
      <c r="C113" s="8">
        <f>C112+(C121-C111)/($A121-$A111)</f>
        <v>380.59999999999997</v>
      </c>
      <c r="D113" s="23">
        <f t="shared" si="16"/>
        <v>10.683505154639175</v>
      </c>
      <c r="E113" s="13">
        <f t="shared" si="17"/>
        <v>7.7798307886802753E-3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2.08</v>
      </c>
      <c r="I113" s="11">
        <f t="shared" si="1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c r="CZ113"/>
      <c r="DA113"/>
      <c r="DB113"/>
    </row>
    <row r="114" spans="1:106" x14ac:dyDescent="0.2">
      <c r="A114" s="8">
        <f t="shared" si="18"/>
        <v>98</v>
      </c>
      <c r="B114" s="8">
        <f>B113+(B121-B111)/(A121-A111)</f>
        <v>1044.3</v>
      </c>
      <c r="C114" s="8">
        <f>C113+(C121-C111)/($A121-$A111)</f>
        <v>383.29999999999995</v>
      </c>
      <c r="D114" s="23">
        <f t="shared" si="16"/>
        <v>10.656122448979591</v>
      </c>
      <c r="E114" s="13">
        <f t="shared" si="17"/>
        <v>7.7197722667181612E-3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2.0700000000000003</v>
      </c>
      <c r="I114" s="11">
        <f t="shared" si="1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c r="DA114"/>
      <c r="DB114"/>
    </row>
    <row r="115" spans="1:106" x14ac:dyDescent="0.2">
      <c r="A115" s="8">
        <f t="shared" si="18"/>
        <v>99</v>
      </c>
      <c r="B115" s="8">
        <f>B114+(B121-B111)/(A121-A111)</f>
        <v>1052.3</v>
      </c>
      <c r="C115" s="8">
        <f>C114+(C121-C111)/($A121-$A111)</f>
        <v>385.99999999999994</v>
      </c>
      <c r="D115" s="23">
        <f t="shared" si="16"/>
        <v>10.629292929292928</v>
      </c>
      <c r="E115" s="13">
        <f t="shared" si="17"/>
        <v>7.6606339174567495E-3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2.0600000000000005</v>
      </c>
      <c r="I115" s="11">
        <f t="shared" si="1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c r="DB115"/>
    </row>
    <row r="116" spans="1:106" x14ac:dyDescent="0.2">
      <c r="A116" s="8">
        <f t="shared" si="18"/>
        <v>100</v>
      </c>
      <c r="B116" s="8">
        <f>B115+(B121-B111)/(A121-A111)</f>
        <v>1060.3</v>
      </c>
      <c r="C116" s="8">
        <f>C115+(C121-C111)/($A121-$A111)</f>
        <v>388.69999999999993</v>
      </c>
      <c r="D116" s="23">
        <f t="shared" si="16"/>
        <v>10.603</v>
      </c>
      <c r="E116" s="13">
        <f t="shared" si="17"/>
        <v>7.6023947543475412E-3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2.0500000000000007</v>
      </c>
      <c r="I116" s="11">
        <f t="shared" si="1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row>
    <row r="117" spans="1:106" x14ac:dyDescent="0.2">
      <c r="A117" s="8">
        <f t="shared" si="18"/>
        <v>101</v>
      </c>
      <c r="B117" s="8">
        <f>B116+(B121-B111)/(A121-A111)</f>
        <v>1068.3</v>
      </c>
      <c r="C117" s="8">
        <f>C116+(C121-C111)/($A121-$A111)</f>
        <v>391.39999999999992</v>
      </c>
      <c r="D117" s="23">
        <f t="shared" si="16"/>
        <v>10.577227722772276</v>
      </c>
      <c r="E117" s="13">
        <f t="shared" si="17"/>
        <v>7.5450344242196099E-3</v>
      </c>
      <c r="F117" s="20"/>
      <c r="G117" s="20"/>
      <c r="H117" s="8">
        <f>H116+(H121-H111)/($A121-$A111)</f>
        <v>2.0400000000000009</v>
      </c>
    </row>
    <row r="118" spans="1:106" x14ac:dyDescent="0.2">
      <c r="A118" s="8">
        <f t="shared" si="18"/>
        <v>102</v>
      </c>
      <c r="B118" s="8">
        <f>B117+(B121-B111)/(A121-A111)</f>
        <v>1076.3</v>
      </c>
      <c r="C118" s="8">
        <f>C117+(C121-C111)/($A121-$A111)</f>
        <v>394.09999999999991</v>
      </c>
      <c r="D118" s="23">
        <f t="shared" si="16"/>
        <v>10.551960784313724</v>
      </c>
      <c r="E118" s="13">
        <f t="shared" si="17"/>
        <v>7.4885331835625735E-3</v>
      </c>
      <c r="F118" s="20"/>
      <c r="G118" s="20"/>
      <c r="H118" s="8">
        <f>H117+(H121-H111)/($A121-$A111)</f>
        <v>2.0300000000000011</v>
      </c>
    </row>
    <row r="119" spans="1:106" x14ac:dyDescent="0.2">
      <c r="A119" s="8">
        <f t="shared" si="18"/>
        <v>103</v>
      </c>
      <c r="B119" s="8">
        <f>B118+(B121-B111)/(A121-A111)</f>
        <v>1084.3</v>
      </c>
      <c r="C119" s="8">
        <f>C118+(C121-C111)/($A121-$A111)</f>
        <v>396.7999999999999</v>
      </c>
      <c r="D119" s="23">
        <f t="shared" si="16"/>
        <v>10.527184466019417</v>
      </c>
      <c r="E119" s="13">
        <f t="shared" si="17"/>
        <v>7.4328718758709389E-3</v>
      </c>
      <c r="F119" s="20"/>
      <c r="G119" s="20"/>
      <c r="H119" s="8">
        <f>H118+(H121-H111)/($A121-$A111)</f>
        <v>2.0200000000000014</v>
      </c>
    </row>
    <row r="120" spans="1:106" x14ac:dyDescent="0.2">
      <c r="A120" s="8">
        <f t="shared" si="18"/>
        <v>104</v>
      </c>
      <c r="B120" s="8">
        <f>B119+(B121-B111)/(A121-A111)</f>
        <v>1092.3</v>
      </c>
      <c r="C120" s="8">
        <f>C119+(C121-C111)/($A121-$A111)</f>
        <v>399.49999999999989</v>
      </c>
      <c r="D120" s="23">
        <f t="shared" si="16"/>
        <v>10.502884615384614</v>
      </c>
      <c r="E120" s="13">
        <f t="shared" si="17"/>
        <v>7.378031909988092E-3</v>
      </c>
      <c r="F120" s="20"/>
      <c r="G120" s="20"/>
      <c r="H120" s="8">
        <f>H119+(H121-H111)/($A121-$A111)</f>
        <v>2.0100000000000016</v>
      </c>
    </row>
    <row r="121" spans="1:106" x14ac:dyDescent="0.2">
      <c r="A121" s="9">
        <v>105</v>
      </c>
      <c r="B121" s="9">
        <f>VLOOKUP(CONCATENATE($A$1,A121),'Smith et al 2006'!$A$2:$S$780,8,FALSE)</f>
        <v>1100.3</v>
      </c>
      <c r="C121" s="9">
        <f>VLOOKUP(CONCATENATE($A$1,A121),'Smith et al 2006'!$A$2:$S$780,9,FALSE)</f>
        <v>402.2</v>
      </c>
      <c r="D121" s="23">
        <f t="shared" si="16"/>
        <v>10.479047619047618</v>
      </c>
      <c r="E121" s="13">
        <f t="shared" si="17"/>
        <v>7.3239952394030805E-3</v>
      </c>
      <c r="F121" s="20"/>
      <c r="G121" s="20"/>
      <c r="H121" s="9">
        <f>VLOOKUP(CONCATENATE($A$1,$A121),'Smith et al 2006'!$A$2:$S$780,11,FALSE)</f>
        <v>2</v>
      </c>
    </row>
    <row r="122" spans="1:106" x14ac:dyDescent="0.2">
      <c r="A122" s="8">
        <f t="shared" ref="A122:A130" si="20">A121+1</f>
        <v>106</v>
      </c>
      <c r="B122" s="8">
        <f>B121+(B131-B121)/(A131-A121)</f>
        <v>1107.77</v>
      </c>
      <c r="C122" s="8">
        <f>C121+(C131-C121)/($A131-$A121)</f>
        <v>404.71999999999997</v>
      </c>
      <c r="D122" s="23">
        <f t="shared" si="16"/>
        <v>10.45066037735849</v>
      </c>
      <c r="E122" s="13">
        <f t="shared" si="17"/>
        <v>6.7890575297646638E-3</v>
      </c>
      <c r="F122" s="20"/>
      <c r="G122" s="20"/>
      <c r="H122" s="8">
        <f>H121+(H131-H121)/($A131-$A121)</f>
        <v>2.0099999999999998</v>
      </c>
    </row>
    <row r="123" spans="1:106" x14ac:dyDescent="0.2">
      <c r="A123" s="8">
        <f t="shared" si="20"/>
        <v>107</v>
      </c>
      <c r="B123" s="8">
        <f>B122+(B131-B121)/(A131-A121)</f>
        <v>1115.24</v>
      </c>
      <c r="C123" s="8">
        <f>C122+(C131-C121)/($A131-$A121)</f>
        <v>407.23999999999995</v>
      </c>
      <c r="D123" s="23">
        <f t="shared" si="16"/>
        <v>10.422803738317757</v>
      </c>
      <c r="E123" s="13">
        <f t="shared" si="17"/>
        <v>6.7432770340414283E-3</v>
      </c>
      <c r="F123" s="20"/>
      <c r="G123" s="20"/>
      <c r="H123" s="8">
        <f>H122+(H131-H121)/($A131-$A121)</f>
        <v>2.0199999999999996</v>
      </c>
    </row>
    <row r="124" spans="1:106" x14ac:dyDescent="0.2">
      <c r="A124" s="8">
        <f t="shared" si="20"/>
        <v>108</v>
      </c>
      <c r="B124" s="8">
        <f>B123+(B131-B121)/(A131-A121)</f>
        <v>1122.71</v>
      </c>
      <c r="C124" s="8">
        <f>C123+(C131-C121)/($A131-$A121)</f>
        <v>409.75999999999993</v>
      </c>
      <c r="D124" s="23">
        <f t="shared" si="16"/>
        <v>10.395462962962963</v>
      </c>
      <c r="E124" s="13">
        <f t="shared" si="17"/>
        <v>6.6981098238945158E-3</v>
      </c>
      <c r="F124" s="20"/>
      <c r="G124" s="20"/>
      <c r="H124" s="8">
        <f>H123+(H131-H121)/($A131-$A121)</f>
        <v>2.0299999999999994</v>
      </c>
    </row>
    <row r="125" spans="1:106" x14ac:dyDescent="0.2">
      <c r="A125" s="8">
        <f t="shared" si="20"/>
        <v>109</v>
      </c>
      <c r="B125" s="8">
        <f>B124+(B131-B121)/(A131-A121)</f>
        <v>1130.18</v>
      </c>
      <c r="C125" s="8">
        <f>C124+(C131-C121)/($A131-$A121)</f>
        <v>412.27999999999992</v>
      </c>
      <c r="D125" s="23">
        <f t="shared" si="16"/>
        <v>10.368623853211009</v>
      </c>
      <c r="E125" s="13">
        <f t="shared" si="17"/>
        <v>6.6535436577566109E-3</v>
      </c>
      <c r="F125" s="20"/>
      <c r="G125" s="20"/>
      <c r="H125" s="8">
        <f>H124+(H131-H121)/($A131-$A121)</f>
        <v>2.0399999999999991</v>
      </c>
    </row>
    <row r="126" spans="1:106" x14ac:dyDescent="0.2">
      <c r="A126" s="8">
        <f t="shared" si="20"/>
        <v>110</v>
      </c>
      <c r="B126" s="8">
        <f>B125+(B131-B121)/(A131-A121)</f>
        <v>1137.6500000000001</v>
      </c>
      <c r="C126" s="8">
        <f>C125+(C131-C121)/($A131-$A121)</f>
        <v>414.7999999999999</v>
      </c>
      <c r="D126" s="23">
        <f t="shared" si="16"/>
        <v>10.342272727272729</v>
      </c>
      <c r="E126" s="13">
        <f t="shared" si="17"/>
        <v>6.6095666177068413E-3</v>
      </c>
      <c r="F126" s="20"/>
      <c r="G126" s="20"/>
      <c r="H126" s="8">
        <f>H125+(H131-H121)/($A131-$A121)</f>
        <v>2.0499999999999989</v>
      </c>
    </row>
    <row r="127" spans="1:106" x14ac:dyDescent="0.2">
      <c r="A127" s="8">
        <f t="shared" si="20"/>
        <v>111</v>
      </c>
      <c r="B127" s="8">
        <f>B126+(B131-B121)/(A131-A121)</f>
        <v>1145.1200000000001</v>
      </c>
      <c r="C127" s="8">
        <f>C126+(C131-C121)/($A131-$A121)</f>
        <v>417.31999999999988</v>
      </c>
      <c r="D127" s="23">
        <f t="shared" si="16"/>
        <v>10.316396396396398</v>
      </c>
      <c r="E127" s="13">
        <f t="shared" si="17"/>
        <v>6.5661670988441667E-3</v>
      </c>
      <c r="F127" s="20"/>
      <c r="G127" s="20"/>
      <c r="H127" s="8">
        <f>H126+(H131-H121)/($A131-$A121)</f>
        <v>2.0599999999999987</v>
      </c>
    </row>
    <row r="128" spans="1:106" x14ac:dyDescent="0.2">
      <c r="A128" s="8">
        <f t="shared" si="20"/>
        <v>112</v>
      </c>
      <c r="B128" s="8">
        <f>B127+(B131-B121)/(A131-A121)</f>
        <v>1152.5900000000001</v>
      </c>
      <c r="C128" s="8">
        <f>C127+(C131-C121)/($A131-$A121)</f>
        <v>419.83999999999986</v>
      </c>
      <c r="D128" s="23">
        <f t="shared" si="16"/>
        <v>10.290982142857144</v>
      </c>
      <c r="E128" s="13">
        <f t="shared" si="17"/>
        <v>6.5233337990777684E-3</v>
      </c>
      <c r="F128" s="20"/>
      <c r="G128" s="20"/>
      <c r="H128" s="8">
        <f>H127+(H131-H121)/($A131-$A121)</f>
        <v>2.0699999999999985</v>
      </c>
    </row>
    <row r="129" spans="1:8" x14ac:dyDescent="0.2">
      <c r="A129" s="8">
        <f t="shared" si="20"/>
        <v>113</v>
      </c>
      <c r="B129" s="8">
        <f>B128+(B131-B121)/(A131-A121)</f>
        <v>1160.0600000000002</v>
      </c>
      <c r="C129" s="8">
        <f>C128+(C131-C121)/($A131-$A121)</f>
        <v>422.35999999999984</v>
      </c>
      <c r="D129" s="23">
        <f t="shared" si="16"/>
        <v>10.266017699115046</v>
      </c>
      <c r="E129" s="13">
        <f t="shared" si="17"/>
        <v>6.4810557093155641E-3</v>
      </c>
      <c r="F129" s="20"/>
      <c r="G129" s="20"/>
      <c r="H129" s="8">
        <f>H128+(H131-H121)/($A131-$A121)</f>
        <v>2.0799999999999983</v>
      </c>
    </row>
    <row r="130" spans="1:8" x14ac:dyDescent="0.2">
      <c r="A130" s="8">
        <f t="shared" si="20"/>
        <v>114</v>
      </c>
      <c r="B130" s="8">
        <f>B129+(B131-B121)/(A131-A121)</f>
        <v>1167.5300000000002</v>
      </c>
      <c r="C130" s="8">
        <f>C129+(C131-C121)/($A131-$A121)</f>
        <v>424.87999999999982</v>
      </c>
      <c r="D130" s="23">
        <f t="shared" si="16"/>
        <v>10.241491228070178</v>
      </c>
      <c r="E130" s="13">
        <f t="shared" si="17"/>
        <v>6.4393221040290882E-3</v>
      </c>
      <c r="F130" s="20"/>
      <c r="G130" s="20"/>
      <c r="H130" s="8">
        <f>H129+(H131-H121)/($A131-$A121)</f>
        <v>2.0899999999999981</v>
      </c>
    </row>
    <row r="131" spans="1:8" x14ac:dyDescent="0.2">
      <c r="A131" s="9">
        <v>115</v>
      </c>
      <c r="B131" s="9">
        <f>VLOOKUP(CONCATENATE($A$1,A131),'Smith et al 2006'!$A$2:$S$780,8,FALSE)</f>
        <v>1175</v>
      </c>
      <c r="C131" s="9">
        <f>VLOOKUP(CONCATENATE($A$1,A131),'Smith et al 2006'!$A$2:$S$780,9,FALSE)</f>
        <v>427.4</v>
      </c>
      <c r="D131" s="23">
        <f t="shared" si="16"/>
        <v>10.217391304347826</v>
      </c>
      <c r="E131" s="13">
        <f t="shared" si="17"/>
        <v>6.3981225321831925E-3</v>
      </c>
      <c r="F131" s="20"/>
      <c r="G131" s="20"/>
      <c r="H131" s="9">
        <f>VLOOKUP(CONCATENATE($A$1,$A131),'Smith et al 2006'!$A$2:$S$780,11,FALSE)</f>
        <v>2.1</v>
      </c>
    </row>
    <row r="132" spans="1:8" x14ac:dyDescent="0.2">
      <c r="A132" s="8">
        <f t="shared" ref="A132:A140" si="21">A131+1</f>
        <v>116</v>
      </c>
      <c r="B132" s="8">
        <f>B131+(B141-B131)/(A141-A131)</f>
        <v>1181.99</v>
      </c>
      <c r="C132" s="8">
        <f>C131+(C141-C131)/($A141-$A131)</f>
        <v>429.75</v>
      </c>
      <c r="D132" s="23">
        <f t="shared" si="16"/>
        <v>10.189568965517241</v>
      </c>
      <c r="E132" s="13">
        <f t="shared" si="17"/>
        <v>5.9489361702127486E-3</v>
      </c>
      <c r="F132" s="20"/>
      <c r="G132" s="20"/>
      <c r="H132" s="8">
        <f>H131+(H141-H131)/($A141-$A131)</f>
        <v>2.12</v>
      </c>
    </row>
    <row r="133" spans="1:8" x14ac:dyDescent="0.2">
      <c r="A133" s="8">
        <f t="shared" si="21"/>
        <v>117</v>
      </c>
      <c r="B133" s="8">
        <f>B132+(B141-B131)/(A141-A131)</f>
        <v>1188.98</v>
      </c>
      <c r="C133" s="8">
        <f>C132+(C141-C131)/($A141-$A131)</f>
        <v>432.1</v>
      </c>
      <c r="D133" s="23">
        <f t="shared" si="16"/>
        <v>10.162222222222223</v>
      </c>
      <c r="E133" s="13">
        <f t="shared" si="17"/>
        <v>5.9137556155297588E-3</v>
      </c>
      <c r="F133" s="20"/>
      <c r="G133" s="20"/>
      <c r="H133" s="8">
        <f>H132+(H141-H131)/($A141-$A131)</f>
        <v>2.14</v>
      </c>
    </row>
    <row r="134" spans="1:8" x14ac:dyDescent="0.2">
      <c r="A134" s="8">
        <f t="shared" si="21"/>
        <v>118</v>
      </c>
      <c r="B134" s="8">
        <f>B133+(B141-B131)/(A141-A131)</f>
        <v>1195.97</v>
      </c>
      <c r="C134" s="8">
        <f>C133+(C141-C131)/($A141-$A131)</f>
        <v>434.45000000000005</v>
      </c>
      <c r="D134" s="23">
        <f t="shared" si="16"/>
        <v>10.135338983050847</v>
      </c>
      <c r="E134" s="13">
        <f t="shared" si="17"/>
        <v>5.8789887130146212E-3</v>
      </c>
      <c r="F134" s="20"/>
      <c r="G134" s="20"/>
      <c r="H134" s="8">
        <f>H133+(H141-H131)/($A141-$A131)</f>
        <v>2.16</v>
      </c>
    </row>
    <row r="135" spans="1:8" x14ac:dyDescent="0.2">
      <c r="A135" s="8">
        <f t="shared" si="21"/>
        <v>119</v>
      </c>
      <c r="B135" s="8">
        <f>B134+(B141-B131)/(A141-A131)</f>
        <v>1202.96</v>
      </c>
      <c r="C135" s="8">
        <f>C134+(C141-C131)/($A141-$A131)</f>
        <v>436.80000000000007</v>
      </c>
      <c r="D135" s="23">
        <f t="shared" si="16"/>
        <v>10.108907563025211</v>
      </c>
      <c r="E135" s="13">
        <f t="shared" si="17"/>
        <v>5.8446282097377456E-3</v>
      </c>
      <c r="F135" s="20"/>
      <c r="G135" s="20"/>
      <c r="H135" s="8">
        <f>H134+(H141-H131)/($A141-$A131)</f>
        <v>2.1800000000000002</v>
      </c>
    </row>
    <row r="136" spans="1:8" x14ac:dyDescent="0.2">
      <c r="A136" s="8">
        <f t="shared" si="21"/>
        <v>120</v>
      </c>
      <c r="B136" s="8">
        <f>B135+(B141-B131)/(A141-A131)</f>
        <v>1209.95</v>
      </c>
      <c r="C136" s="8">
        <f>C135+(C141-C131)/($A141-$A131)</f>
        <v>439.15000000000009</v>
      </c>
      <c r="D136" s="23">
        <f t="shared" si="16"/>
        <v>10.082916666666668</v>
      </c>
      <c r="E136" s="13">
        <f t="shared" si="17"/>
        <v>5.8106670213473599E-3</v>
      </c>
      <c r="F136" s="20"/>
      <c r="G136" s="20"/>
      <c r="H136" s="8">
        <f>H135+(H141-H131)/($A141-$A131)</f>
        <v>2.2000000000000002</v>
      </c>
    </row>
    <row r="137" spans="1:8" x14ac:dyDescent="0.2">
      <c r="A137" s="8">
        <f t="shared" si="21"/>
        <v>121</v>
      </c>
      <c r="B137" s="8">
        <f>B136+(B141-B131)/(A141-A131)</f>
        <v>1216.94</v>
      </c>
      <c r="C137" s="8">
        <f>C136+(C141-C131)/($A141-$A131)</f>
        <v>441.50000000000011</v>
      </c>
      <c r="D137" s="23">
        <f t="shared" si="16"/>
        <v>10.057355371900828</v>
      </c>
      <c r="E137" s="13">
        <f t="shared" si="17"/>
        <v>5.7770982271994065E-3</v>
      </c>
      <c r="F137" s="20"/>
      <c r="G137" s="20"/>
      <c r="H137" s="8">
        <f>H136+(H141-H131)/($A141-$A131)</f>
        <v>2.2200000000000002</v>
      </c>
    </row>
    <row r="138" spans="1:8" x14ac:dyDescent="0.2">
      <c r="A138" s="8">
        <f t="shared" si="21"/>
        <v>122</v>
      </c>
      <c r="B138" s="8">
        <f>B137+(B141-B131)/(A141-A131)</f>
        <v>1223.93</v>
      </c>
      <c r="C138" s="8">
        <f>C137+(C141-C131)/($A141-$A131)</f>
        <v>443.85000000000014</v>
      </c>
      <c r="D138" s="23">
        <f t="shared" si="16"/>
        <v>10.032213114754098</v>
      </c>
      <c r="E138" s="13">
        <f t="shared" si="17"/>
        <v>5.7439150656564131E-3</v>
      </c>
      <c r="F138" s="20"/>
      <c r="G138" s="20"/>
      <c r="H138" s="8">
        <f>H137+(H141-H131)/($A141-$A131)</f>
        <v>2.2400000000000002</v>
      </c>
    </row>
    <row r="139" spans="1:8" x14ac:dyDescent="0.2">
      <c r="A139" s="8">
        <f t="shared" si="21"/>
        <v>123</v>
      </c>
      <c r="B139" s="8">
        <f>B138+(B141-B131)/(A141-A131)</f>
        <v>1230.92</v>
      </c>
      <c r="C139" s="8">
        <f>C138+(C141-C131)/($A141-$A131)</f>
        <v>446.20000000000016</v>
      </c>
      <c r="D139" s="23">
        <f t="shared" si="16"/>
        <v>10.007479674796748</v>
      </c>
      <c r="E139" s="13">
        <f t="shared" si="17"/>
        <v>5.7111109295466811E-3</v>
      </c>
      <c r="F139" s="20"/>
      <c r="G139" s="20"/>
      <c r="H139" s="8">
        <f>H138+(H141-H131)/($A141-$A131)</f>
        <v>2.2600000000000002</v>
      </c>
    </row>
    <row r="140" spans="1:8" x14ac:dyDescent="0.2">
      <c r="A140" s="8">
        <f t="shared" si="21"/>
        <v>124</v>
      </c>
      <c r="B140" s="8">
        <f>B139+(B141-B131)/(A141-A131)</f>
        <v>1237.9100000000001</v>
      </c>
      <c r="C140" s="8">
        <f>C139+(C141-C131)/($A141-$A131)</f>
        <v>448.55000000000018</v>
      </c>
      <c r="D140" s="23">
        <f t="shared" si="16"/>
        <v>9.9831451612903237</v>
      </c>
      <c r="E140" s="13">
        <f t="shared" si="17"/>
        <v>5.6786793617782383E-3</v>
      </c>
      <c r="F140" s="20"/>
      <c r="G140" s="20"/>
      <c r="H140" s="8">
        <f>H139+(H141-H131)/($A141-$A131)</f>
        <v>2.2800000000000002</v>
      </c>
    </row>
    <row r="141" spans="1:8" x14ac:dyDescent="0.2">
      <c r="A141" s="9">
        <v>125</v>
      </c>
      <c r="B141" s="9">
        <f>VLOOKUP(CONCATENATE($A$1,A141),'Smith et al 2006'!$A$2:$S$780,8,FALSE)</f>
        <v>1244.9000000000001</v>
      </c>
      <c r="C141" s="9">
        <f>VLOOKUP(CONCATENATE($A$1,A141),'Smith et al 2006'!$A$2:$S$780,9,FALSE)</f>
        <v>450.9</v>
      </c>
      <c r="D141" s="23">
        <f t="shared" si="16"/>
        <v>9.9592000000000009</v>
      </c>
      <c r="E141" s="13">
        <f t="shared" si="17"/>
        <v>5.6466140511022278E-3</v>
      </c>
      <c r="F141" s="20"/>
      <c r="G141" s="20"/>
      <c r="H141" s="9">
        <f>VLOOKUP(CONCATENATE($A$1,$A141),'Smith et al 2006'!$A$2:$S$780,11,FALSE)</f>
        <v>2.2999999999999998</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0AQi4AqvJuOALOQph79rw7JtKWBWuEkmiyAPaYaIwj7WqtdaH7fxhdjmQRUkLbbyVw+SBj9Ct4z/qvfLt7XGlQ==" saltValue="aLkXcSsr81d3RJw3cKmMYw==" spinCount="100000" sheet="1" objects="1" scenarios="1"/>
  <mergeCells count="3">
    <mergeCell ref="D14:E14"/>
    <mergeCell ref="I14:K14"/>
    <mergeCell ref="F13:K13"/>
  </mergeCells>
  <conditionalFormatting sqref="D17:D141">
    <cfRule type="top10" dxfId="50" priority="1" stopIfTrue="1" rank="1"/>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DE176"/>
  <sheetViews>
    <sheetView workbookViewId="0">
      <selection activeCell="B11" sqref="B11"/>
    </sheetView>
  </sheetViews>
  <sheetFormatPr defaultColWidth="9.140625" defaultRowHeight="12.75" x14ac:dyDescent="0.2"/>
  <cols>
    <col min="1" max="1" width="11.5703125" style="1" customWidth="1"/>
    <col min="2" max="2" width="9.140625" style="1" customWidth="1"/>
    <col min="3" max="5" width="9.140625" style="1"/>
    <col min="6" max="6" width="10.42578125" style="1" bestFit="1" customWidth="1"/>
    <col min="7" max="8" width="14.28515625" style="1" customWidth="1"/>
    <col min="9" max="9" width="9.140625" style="1"/>
    <col min="10" max="10" width="12" style="1" bestFit="1" customWidth="1"/>
    <col min="11" max="16384" width="9.140625" style="1"/>
  </cols>
  <sheetData>
    <row r="1" spans="1:109" x14ac:dyDescent="0.2">
      <c r="A1" s="12" t="s">
        <v>125</v>
      </c>
    </row>
    <row r="2" spans="1:109" x14ac:dyDescent="0.2">
      <c r="A2" s="1" t="s">
        <v>206</v>
      </c>
      <c r="B2" s="1" t="s">
        <v>207</v>
      </c>
    </row>
    <row r="3" spans="1:109" x14ac:dyDescent="0.2">
      <c r="A3" s="1" t="s">
        <v>114</v>
      </c>
      <c r="B3" s="1">
        <f>_xlfn.MAXIFS(A16:A141,D16:D141,B4)</f>
        <v>125</v>
      </c>
    </row>
    <row r="4" spans="1:109" x14ac:dyDescent="0.2">
      <c r="A4" s="1" t="s">
        <v>208</v>
      </c>
      <c r="B4" s="1">
        <f>MAX(D17:D141)</f>
        <v>2.7991999999999999</v>
      </c>
    </row>
    <row r="5" spans="1:109" x14ac:dyDescent="0.2">
      <c r="A5" s="1" t="s">
        <v>209</v>
      </c>
      <c r="B5" s="1">
        <f>_xlfn.MAXIFS(A18:A141,E18:E141,"&gt;="&amp;'Inputs and Results'!C22)</f>
        <v>0</v>
      </c>
      <c r="C5" s="1" t="s">
        <v>210</v>
      </c>
    </row>
    <row r="6" spans="1:109"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9" x14ac:dyDescent="0.2">
      <c r="A7" s="1" t="s">
        <v>213</v>
      </c>
      <c r="B7" s="19">
        <f>IFERROR(SUM(F17:F116)*3.667*0.404686,"")</f>
        <v>0</v>
      </c>
      <c r="C7" s="1" t="s">
        <v>214</v>
      </c>
    </row>
    <row r="8" spans="1:109" x14ac:dyDescent="0.2">
      <c r="A8" s="1" t="s">
        <v>234</v>
      </c>
      <c r="B8" s="19">
        <f>IFERROR(SUM(G17:G116)*3.667*0.404686,"")</f>
        <v>0</v>
      </c>
      <c r="C8" s="1" t="s">
        <v>216</v>
      </c>
    </row>
    <row r="9" spans="1:109" x14ac:dyDescent="0.2">
      <c r="A9" s="1" t="s">
        <v>217</v>
      </c>
      <c r="B9" s="19">
        <f>IFERROR(SUM(J17:J116)*3.667*0.404686,"")</f>
        <v>0</v>
      </c>
      <c r="C9" s="1" t="s">
        <v>218</v>
      </c>
    </row>
    <row r="10" spans="1:109" x14ac:dyDescent="0.2">
      <c r="A10" s="1" t="s">
        <v>215</v>
      </c>
      <c r="B10" s="19">
        <f>IFERROR(SUM(K17:K116)*3.667*0.404686,"")</f>
        <v>0</v>
      </c>
      <c r="C10" s="1" t="s">
        <v>216</v>
      </c>
    </row>
    <row r="11" spans="1:109" x14ac:dyDescent="0.2">
      <c r="A11" s="1" t="s">
        <v>219</v>
      </c>
      <c r="B11" s="19">
        <f>VLOOKUP(IF(B6="p",100,B6),A16:H141,8,FALSE)*3.667*0.404686</f>
        <v>0</v>
      </c>
      <c r="C11" s="1" t="s">
        <v>220</v>
      </c>
    </row>
    <row r="12" spans="1:109" x14ac:dyDescent="0.2">
      <c r="B12" s="19"/>
    </row>
    <row r="13" spans="1:109" ht="12.75" customHeight="1" x14ac:dyDescent="0.2">
      <c r="F13" s="196" t="s">
        <v>221</v>
      </c>
      <c r="G13" s="196"/>
      <c r="H13" s="196"/>
      <c r="I13" s="196"/>
      <c r="J13" s="196"/>
      <c r="K13" s="196"/>
    </row>
    <row r="14" spans="1:109" x14ac:dyDescent="0.2">
      <c r="C14" s="12" t="s">
        <v>221</v>
      </c>
      <c r="D14" s="197" t="s">
        <v>222</v>
      </c>
      <c r="E14" s="197"/>
      <c r="F14" s="85" t="s">
        <v>223</v>
      </c>
      <c r="G14" s="85" t="s">
        <v>223</v>
      </c>
      <c r="H14" s="85" t="s">
        <v>224</v>
      </c>
      <c r="I14" s="196" t="s">
        <v>225</v>
      </c>
      <c r="J14" s="196"/>
      <c r="K14" s="196"/>
    </row>
    <row r="15" spans="1:109"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row>
    <row r="16" spans="1:109"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row>
    <row r="17" spans="1:109" x14ac:dyDescent="0.2">
      <c r="A17" s="8">
        <f>A16+1</f>
        <v>1</v>
      </c>
      <c r="B17" s="8">
        <f>B16+(B21-B16)/(A21-A16)</f>
        <v>0</v>
      </c>
      <c r="C17" s="8">
        <f>C16+(C21-C16)/(A21-A16)</f>
        <v>1.3199999999999998</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0.44000000000000006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22"/>
      <c r="R17" s="22"/>
      <c r="S17" s="11"/>
      <c r="T17" s="11"/>
      <c r="U17" s="11"/>
      <c r="V17" s="11"/>
      <c r="W17" s="11"/>
      <c r="X17" s="11"/>
      <c r="Y17" s="11"/>
      <c r="Z17" s="11"/>
      <c r="AA17" s="11"/>
      <c r="AB17" s="11"/>
      <c r="AC17" s="11"/>
      <c r="AD17" s="11"/>
      <c r="AE17" s="11"/>
      <c r="AF17" s="11"/>
      <c r="AG17" s="11"/>
      <c r="AH17" s="11"/>
      <c r="AI17" s="11"/>
      <c r="AJ17" s="11"/>
      <c r="AK17" s="11"/>
      <c r="AL17" s="11"/>
      <c r="AM17" s="1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row>
    <row r="18" spans="1:109" x14ac:dyDescent="0.2">
      <c r="A18" s="8">
        <f>A17+1</f>
        <v>2</v>
      </c>
      <c r="B18" s="8">
        <f>B17+(B21-B16)/(A21-A16)</f>
        <v>0</v>
      </c>
      <c r="C18" s="8">
        <f>C17+(C21-C16)/(A21-A16)</f>
        <v>2.6399999999999997</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0.88000000000000012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22"/>
      <c r="R18" s="22"/>
      <c r="S18" s="11"/>
      <c r="T18" s="11"/>
      <c r="U18" s="11"/>
      <c r="V18" s="11"/>
      <c r="W18" s="11"/>
      <c r="X18" s="11"/>
      <c r="Y18" s="11"/>
      <c r="Z18" s="11"/>
      <c r="AA18" s="11"/>
      <c r="AB18" s="11"/>
      <c r="AC18" s="11"/>
      <c r="AD18" s="11"/>
      <c r="AE18" s="11"/>
      <c r="AF18" s="11"/>
      <c r="AG18" s="11"/>
      <c r="AH18" s="11"/>
      <c r="AI18" s="11"/>
      <c r="AJ18" s="11"/>
      <c r="AK18" s="11"/>
      <c r="AL18" s="11"/>
      <c r="AM18" s="1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row>
    <row r="19" spans="1:109" x14ac:dyDescent="0.2">
      <c r="A19" s="8">
        <f>A18+1</f>
        <v>3</v>
      </c>
      <c r="B19" s="8">
        <f>B18+(B21-B16)/(A21-A16)</f>
        <v>0</v>
      </c>
      <c r="C19" s="8">
        <f>C18+(C21-C16)/(A21-A16)</f>
        <v>3.9599999999999995</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1.3200000000000003</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22"/>
      <c r="R19" s="22"/>
      <c r="S19" s="11"/>
      <c r="T19" s="11"/>
      <c r="U19" s="11"/>
      <c r="V19" s="11"/>
      <c r="W19" s="11"/>
      <c r="X19" s="11"/>
      <c r="Y19" s="11"/>
      <c r="Z19" s="11"/>
      <c r="AA19" s="11"/>
      <c r="AB19" s="11"/>
      <c r="AC19" s="11"/>
      <c r="AD19" s="11"/>
      <c r="AE19" s="11"/>
      <c r="AF19" s="11"/>
      <c r="AG19" s="11"/>
      <c r="AH19" s="11"/>
      <c r="AI19" s="11"/>
      <c r="AJ19" s="11"/>
      <c r="AK19" s="11"/>
      <c r="AL19" s="11"/>
      <c r="AM19" s="1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row>
    <row r="20" spans="1:109" x14ac:dyDescent="0.2">
      <c r="A20" s="8">
        <f>A19+1</f>
        <v>4</v>
      </c>
      <c r="B20" s="8">
        <f>B19+(B21-B16)/(A21-A16)</f>
        <v>0</v>
      </c>
      <c r="C20" s="8">
        <f>C19+(C21-C16)/(A21-A16)</f>
        <v>5.2799999999999994</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1.7600000000000002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22"/>
      <c r="R20" s="22"/>
      <c r="S20" s="11"/>
      <c r="T20" s="11"/>
      <c r="U20" s="11"/>
      <c r="V20" s="11"/>
      <c r="W20" s="11"/>
      <c r="X20" s="11"/>
      <c r="Y20" s="11"/>
      <c r="Z20" s="11"/>
      <c r="AA20" s="11"/>
      <c r="AB20" s="11"/>
      <c r="AC20" s="11"/>
      <c r="AD20" s="11"/>
      <c r="AE20" s="11"/>
      <c r="AF20" s="11"/>
      <c r="AG20" s="11"/>
      <c r="AH20" s="11"/>
      <c r="AI20" s="11"/>
      <c r="AJ20" s="11"/>
      <c r="AK20" s="11"/>
      <c r="AL20" s="11"/>
      <c r="AM20" s="1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row>
    <row r="21" spans="1:109" x14ac:dyDescent="0.2">
      <c r="A21" s="9">
        <v>5</v>
      </c>
      <c r="B21" s="9">
        <f>VLOOKUP(CONCATENATE($A$1,A21),'Smith et al 2006'!$A$2:$S$780,8,FALSE)</f>
        <v>0</v>
      </c>
      <c r="C21" s="9">
        <f>VLOOKUP(CONCATENATE($A$1,A21),'Smith et al 2006'!$A$2:$S$780,9,FALSE)</f>
        <v>6.6</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2.2000000000000002</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22"/>
      <c r="R21" s="22"/>
      <c r="S21" s="11"/>
      <c r="T21" s="11"/>
      <c r="U21" s="11"/>
      <c r="V21" s="11"/>
      <c r="W21" s="11"/>
      <c r="X21" s="11"/>
      <c r="Y21" s="11"/>
      <c r="Z21" s="11"/>
      <c r="AA21" s="11"/>
      <c r="AB21" s="11"/>
      <c r="AC21" s="11"/>
      <c r="AD21" s="11"/>
      <c r="AE21" s="11"/>
      <c r="AF21" s="11"/>
      <c r="AG21" s="11"/>
      <c r="AH21" s="11"/>
      <c r="AI21" s="11"/>
      <c r="AJ21" s="11"/>
      <c r="AK21" s="11"/>
      <c r="AL21" s="11"/>
      <c r="AM21" s="1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row>
    <row r="22" spans="1:109" x14ac:dyDescent="0.2">
      <c r="A22" s="8">
        <f>A21+1</f>
        <v>6</v>
      </c>
      <c r="B22" s="8">
        <f>B21+(B31-B21)/(A31-A21)</f>
        <v>1.29</v>
      </c>
      <c r="C22" s="8">
        <f>C21+(C31-C21)/(A31-A21)</f>
        <v>8.07</v>
      </c>
      <c r="D22" s="1">
        <f t="shared" si="0"/>
        <v>0.215</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2.1900000000000004</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22"/>
      <c r="R22" s="22"/>
      <c r="S22" s="11"/>
      <c r="T22" s="11"/>
      <c r="U22" s="11"/>
      <c r="V22" s="11"/>
      <c r="W22" s="11"/>
      <c r="X22" s="11"/>
      <c r="Y22" s="11"/>
      <c r="Z22" s="11"/>
      <c r="AA22" s="11"/>
      <c r="AB22" s="11"/>
      <c r="AC22" s="11"/>
      <c r="AD22" s="11"/>
      <c r="AE22" s="11"/>
      <c r="AF22" s="11"/>
      <c r="AG22" s="11"/>
      <c r="AH22" s="11"/>
      <c r="AI22" s="11"/>
      <c r="AJ22" s="11"/>
      <c r="AK22" s="11"/>
      <c r="AL22" s="11"/>
      <c r="AM22" s="1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row>
    <row r="23" spans="1:109" x14ac:dyDescent="0.2">
      <c r="A23" s="8">
        <f t="shared" ref="A23:A30" si="2">A22+1</f>
        <v>7</v>
      </c>
      <c r="B23" s="8">
        <f>B22+(B31-B21)/(A31-A21)</f>
        <v>2.58</v>
      </c>
      <c r="C23" s="8">
        <f>C22+(C31-C21)/(A31-A21)</f>
        <v>9.5400000000000009</v>
      </c>
      <c r="D23" s="1">
        <f t="shared" si="0"/>
        <v>0.36857142857142861</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2.1800000000000006</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22"/>
      <c r="R23" s="22"/>
      <c r="S23" s="11"/>
      <c r="T23" s="11"/>
      <c r="U23" s="11"/>
      <c r="V23" s="11"/>
      <c r="W23" s="11"/>
      <c r="X23" s="11"/>
      <c r="Y23" s="11"/>
      <c r="Z23" s="11"/>
      <c r="AA23" s="11"/>
      <c r="AB23" s="11"/>
      <c r="AC23" s="11"/>
      <c r="AD23" s="11"/>
      <c r="AE23" s="11"/>
      <c r="AF23" s="11"/>
      <c r="AG23" s="11"/>
      <c r="AH23" s="11"/>
      <c r="AI23" s="11"/>
      <c r="AJ23" s="11"/>
      <c r="AK23" s="11"/>
      <c r="AL23" s="11"/>
      <c r="AM23" s="1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row>
    <row r="24" spans="1:109" x14ac:dyDescent="0.2">
      <c r="A24" s="8">
        <f t="shared" si="2"/>
        <v>8</v>
      </c>
      <c r="B24" s="8">
        <f>B23+(B31-B21)/(A31-A21)</f>
        <v>3.87</v>
      </c>
      <c r="C24" s="8">
        <f>C23+(C31-C21)/(A31-A21)</f>
        <v>11.010000000000002</v>
      </c>
      <c r="D24" s="1">
        <f t="shared" si="0"/>
        <v>0.48375000000000001</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2.1700000000000008</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22"/>
      <c r="R24" s="22"/>
      <c r="S24" s="11"/>
      <c r="T24" s="11"/>
      <c r="U24" s="11"/>
      <c r="V24" s="11"/>
      <c r="W24" s="11"/>
      <c r="X24" s="11"/>
      <c r="Y24" s="11"/>
      <c r="Z24" s="11"/>
      <c r="AA24" s="11"/>
      <c r="AB24" s="11"/>
      <c r="AC24" s="11"/>
      <c r="AD24" s="11"/>
      <c r="AE24" s="11"/>
      <c r="AF24" s="11"/>
      <c r="AG24" s="11"/>
      <c r="AH24" s="11"/>
      <c r="AI24" s="11"/>
      <c r="AJ24" s="11"/>
      <c r="AK24" s="11"/>
      <c r="AL24" s="11"/>
      <c r="AM24" s="1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row>
    <row r="25" spans="1:109" x14ac:dyDescent="0.2">
      <c r="A25" s="8">
        <f t="shared" si="2"/>
        <v>9</v>
      </c>
      <c r="B25" s="8">
        <f>B24+(B31-B21)/(A31-A21)</f>
        <v>5.16</v>
      </c>
      <c r="C25" s="8">
        <f>C24+(C31-C21)/(A31-A21)</f>
        <v>12.480000000000002</v>
      </c>
      <c r="D25" s="1">
        <f t="shared" si="0"/>
        <v>0.57333333333333336</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2.160000000000001</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22"/>
      <c r="R25" s="22"/>
      <c r="S25" s="11"/>
      <c r="T25" s="11"/>
      <c r="U25" s="11"/>
      <c r="V25" s="11"/>
      <c r="W25" s="11"/>
      <c r="X25" s="11"/>
      <c r="Y25" s="11"/>
      <c r="Z25" s="11"/>
      <c r="AA25" s="11"/>
      <c r="AB25" s="11"/>
      <c r="AC25" s="11"/>
      <c r="AD25" s="11"/>
      <c r="AE25" s="11"/>
      <c r="AF25" s="11"/>
      <c r="AG25" s="11"/>
      <c r="AH25" s="11"/>
      <c r="AI25" s="11"/>
      <c r="AJ25" s="11"/>
      <c r="AK25" s="11"/>
      <c r="AL25" s="11"/>
      <c r="AM25" s="1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row>
    <row r="26" spans="1:109" x14ac:dyDescent="0.2">
      <c r="A26" s="8">
        <f t="shared" si="2"/>
        <v>10</v>
      </c>
      <c r="B26" s="8">
        <f>B25+(B31-B21)/(A31-A21)</f>
        <v>6.45</v>
      </c>
      <c r="C26" s="8">
        <f>C25+(C31-C21)/(A31-A21)</f>
        <v>13.950000000000003</v>
      </c>
      <c r="D26" s="1">
        <f t="shared" si="0"/>
        <v>0.64500000000000002</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2.1500000000000012</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22"/>
      <c r="R26" s="22"/>
      <c r="S26" s="11"/>
      <c r="T26" s="11"/>
      <c r="U26" s="11"/>
      <c r="V26" s="11"/>
      <c r="W26" s="11"/>
      <c r="X26" s="11"/>
      <c r="Y26" s="11"/>
      <c r="Z26" s="11"/>
      <c r="AA26" s="11"/>
      <c r="AB26" s="11"/>
      <c r="AC26" s="11"/>
      <c r="AD26" s="11"/>
      <c r="AE26" s="11"/>
      <c r="AF26" s="11"/>
      <c r="AG26" s="11"/>
      <c r="AH26" s="11"/>
      <c r="AI26" s="11"/>
      <c r="AJ26" s="11"/>
      <c r="AK26" s="11"/>
      <c r="AL26" s="11"/>
      <c r="AM26" s="1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row>
    <row r="27" spans="1:109" x14ac:dyDescent="0.2">
      <c r="A27" s="8">
        <f t="shared" si="2"/>
        <v>11</v>
      </c>
      <c r="B27" s="8">
        <f>B26+(B31-B21)/(A31-A21)</f>
        <v>7.74</v>
      </c>
      <c r="C27" s="8">
        <f>C26+(C31-C21)/(A31-A21)</f>
        <v>15.420000000000003</v>
      </c>
      <c r="D27" s="1">
        <f t="shared" si="0"/>
        <v>0.70363636363636362</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2.1400000000000015</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22"/>
      <c r="R27" s="22"/>
      <c r="S27" s="11"/>
      <c r="T27" s="11"/>
      <c r="U27" s="11"/>
      <c r="V27" s="11"/>
      <c r="W27" s="11"/>
      <c r="X27" s="11"/>
      <c r="Y27" s="11"/>
      <c r="Z27" s="11"/>
      <c r="AA27" s="11"/>
      <c r="AB27" s="11"/>
      <c r="AC27" s="11"/>
      <c r="AD27" s="11"/>
      <c r="AE27" s="11"/>
      <c r="AF27" s="11"/>
      <c r="AG27" s="11"/>
      <c r="AH27" s="11"/>
      <c r="AI27" s="11"/>
      <c r="AJ27" s="11"/>
      <c r="AK27" s="11"/>
      <c r="AL27" s="11"/>
      <c r="AM27" s="1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row>
    <row r="28" spans="1:109" x14ac:dyDescent="0.2">
      <c r="A28" s="8">
        <f t="shared" si="2"/>
        <v>12</v>
      </c>
      <c r="B28" s="8">
        <f>B27+(B31-B21)/(A31-A21)</f>
        <v>9.0300000000000011</v>
      </c>
      <c r="C28" s="8">
        <f>C27+(C31-C21)/(A31-A21)</f>
        <v>16.890000000000004</v>
      </c>
      <c r="D28" s="1">
        <f t="shared" si="0"/>
        <v>0.75250000000000006</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2.1300000000000017</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22"/>
      <c r="R28" s="22"/>
      <c r="S28" s="11"/>
      <c r="T28" s="11"/>
      <c r="U28" s="11"/>
      <c r="V28" s="11"/>
      <c r="W28" s="11"/>
      <c r="X28" s="11"/>
      <c r="Y28" s="11"/>
      <c r="Z28" s="11"/>
      <c r="AA28" s="11"/>
      <c r="AB28" s="11"/>
      <c r="AC28" s="11"/>
      <c r="AD28" s="11"/>
      <c r="AE28" s="11"/>
      <c r="AF28" s="11"/>
      <c r="AG28" s="11"/>
      <c r="AH28" s="11"/>
      <c r="AI28" s="11"/>
      <c r="AJ28" s="11"/>
      <c r="AK28" s="11"/>
      <c r="AL28" s="11"/>
      <c r="AM28" s="1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row>
    <row r="29" spans="1:109" x14ac:dyDescent="0.2">
      <c r="A29" s="8">
        <f t="shared" si="2"/>
        <v>13</v>
      </c>
      <c r="B29" s="8">
        <f>B28+(B31-B21)/(A31-A21)</f>
        <v>10.32</v>
      </c>
      <c r="C29" s="8">
        <f>C28+(C31-C21)/(A31-A21)</f>
        <v>18.360000000000003</v>
      </c>
      <c r="D29" s="1">
        <f t="shared" si="0"/>
        <v>0.79384615384615387</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2.1200000000000019</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22"/>
      <c r="R29" s="22"/>
      <c r="S29" s="11"/>
      <c r="T29" s="11"/>
      <c r="U29" s="11"/>
      <c r="V29" s="11"/>
      <c r="W29" s="11"/>
      <c r="X29" s="11"/>
      <c r="Y29" s="11"/>
      <c r="Z29" s="11"/>
      <c r="AA29" s="11"/>
      <c r="AB29" s="11"/>
      <c r="AC29" s="11"/>
      <c r="AD29" s="11"/>
      <c r="AE29" s="11"/>
      <c r="AF29" s="11"/>
      <c r="AG29" s="11"/>
      <c r="AH29" s="11"/>
      <c r="AI29" s="11"/>
      <c r="AJ29" s="11"/>
      <c r="AK29" s="11"/>
      <c r="AL29" s="11"/>
      <c r="AM29" s="1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row>
    <row r="30" spans="1:109" x14ac:dyDescent="0.2">
      <c r="A30" s="8">
        <f t="shared" si="2"/>
        <v>14</v>
      </c>
      <c r="B30" s="8">
        <f>B29+(B31-B21)/(A31-A21)</f>
        <v>11.61</v>
      </c>
      <c r="C30" s="8">
        <f>C29+(C31-C21)/(A31-A21)</f>
        <v>19.830000000000002</v>
      </c>
      <c r="D30" s="1">
        <f t="shared" si="0"/>
        <v>0.82928571428571429</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2.1100000000000021</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22"/>
      <c r="R30" s="22"/>
      <c r="S30" s="11"/>
      <c r="T30" s="11"/>
      <c r="U30" s="11"/>
      <c r="V30" s="11"/>
      <c r="W30" s="11"/>
      <c r="X30" s="11"/>
      <c r="Y30" s="11"/>
      <c r="Z30" s="11"/>
      <c r="AA30" s="11"/>
      <c r="AB30" s="11"/>
      <c r="AC30" s="11"/>
      <c r="AD30" s="11"/>
      <c r="AE30" s="11"/>
      <c r="AF30" s="11"/>
      <c r="AG30" s="11"/>
      <c r="AH30" s="11"/>
      <c r="AI30" s="11"/>
      <c r="AJ30" s="11"/>
      <c r="AK30" s="11"/>
      <c r="AL30" s="11"/>
      <c r="AM30" s="1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row>
    <row r="31" spans="1:109" x14ac:dyDescent="0.2">
      <c r="A31" s="9">
        <v>15</v>
      </c>
      <c r="B31" s="9">
        <f>VLOOKUP(CONCATENATE($A$1,A31),'Smith et al 2006'!$A$2:$S$780,8,FALSE)</f>
        <v>12.9</v>
      </c>
      <c r="C31" s="9">
        <f>VLOOKUP(CONCATENATE($A$1,A31),'Smith et al 2006'!$A$2:$S$780,9,FALSE)</f>
        <v>21.3</v>
      </c>
      <c r="D31" s="1">
        <f t="shared" si="0"/>
        <v>0.86</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2.1</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22"/>
      <c r="R31" s="22"/>
      <c r="S31" s="11"/>
      <c r="T31" s="11"/>
      <c r="U31" s="11"/>
      <c r="V31" s="11"/>
      <c r="W31" s="11"/>
      <c r="X31" s="11"/>
      <c r="Y31" s="11"/>
      <c r="Z31" s="11"/>
      <c r="AA31" s="11"/>
      <c r="AB31" s="11"/>
      <c r="AC31" s="11"/>
      <c r="AD31" s="11"/>
      <c r="AE31" s="11"/>
      <c r="AF31" s="11"/>
      <c r="AG31" s="11"/>
      <c r="AH31" s="11"/>
      <c r="AI31" s="11"/>
      <c r="AJ31" s="11"/>
      <c r="AK31" s="11"/>
      <c r="AL31" s="11"/>
      <c r="AM31" s="1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row>
    <row r="32" spans="1:109" x14ac:dyDescent="0.2">
      <c r="A32" s="8">
        <f t="shared" ref="A32:A40" si="3">A31+1</f>
        <v>16</v>
      </c>
      <c r="B32" s="8">
        <f>B31+(B41-B31)/(A41-A31)</f>
        <v>14.99</v>
      </c>
      <c r="C32" s="8">
        <f>C31+(C41-C31)/(A41-A31)</f>
        <v>22.77</v>
      </c>
      <c r="D32" s="1">
        <f t="shared" si="0"/>
        <v>0.93687500000000001</v>
      </c>
      <c r="E32" s="13">
        <f t="shared" si="1"/>
        <v>0.16201550387596897</v>
      </c>
      <c r="F32" s="21">
        <f>IF('Inputs and Results'!$C$20="Conservation Easement (Perpetual)",(C32-C31),IF(AND('Inputs and Results'!$C$20="Government (Secured)",A32&lt;=$B$6),C32-C31,IF(A32&lt;=$B$6,(C32-C31)*0.01*($B$6-A32+1),0)))</f>
        <v>0</v>
      </c>
      <c r="G32" s="22">
        <f>IF(A32&lt;='Inputs and Results'!$C$12,(C32-C31)*0.01*('Inputs and Results'!$C$12-A32+1),0)</f>
        <v>0</v>
      </c>
      <c r="H32" s="8">
        <f>H31+(H41-H31)/($A41-$A31)</f>
        <v>2.1</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22"/>
      <c r="R32" s="22"/>
      <c r="S32" s="11"/>
      <c r="T32" s="11"/>
      <c r="U32" s="11"/>
      <c r="V32" s="11"/>
      <c r="W32" s="11"/>
      <c r="X32" s="11"/>
      <c r="Y32" s="11"/>
      <c r="Z32" s="11"/>
      <c r="AA32" s="11"/>
      <c r="AB32" s="11"/>
      <c r="AC32" s="11"/>
      <c r="AD32" s="11"/>
      <c r="AE32" s="11"/>
      <c r="AF32" s="11"/>
      <c r="AG32" s="11"/>
      <c r="AH32" s="11"/>
      <c r="AI32" s="11"/>
      <c r="AJ32" s="11"/>
      <c r="AK32" s="11"/>
      <c r="AL32" s="11"/>
      <c r="AM32" s="1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row>
    <row r="33" spans="1:109" x14ac:dyDescent="0.2">
      <c r="A33" s="8">
        <f t="shared" si="3"/>
        <v>17</v>
      </c>
      <c r="B33" s="8">
        <f>B32+(B41-B31)/(A41-A31)</f>
        <v>17.079999999999998</v>
      </c>
      <c r="C33" s="8">
        <f>C32+(C41-C31)/(A41-A31)</f>
        <v>24.24</v>
      </c>
      <c r="D33" s="1">
        <f t="shared" si="0"/>
        <v>1.0047058823529411</v>
      </c>
      <c r="E33" s="13">
        <f t="shared" si="1"/>
        <v>0.13942628418945957</v>
      </c>
      <c r="F33" s="21">
        <f>IF('Inputs and Results'!$C$20="Conservation Easement (Perpetual)",(C33-C32),IF(AND('Inputs and Results'!$C$20="Government (Secured)",A33&lt;=$B$6),C33-C32,IF(A33&lt;=$B$6,(C33-C32)*0.01*($B$6-A33+1),0)))</f>
        <v>0</v>
      </c>
      <c r="G33" s="22">
        <f>IF(A33&lt;='Inputs and Results'!$C$12,(C33-C32)*0.01*('Inputs and Results'!$C$12-A33+1),0)</f>
        <v>0</v>
      </c>
      <c r="H33" s="8">
        <f>H32+(H41-H31)/($A41-$A31)</f>
        <v>2.1</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22"/>
      <c r="R33" s="22"/>
      <c r="S33" s="11"/>
      <c r="T33" s="11"/>
      <c r="U33" s="11"/>
      <c r="V33" s="11"/>
      <c r="W33" s="11"/>
      <c r="X33" s="11"/>
      <c r="Y33" s="11"/>
      <c r="Z33" s="11"/>
      <c r="AA33" s="11"/>
      <c r="AB33" s="11"/>
      <c r="AC33" s="11"/>
      <c r="AD33" s="11"/>
      <c r="AE33" s="11"/>
      <c r="AF33" s="11"/>
      <c r="AG33" s="11"/>
      <c r="AH33" s="11"/>
      <c r="AI33" s="11"/>
      <c r="AJ33" s="11"/>
      <c r="AK33" s="11"/>
      <c r="AL33" s="11"/>
      <c r="AM33" s="1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row>
    <row r="34" spans="1:109" x14ac:dyDescent="0.2">
      <c r="A34" s="8">
        <f t="shared" si="3"/>
        <v>18</v>
      </c>
      <c r="B34" s="8">
        <f>B33+(B41-B31)/(A41-A31)</f>
        <v>19.169999999999998</v>
      </c>
      <c r="C34" s="8">
        <f>C33+(C41-C31)/(A41-A31)</f>
        <v>25.709999999999997</v>
      </c>
      <c r="D34" s="1">
        <f t="shared" si="0"/>
        <v>1.0649999999999999</v>
      </c>
      <c r="E34" s="13">
        <f t="shared" si="1"/>
        <v>0.1223653395784543</v>
      </c>
      <c r="F34" s="21">
        <f>IF('Inputs and Results'!$C$20="Conservation Easement (Perpetual)",(C34-C33),IF(AND('Inputs and Results'!$C$20="Government (Secured)",A34&lt;=$B$6),C34-C33,IF(A34&lt;=$B$6,(C34-C33)*0.01*($B$6-A34+1),0)))</f>
        <v>0</v>
      </c>
      <c r="G34" s="22">
        <f>IF(A34&lt;='Inputs and Results'!$C$12,(C34-C33)*0.01*('Inputs and Results'!$C$12-A34+1),0)</f>
        <v>0</v>
      </c>
      <c r="H34" s="8">
        <f>H33+(H41-H31)/($A41-$A31)</f>
        <v>2.1</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22"/>
      <c r="R34" s="22"/>
      <c r="S34" s="11"/>
      <c r="T34" s="11"/>
      <c r="U34" s="11"/>
      <c r="V34" s="11"/>
      <c r="W34" s="11"/>
      <c r="X34" s="11"/>
      <c r="Y34" s="11"/>
      <c r="Z34" s="11"/>
      <c r="AA34" s="11"/>
      <c r="AB34" s="11"/>
      <c r="AC34" s="11"/>
      <c r="AD34" s="11"/>
      <c r="AE34" s="11"/>
      <c r="AF34" s="11"/>
      <c r="AG34" s="11"/>
      <c r="AH34" s="11"/>
      <c r="AI34" s="11"/>
      <c r="AJ34" s="11"/>
      <c r="AK34" s="11"/>
      <c r="AL34" s="11"/>
      <c r="AM34" s="1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row>
    <row r="35" spans="1:109" x14ac:dyDescent="0.2">
      <c r="A35" s="8">
        <f t="shared" si="3"/>
        <v>19</v>
      </c>
      <c r="B35" s="8">
        <f>B34+(B41-B31)/(A41-A31)</f>
        <v>21.259999999999998</v>
      </c>
      <c r="C35" s="8">
        <f>C34+(C41-C31)/(A41-A31)</f>
        <v>27.179999999999996</v>
      </c>
      <c r="D35" s="1">
        <f t="shared" si="0"/>
        <v>1.1189473684210525</v>
      </c>
      <c r="E35" s="13">
        <f t="shared" si="1"/>
        <v>0.10902451747522179</v>
      </c>
      <c r="F35" s="21">
        <f>IF('Inputs and Results'!$C$20="Conservation Easement (Perpetual)",(C35-C34),IF(AND('Inputs and Results'!$C$20="Government (Secured)",A35&lt;=$B$6),C35-C34,IF(A35&lt;=$B$6,(C35-C34)*0.01*($B$6-A35+1),0)))</f>
        <v>0</v>
      </c>
      <c r="G35" s="22">
        <f>IF(A35&lt;='Inputs and Results'!$C$12,(C35-C34)*0.01*('Inputs and Results'!$C$12-A35+1),0)</f>
        <v>0</v>
      </c>
      <c r="H35" s="8">
        <f>H34+(H41-H31)/($A41-$A31)</f>
        <v>2.1</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22"/>
      <c r="R35" s="22"/>
      <c r="S35" s="11"/>
      <c r="T35" s="11"/>
      <c r="U35" s="11"/>
      <c r="V35" s="11"/>
      <c r="W35" s="11"/>
      <c r="X35" s="11"/>
      <c r="Y35" s="11"/>
      <c r="Z35" s="11"/>
      <c r="AA35" s="11"/>
      <c r="AB35" s="11"/>
      <c r="AC35" s="11"/>
      <c r="AD35" s="11"/>
      <c r="AE35" s="11"/>
      <c r="AF35" s="11"/>
      <c r="AG35" s="11"/>
      <c r="AH35" s="11"/>
      <c r="AI35" s="11"/>
      <c r="AJ35" s="11"/>
      <c r="AK35" s="11"/>
      <c r="AL35" s="11"/>
      <c r="AM35" s="1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row>
    <row r="36" spans="1:109" x14ac:dyDescent="0.2">
      <c r="A36" s="8">
        <f t="shared" si="3"/>
        <v>20</v>
      </c>
      <c r="B36" s="8">
        <f>B35+(B41-B31)/(A41-A31)</f>
        <v>23.349999999999998</v>
      </c>
      <c r="C36" s="8">
        <f>C35+(C41-C31)/(A41-A31)</f>
        <v>28.649999999999995</v>
      </c>
      <c r="D36" s="1">
        <f t="shared" si="0"/>
        <v>1.1675</v>
      </c>
      <c r="E36" s="13">
        <f t="shared" si="1"/>
        <v>9.8306679209783532E-2</v>
      </c>
      <c r="F36" s="21">
        <f>IF('Inputs and Results'!$C$20="Conservation Easement (Perpetual)",(C36-C35),IF(AND('Inputs and Results'!$C$20="Government (Secured)",A36&lt;=$B$6),C36-C35,IF(A36&lt;=$B$6,(C36-C35)*0.01*($B$6-A36+1),0)))</f>
        <v>0</v>
      </c>
      <c r="G36" s="22">
        <f>IF(A36&lt;='Inputs and Results'!$C$12,(C36-C35)*0.01*('Inputs and Results'!$C$12-A36+1),0)</f>
        <v>0</v>
      </c>
      <c r="H36" s="8">
        <f>H35+(H41-H31)/($A41-$A31)</f>
        <v>2.1</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22"/>
      <c r="R36" s="22"/>
      <c r="S36" s="11"/>
      <c r="T36" s="11"/>
      <c r="U36" s="11"/>
      <c r="V36" s="11"/>
      <c r="W36" s="11"/>
      <c r="X36" s="11"/>
      <c r="Y36" s="11"/>
      <c r="Z36" s="11"/>
      <c r="AA36" s="11"/>
      <c r="AB36" s="11"/>
      <c r="AC36" s="11"/>
      <c r="AD36" s="11"/>
      <c r="AE36" s="11"/>
      <c r="AF36" s="11"/>
      <c r="AG36" s="11"/>
      <c r="AH36" s="11"/>
      <c r="AI36" s="11"/>
      <c r="AJ36" s="11"/>
      <c r="AK36" s="11"/>
      <c r="AL36" s="11"/>
      <c r="AM36" s="1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row>
    <row r="37" spans="1:109" x14ac:dyDescent="0.2">
      <c r="A37" s="8">
        <f t="shared" si="3"/>
        <v>21</v>
      </c>
      <c r="B37" s="8">
        <f>B36+(B41-B31)/(A41-A31)</f>
        <v>25.439999999999998</v>
      </c>
      <c r="C37" s="8">
        <f>C36+(C41-C31)/(A41-A31)</f>
        <v>30.119999999999994</v>
      </c>
      <c r="D37" s="1">
        <f t="shared" si="0"/>
        <v>1.2114285714285713</v>
      </c>
      <c r="E37" s="13">
        <f t="shared" si="1"/>
        <v>8.9507494646680952E-2</v>
      </c>
      <c r="F37" s="21">
        <f>IF('Inputs and Results'!$C$20="Conservation Easement (Perpetual)",(C37-C36),IF(AND('Inputs and Results'!$C$20="Government (Secured)",A37&lt;=$B$6),C37-C36,IF(A37&lt;=$B$6,(C37-C36)*0.01*($B$6-A37+1),0)))</f>
        <v>0</v>
      </c>
      <c r="G37" s="22">
        <f>IF(A37&lt;='Inputs and Results'!$C$12,(C37-C36)*0.01*('Inputs and Results'!$C$12-A37+1),0)</f>
        <v>0</v>
      </c>
      <c r="H37" s="8">
        <f>H36+(H41-H31)/($A41-$A31)</f>
        <v>2.1</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22"/>
      <c r="R37" s="22"/>
      <c r="S37" s="11"/>
      <c r="T37" s="11"/>
      <c r="U37" s="11"/>
      <c r="V37" s="11"/>
      <c r="W37" s="11"/>
      <c r="X37" s="11"/>
      <c r="Y37" s="11"/>
      <c r="Z37" s="11"/>
      <c r="AA37" s="11"/>
      <c r="AB37" s="11"/>
      <c r="AC37" s="11"/>
      <c r="AD37" s="11"/>
      <c r="AE37" s="11"/>
      <c r="AF37" s="11"/>
      <c r="AG37" s="11"/>
      <c r="AH37" s="11"/>
      <c r="AI37" s="11"/>
      <c r="AJ37" s="11"/>
      <c r="AK37" s="11"/>
      <c r="AL37" s="11"/>
      <c r="AM37" s="1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row>
    <row r="38" spans="1:109" x14ac:dyDescent="0.2">
      <c r="A38" s="8">
        <f t="shared" si="3"/>
        <v>22</v>
      </c>
      <c r="B38" s="8">
        <f>B37+(B41-B31)/(A41-A31)</f>
        <v>27.529999999999998</v>
      </c>
      <c r="C38" s="8">
        <f>C37+(C41-C31)/(A41-A31)</f>
        <v>31.589999999999993</v>
      </c>
      <c r="D38" s="1">
        <f t="shared" si="0"/>
        <v>1.2513636363636362</v>
      </c>
      <c r="E38" s="13">
        <f t="shared" si="1"/>
        <v>8.2154088050314433E-2</v>
      </c>
      <c r="F38" s="21">
        <f>IF('Inputs and Results'!$C$20="Conservation Easement (Perpetual)",(C38-C37),IF(AND('Inputs and Results'!$C$20="Government (Secured)",A38&lt;=$B$6),C38-C37,IF(A38&lt;=$B$6,(C38-C37)*0.01*($B$6-A38+1),0)))</f>
        <v>0</v>
      </c>
      <c r="G38" s="22">
        <f>IF(A38&lt;='Inputs and Results'!$C$12,(C38-C37)*0.01*('Inputs and Results'!$C$12-A38+1),0)</f>
        <v>0</v>
      </c>
      <c r="H38" s="8">
        <f>H37+(H41-H31)/($A41-$A31)</f>
        <v>2.1</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22"/>
      <c r="R38" s="22"/>
      <c r="S38" s="11"/>
      <c r="T38" s="11"/>
      <c r="U38" s="11"/>
      <c r="V38" s="11"/>
      <c r="W38" s="11"/>
      <c r="X38" s="11"/>
      <c r="Y38" s="11"/>
      <c r="Z38" s="11"/>
      <c r="AA38" s="11"/>
      <c r="AB38" s="11"/>
      <c r="AC38" s="11"/>
      <c r="AD38" s="11"/>
      <c r="AE38" s="11"/>
      <c r="AF38" s="11"/>
      <c r="AG38" s="11"/>
      <c r="AH38" s="11"/>
      <c r="AI38" s="11"/>
      <c r="AJ38" s="11"/>
      <c r="AK38" s="11"/>
      <c r="AL38" s="11"/>
      <c r="AM38" s="1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row>
    <row r="39" spans="1:109" x14ac:dyDescent="0.2">
      <c r="A39" s="8">
        <f t="shared" si="3"/>
        <v>23</v>
      </c>
      <c r="B39" s="8">
        <f>B38+(B41-B31)/(A41-A31)</f>
        <v>29.619999999999997</v>
      </c>
      <c r="C39" s="8">
        <f>C38+(C41-C31)/(A41-A31)</f>
        <v>33.059999999999995</v>
      </c>
      <c r="D39" s="1">
        <f t="shared" si="0"/>
        <v>1.2878260869565217</v>
      </c>
      <c r="E39" s="13">
        <f t="shared" si="1"/>
        <v>7.5917181256810684E-2</v>
      </c>
      <c r="F39" s="21">
        <f>IF('Inputs and Results'!$C$20="Conservation Easement (Perpetual)",(C39-C38),IF(AND('Inputs and Results'!$C$20="Government (Secured)",A39&lt;=$B$6),C39-C38,IF(A39&lt;=$B$6,(C39-C38)*0.01*($B$6-A39+1),0)))</f>
        <v>0</v>
      </c>
      <c r="G39" s="22">
        <f>IF(A39&lt;='Inputs and Results'!$C$12,(C39-C38)*0.01*('Inputs and Results'!$C$12-A39+1),0)</f>
        <v>0</v>
      </c>
      <c r="H39" s="8">
        <f>H38+(H41-H31)/($A41-$A31)</f>
        <v>2.1</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22"/>
      <c r="R39" s="22"/>
      <c r="S39" s="11"/>
      <c r="T39" s="11"/>
      <c r="U39" s="11"/>
      <c r="V39" s="11"/>
      <c r="W39" s="11"/>
      <c r="X39" s="11"/>
      <c r="Y39" s="11"/>
      <c r="Z39" s="11"/>
      <c r="AA39" s="11"/>
      <c r="AB39" s="11"/>
      <c r="AC39" s="11"/>
      <c r="AD39" s="11"/>
      <c r="AE39" s="11"/>
      <c r="AF39" s="11"/>
      <c r="AG39" s="11"/>
      <c r="AH39" s="11"/>
      <c r="AI39" s="11"/>
      <c r="AJ39" s="11"/>
      <c r="AK39" s="11"/>
      <c r="AL39" s="11"/>
      <c r="AM39" s="1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row>
    <row r="40" spans="1:109" x14ac:dyDescent="0.2">
      <c r="A40" s="8">
        <f t="shared" si="3"/>
        <v>24</v>
      </c>
      <c r="B40" s="8">
        <f>B39+(B41-B31)/(A41-A31)</f>
        <v>31.709999999999997</v>
      </c>
      <c r="C40" s="8">
        <f>C39+(C41-C31)/(A41-A31)</f>
        <v>34.529999999999994</v>
      </c>
      <c r="D40" s="1">
        <f>B40/A40</f>
        <v>1.3212499999999998</v>
      </c>
      <c r="E40" s="13">
        <f>(B40/B39)-1</f>
        <v>7.0560432140445606E-2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2.1</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22"/>
      <c r="R40" s="22"/>
      <c r="S40" s="11"/>
      <c r="T40" s="11"/>
      <c r="U40" s="11"/>
      <c r="V40" s="11"/>
      <c r="W40" s="11"/>
      <c r="X40" s="11"/>
      <c r="Y40" s="11"/>
      <c r="Z40" s="11"/>
      <c r="AA40" s="11"/>
      <c r="AB40" s="11"/>
      <c r="AC40" s="11"/>
      <c r="AD40" s="11"/>
      <c r="AE40" s="11"/>
      <c r="AF40" s="11"/>
      <c r="AG40" s="11"/>
      <c r="AH40" s="11"/>
      <c r="AI40" s="11"/>
      <c r="AJ40" s="11"/>
      <c r="AK40" s="11"/>
      <c r="AL40" s="11"/>
      <c r="AM40" s="1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row>
    <row r="41" spans="1:109" x14ac:dyDescent="0.2">
      <c r="A41" s="9">
        <v>25</v>
      </c>
      <c r="B41" s="9">
        <f>VLOOKUP(CONCATENATE($A$1,A41),'Smith et al 2006'!$A$2:$S$780,8,FALSE)</f>
        <v>33.799999999999997</v>
      </c>
      <c r="C41" s="9">
        <f>VLOOKUP(CONCATENATE($A$1,A41),'Smith et al 2006'!$A$2:$S$780,9,FALSE)</f>
        <v>36</v>
      </c>
      <c r="D41" s="1">
        <f t="shared" ref="D41:D104" si="4">B41/A41</f>
        <v>1.3519999999999999</v>
      </c>
      <c r="E41" s="13">
        <f t="shared" ref="E41:E104" si="5">(B41/B40)-1</f>
        <v>6.5909807631661987E-2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2.1</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22"/>
      <c r="R41" s="22"/>
      <c r="S41" s="11"/>
      <c r="T41" s="11"/>
      <c r="U41" s="11"/>
      <c r="V41" s="11"/>
      <c r="W41" s="11"/>
      <c r="X41" s="11"/>
      <c r="Y41" s="11"/>
      <c r="Z41" s="11"/>
      <c r="AA41" s="11"/>
      <c r="AB41" s="11"/>
      <c r="AC41" s="11"/>
      <c r="AD41" s="11"/>
      <c r="AE41" s="11"/>
      <c r="AF41" s="11"/>
      <c r="AG41" s="11"/>
      <c r="AH41" s="11"/>
      <c r="AI41" s="11"/>
      <c r="AJ41" s="11"/>
      <c r="AK41" s="11"/>
      <c r="AL41" s="11"/>
      <c r="AM41" s="1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row>
    <row r="42" spans="1:109" x14ac:dyDescent="0.2">
      <c r="A42" s="8">
        <f t="shared" ref="A42:A50" si="6">A41+1</f>
        <v>26</v>
      </c>
      <c r="B42" s="8">
        <f>B41+(B51-B41)/(A51-A41)</f>
        <v>36.26</v>
      </c>
      <c r="C42" s="8">
        <f>C41+(C51-C41)/(A51-A41)</f>
        <v>37.409999999999997</v>
      </c>
      <c r="D42" s="1">
        <f t="shared" si="4"/>
        <v>1.3946153846153846</v>
      </c>
      <c r="E42" s="13">
        <f t="shared" si="5"/>
        <v>7.2781065088757479E-2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2.1</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22"/>
      <c r="R42" s="22"/>
      <c r="S42" s="11"/>
      <c r="T42" s="11"/>
      <c r="U42" s="11"/>
      <c r="V42" s="11"/>
      <c r="W42" s="11"/>
      <c r="X42" s="11"/>
      <c r="Y42" s="11"/>
      <c r="Z42" s="11"/>
      <c r="AA42" s="11"/>
      <c r="AB42" s="11"/>
      <c r="AC42" s="11"/>
      <c r="AD42" s="11"/>
      <c r="AE42" s="11"/>
      <c r="AF42" s="11"/>
      <c r="AG42" s="11"/>
      <c r="AH42" s="11"/>
      <c r="AI42" s="11"/>
      <c r="AJ42" s="11"/>
      <c r="AK42" s="11"/>
      <c r="AL42" s="11"/>
      <c r="AM42" s="1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row>
    <row r="43" spans="1:109" x14ac:dyDescent="0.2">
      <c r="A43" s="8">
        <f t="shared" si="6"/>
        <v>27</v>
      </c>
      <c r="B43" s="8">
        <f>B42+(B51-B41)/(A51-A41)</f>
        <v>38.72</v>
      </c>
      <c r="C43" s="8">
        <f>C42+(C51-C41)/(A51-A41)</f>
        <v>38.819999999999993</v>
      </c>
      <c r="D43" s="1">
        <f t="shared" si="4"/>
        <v>1.4340740740740741</v>
      </c>
      <c r="E43" s="13">
        <f t="shared" si="5"/>
        <v>6.7843353557639263E-2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2.1</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22"/>
      <c r="R43" s="22"/>
      <c r="S43" s="11"/>
      <c r="T43" s="11"/>
      <c r="U43" s="11"/>
      <c r="V43" s="11"/>
      <c r="W43" s="11"/>
      <c r="X43" s="11"/>
      <c r="Y43" s="11"/>
      <c r="Z43" s="11"/>
      <c r="AA43" s="11"/>
      <c r="AB43" s="11"/>
      <c r="AC43" s="11"/>
      <c r="AD43" s="11"/>
      <c r="AE43" s="11"/>
      <c r="AF43" s="11"/>
      <c r="AG43" s="11"/>
      <c r="AH43" s="11"/>
      <c r="AI43" s="11"/>
      <c r="AJ43" s="11"/>
      <c r="AK43" s="11"/>
      <c r="AL43" s="11"/>
      <c r="AM43" s="1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row>
    <row r="44" spans="1:109" x14ac:dyDescent="0.2">
      <c r="A44" s="8">
        <f t="shared" si="6"/>
        <v>28</v>
      </c>
      <c r="B44" s="8">
        <f>B43+(B51-B41)/(A51-A41)</f>
        <v>41.18</v>
      </c>
      <c r="C44" s="8">
        <f>C43+(C51-C41)/(A51-A41)</f>
        <v>40.22999999999999</v>
      </c>
      <c r="D44" s="1">
        <f t="shared" si="4"/>
        <v>1.4707142857142856</v>
      </c>
      <c r="E44" s="13">
        <f t="shared" si="5"/>
        <v>6.3533057851239638E-2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2.1</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22"/>
      <c r="R44" s="22"/>
      <c r="S44" s="11"/>
      <c r="T44" s="11"/>
      <c r="U44" s="11"/>
      <c r="V44" s="11"/>
      <c r="W44" s="11"/>
      <c r="X44" s="11"/>
      <c r="Y44" s="11"/>
      <c r="Z44" s="11"/>
      <c r="AA44" s="11"/>
      <c r="AB44" s="11"/>
      <c r="AC44" s="11"/>
      <c r="AD44" s="11"/>
      <c r="AE44" s="11"/>
      <c r="AF44" s="11"/>
      <c r="AG44" s="11"/>
      <c r="AH44" s="11"/>
      <c r="AI44" s="11"/>
      <c r="AJ44" s="11"/>
      <c r="AK44" s="11"/>
      <c r="AL44" s="11"/>
      <c r="AM44" s="1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row>
    <row r="45" spans="1:109" x14ac:dyDescent="0.2">
      <c r="A45" s="8">
        <f t="shared" si="6"/>
        <v>29</v>
      </c>
      <c r="B45" s="8">
        <f>B44+(B51-B41)/(A51-A41)</f>
        <v>43.64</v>
      </c>
      <c r="C45" s="8">
        <f>C44+(C51-C41)/(A51-A41)</f>
        <v>41.639999999999986</v>
      </c>
      <c r="D45" s="1">
        <f t="shared" si="4"/>
        <v>1.5048275862068965</v>
      </c>
      <c r="E45" s="13">
        <f t="shared" si="5"/>
        <v>5.9737736765420157E-2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2.1</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22"/>
      <c r="R45" s="22"/>
      <c r="S45" s="11"/>
      <c r="T45" s="11"/>
      <c r="U45" s="11"/>
      <c r="V45" s="11"/>
      <c r="W45" s="11"/>
      <c r="X45" s="11"/>
      <c r="Y45" s="11"/>
      <c r="Z45" s="11"/>
      <c r="AA45" s="11"/>
      <c r="AB45" s="11"/>
      <c r="AC45" s="11"/>
      <c r="AD45" s="11"/>
      <c r="AE45" s="11"/>
      <c r="AF45" s="11"/>
      <c r="AG45" s="11"/>
      <c r="AH45" s="11"/>
      <c r="AI45" s="11"/>
      <c r="AJ45" s="11"/>
      <c r="AK45" s="11"/>
      <c r="AL45" s="11"/>
      <c r="AM45" s="1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row>
    <row r="46" spans="1:109" x14ac:dyDescent="0.2">
      <c r="A46" s="8">
        <f t="shared" si="6"/>
        <v>30</v>
      </c>
      <c r="B46" s="8">
        <f>B45+(B51-B41)/(A51-A41)</f>
        <v>46.1</v>
      </c>
      <c r="C46" s="8">
        <f>C45+(C51-C41)/(A51-A41)</f>
        <v>43.049999999999983</v>
      </c>
      <c r="D46" s="1">
        <f t="shared" si="4"/>
        <v>1.5366666666666666</v>
      </c>
      <c r="E46" s="13">
        <f t="shared" si="5"/>
        <v>5.6370302474793688E-2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2.1</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22"/>
      <c r="R46" s="22"/>
      <c r="S46" s="11"/>
      <c r="T46" s="11"/>
      <c r="U46" s="11"/>
      <c r="V46" s="11"/>
      <c r="W46" s="11"/>
      <c r="X46" s="11"/>
      <c r="Y46" s="11"/>
      <c r="Z46" s="11"/>
      <c r="AA46" s="11"/>
      <c r="AB46" s="11"/>
      <c r="AC46" s="11"/>
      <c r="AD46" s="11"/>
      <c r="AE46" s="11"/>
      <c r="AF46" s="11"/>
      <c r="AG46" s="11"/>
      <c r="AH46" s="11"/>
      <c r="AI46" s="11"/>
      <c r="AJ46" s="11"/>
      <c r="AK46" s="11"/>
      <c r="AL46" s="11"/>
      <c r="AM46" s="1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row>
    <row r="47" spans="1:109" x14ac:dyDescent="0.2">
      <c r="A47" s="8">
        <f t="shared" si="6"/>
        <v>31</v>
      </c>
      <c r="B47" s="8">
        <f>B46+(B51-B41)/(A51-A41)</f>
        <v>48.56</v>
      </c>
      <c r="C47" s="8">
        <f>C46+(C51-C41)/(A51-A41)</f>
        <v>44.45999999999998</v>
      </c>
      <c r="D47" s="1">
        <f t="shared" si="4"/>
        <v>1.566451612903226</v>
      </c>
      <c r="E47" s="13">
        <f t="shared" si="5"/>
        <v>5.3362255965292871E-2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2.1</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22"/>
      <c r="R47" s="22"/>
      <c r="S47" s="11"/>
      <c r="T47" s="11"/>
      <c r="U47" s="11"/>
      <c r="V47" s="11"/>
      <c r="W47" s="11"/>
      <c r="X47" s="11"/>
      <c r="Y47" s="11"/>
      <c r="Z47" s="11"/>
      <c r="AA47" s="11"/>
      <c r="AB47" s="11"/>
      <c r="AC47" s="11"/>
      <c r="AD47" s="11"/>
      <c r="AE47" s="11"/>
      <c r="AF47" s="11"/>
      <c r="AG47" s="11"/>
      <c r="AH47" s="11"/>
      <c r="AI47" s="11"/>
      <c r="AJ47" s="11"/>
      <c r="AK47" s="11"/>
      <c r="AL47" s="11"/>
      <c r="AM47" s="1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row>
    <row r="48" spans="1:109" x14ac:dyDescent="0.2">
      <c r="A48" s="8">
        <f t="shared" si="6"/>
        <v>32</v>
      </c>
      <c r="B48" s="8">
        <f>B47+(B51-B41)/(A51-A41)</f>
        <v>51.02</v>
      </c>
      <c r="C48" s="8">
        <f>C47+(C51-C41)/(A51-A41)</f>
        <v>45.869999999999976</v>
      </c>
      <c r="D48" s="1">
        <f t="shared" si="4"/>
        <v>1.5943750000000001</v>
      </c>
      <c r="E48" s="13">
        <f t="shared" si="5"/>
        <v>5.0658978583196124E-2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2.1</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22"/>
      <c r="R48" s="22"/>
      <c r="S48" s="11"/>
      <c r="T48" s="11"/>
      <c r="U48" s="11"/>
      <c r="V48" s="11"/>
      <c r="W48" s="11"/>
      <c r="X48" s="11"/>
      <c r="Y48" s="11"/>
      <c r="Z48" s="11"/>
      <c r="AA48" s="11"/>
      <c r="AB48" s="11"/>
      <c r="AC48" s="11"/>
      <c r="AD48" s="11"/>
      <c r="AE48" s="11"/>
      <c r="AF48" s="11"/>
      <c r="AG48" s="11"/>
      <c r="AH48" s="11"/>
      <c r="AI48" s="11"/>
      <c r="AJ48" s="11"/>
      <c r="AK48" s="11"/>
      <c r="AL48" s="11"/>
      <c r="AM48" s="11"/>
      <c r="AN48" s="1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row>
    <row r="49" spans="1:109" x14ac:dyDescent="0.2">
      <c r="A49" s="8">
        <f t="shared" si="6"/>
        <v>33</v>
      </c>
      <c r="B49" s="8">
        <f>B48+(B51-B41)/(A51-A41)</f>
        <v>53.480000000000004</v>
      </c>
      <c r="C49" s="8">
        <f>C48+(C51-C41)/(A51-A41)</f>
        <v>47.279999999999973</v>
      </c>
      <c r="D49" s="1">
        <f t="shared" si="4"/>
        <v>1.6206060606060608</v>
      </c>
      <c r="E49" s="13">
        <f t="shared" si="5"/>
        <v>4.8216385731085776E-2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2.1</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22"/>
      <c r="R49" s="22"/>
      <c r="S49" s="11"/>
      <c r="T49" s="11"/>
      <c r="U49" s="11"/>
      <c r="V49" s="11"/>
      <c r="W49" s="11"/>
      <c r="X49" s="11"/>
      <c r="Y49" s="11"/>
      <c r="Z49" s="11"/>
      <c r="AA49" s="11"/>
      <c r="AB49" s="11"/>
      <c r="AC49" s="11"/>
      <c r="AD49" s="11"/>
      <c r="AE49" s="11"/>
      <c r="AF49" s="11"/>
      <c r="AG49" s="11"/>
      <c r="AH49" s="11"/>
      <c r="AI49" s="11"/>
      <c r="AJ49" s="11"/>
      <c r="AK49" s="11"/>
      <c r="AL49" s="11"/>
      <c r="AM49" s="11"/>
      <c r="AN49" s="11"/>
      <c r="AO49" s="11"/>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row>
    <row r="50" spans="1:109" x14ac:dyDescent="0.2">
      <c r="A50" s="8">
        <f t="shared" si="6"/>
        <v>34</v>
      </c>
      <c r="B50" s="8">
        <f>B49+(B51-B41)/(A51-A41)</f>
        <v>55.940000000000005</v>
      </c>
      <c r="C50" s="8">
        <f>C49+(C51-C41)/(A51-A41)</f>
        <v>48.689999999999969</v>
      </c>
      <c r="D50" s="1">
        <f t="shared" si="4"/>
        <v>1.645294117647059</v>
      </c>
      <c r="E50" s="13">
        <f t="shared" si="5"/>
        <v>4.5998504113687444E-2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2.1</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22"/>
      <c r="R50" s="22"/>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row>
    <row r="51" spans="1:109" x14ac:dyDescent="0.2">
      <c r="A51" s="9">
        <v>35</v>
      </c>
      <c r="B51" s="9">
        <f>VLOOKUP(CONCATENATE($A$1,A51),'Smith et al 2006'!$A$2:$S$780,8,FALSE)</f>
        <v>58.4</v>
      </c>
      <c r="C51" s="9">
        <f>VLOOKUP(CONCATENATE($A$1,A51),'Smith et al 2006'!$A$2:$S$780,9,FALSE)</f>
        <v>50.1</v>
      </c>
      <c r="D51" s="1">
        <f t="shared" si="4"/>
        <v>1.6685714285714286</v>
      </c>
      <c r="E51" s="13">
        <f t="shared" si="5"/>
        <v>4.397568823739717E-2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2.1</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22"/>
      <c r="R51" s="22"/>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row>
    <row r="52" spans="1:109" x14ac:dyDescent="0.2">
      <c r="A52" s="8">
        <f t="shared" ref="A52:A60" si="7">A51+1</f>
        <v>36</v>
      </c>
      <c r="B52" s="8">
        <f>B51+(B61-B51)/(A61-A51)</f>
        <v>61.03</v>
      </c>
      <c r="C52" s="8">
        <f>C51+(C61-C51)/(A61-A51)</f>
        <v>51.36</v>
      </c>
      <c r="D52" s="1">
        <f t="shared" si="4"/>
        <v>1.6952777777777779</v>
      </c>
      <c r="E52" s="13">
        <f t="shared" si="5"/>
        <v>4.5034246575342607E-2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2.1</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22"/>
      <c r="R52" s="22"/>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row>
    <row r="53" spans="1:109" x14ac:dyDescent="0.2">
      <c r="A53" s="8">
        <f t="shared" si="7"/>
        <v>37</v>
      </c>
      <c r="B53" s="8">
        <f>B52+(B61-B51)/(A61-A51)</f>
        <v>63.660000000000004</v>
      </c>
      <c r="C53" s="8">
        <f>C52+(C61-C51)/(A61-A51)</f>
        <v>52.62</v>
      </c>
      <c r="D53" s="1">
        <f t="shared" si="4"/>
        <v>1.7205405405405407</v>
      </c>
      <c r="E53" s="13">
        <f t="shared" si="5"/>
        <v>4.3093560543994824E-2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2.1</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22"/>
      <c r="R53" s="22"/>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row>
    <row r="54" spans="1:109" x14ac:dyDescent="0.2">
      <c r="A54" s="8">
        <f t="shared" si="7"/>
        <v>38</v>
      </c>
      <c r="B54" s="8">
        <f>B53+(B61-B51)/(A61-A51)</f>
        <v>66.290000000000006</v>
      </c>
      <c r="C54" s="8">
        <f>C53+(C61-C51)/(A61-A51)</f>
        <v>53.879999999999995</v>
      </c>
      <c r="D54" s="1">
        <f t="shared" si="4"/>
        <v>1.7444736842105264</v>
      </c>
      <c r="E54" s="13">
        <f t="shared" si="5"/>
        <v>4.1313226515865553E-2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2.1</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22"/>
      <c r="R54" s="22"/>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row>
    <row r="55" spans="1:109" x14ac:dyDescent="0.2">
      <c r="A55" s="8">
        <f t="shared" si="7"/>
        <v>39</v>
      </c>
      <c r="B55" s="8">
        <f>B54+(B61-B51)/(A61-A51)</f>
        <v>68.92</v>
      </c>
      <c r="C55" s="8">
        <f>C54+(C61-C51)/(A61-A51)</f>
        <v>55.139999999999993</v>
      </c>
      <c r="D55" s="1">
        <f t="shared" si="4"/>
        <v>1.7671794871794873</v>
      </c>
      <c r="E55" s="13">
        <f t="shared" si="5"/>
        <v>3.9674158998340481E-2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2.1</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22"/>
      <c r="R55" s="22"/>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row>
    <row r="56" spans="1:109" x14ac:dyDescent="0.2">
      <c r="A56" s="8">
        <f t="shared" si="7"/>
        <v>40</v>
      </c>
      <c r="B56" s="8">
        <f>B55+(B61-B51)/(A61-A51)</f>
        <v>71.55</v>
      </c>
      <c r="C56" s="8">
        <f>C55+(C61-C51)/(A61-A51)</f>
        <v>56.399999999999991</v>
      </c>
      <c r="D56" s="1">
        <f t="shared" si="4"/>
        <v>1.7887499999999998</v>
      </c>
      <c r="E56" s="13">
        <f t="shared" si="5"/>
        <v>3.8160185722576845E-2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2.1</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22"/>
      <c r="R56" s="22"/>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row>
    <row r="57" spans="1:109" x14ac:dyDescent="0.2">
      <c r="A57" s="8">
        <f t="shared" si="7"/>
        <v>41</v>
      </c>
      <c r="B57" s="8">
        <f>B56+(B61-B51)/(A61-A51)</f>
        <v>74.179999999999993</v>
      </c>
      <c r="C57" s="8">
        <f>C56+(C61-C51)/(A61-A51)</f>
        <v>57.659999999999989</v>
      </c>
      <c r="D57" s="1">
        <f t="shared" si="4"/>
        <v>1.8092682926829267</v>
      </c>
      <c r="E57" s="13">
        <f t="shared" si="5"/>
        <v>3.675751222921031E-2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2.1</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22"/>
      <c r="R57" s="22"/>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row>
    <row r="58" spans="1:109" x14ac:dyDescent="0.2">
      <c r="A58" s="8">
        <f t="shared" si="7"/>
        <v>42</v>
      </c>
      <c r="B58" s="8">
        <f>B57+(B61-B51)/(A61-A51)</f>
        <v>76.809999999999988</v>
      </c>
      <c r="C58" s="8">
        <f>C57+(C61-C51)/(A61-A51)</f>
        <v>58.919999999999987</v>
      </c>
      <c r="D58" s="1">
        <f t="shared" si="4"/>
        <v>1.8288095238095234</v>
      </c>
      <c r="E58" s="13">
        <f t="shared" si="5"/>
        <v>3.5454300350498791E-2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2.1</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22"/>
      <c r="R58" s="22"/>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row>
    <row r="59" spans="1:109" x14ac:dyDescent="0.2">
      <c r="A59" s="8">
        <f t="shared" si="7"/>
        <v>43</v>
      </c>
      <c r="B59" s="8">
        <f>B58+(B61-B51)/(A61-A51)</f>
        <v>79.439999999999984</v>
      </c>
      <c r="C59" s="8">
        <f>C58+(C61-C51)/(A61-A51)</f>
        <v>60.179999999999986</v>
      </c>
      <c r="D59" s="1">
        <f t="shared" si="4"/>
        <v>1.8474418604651159</v>
      </c>
      <c r="E59" s="13">
        <f t="shared" si="5"/>
        <v>3.4240333289936142E-2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2.1</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22"/>
      <c r="R59" s="22"/>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row>
    <row r="60" spans="1:109" x14ac:dyDescent="0.2">
      <c r="A60" s="8">
        <f t="shared" si="7"/>
        <v>44</v>
      </c>
      <c r="B60" s="8">
        <f>B59+(B61-B51)/(A61-A51)</f>
        <v>82.069999999999979</v>
      </c>
      <c r="C60" s="8">
        <f>C59+(C61-C51)/(A61-A51)</f>
        <v>61.439999999999984</v>
      </c>
      <c r="D60" s="1">
        <f t="shared" si="4"/>
        <v>1.8652272727272723</v>
      </c>
      <c r="E60" s="13">
        <f t="shared" si="5"/>
        <v>3.3106747230614353E-2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2.1</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22"/>
      <c r="R60" s="22"/>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row>
    <row r="61" spans="1:109" x14ac:dyDescent="0.2">
      <c r="A61" s="9">
        <v>45</v>
      </c>
      <c r="B61" s="9">
        <f>VLOOKUP(CONCATENATE($A$1,A61),'Smith et al 2006'!$A$2:$S$780,8,FALSE)</f>
        <v>84.7</v>
      </c>
      <c r="C61" s="9">
        <f>VLOOKUP(CONCATENATE($A$1,A61),'Smith et al 2006'!$A$2:$S$780,9,FALSE)</f>
        <v>62.7</v>
      </c>
      <c r="D61" s="1">
        <f t="shared" si="4"/>
        <v>1.8822222222222222</v>
      </c>
      <c r="E61" s="13">
        <f t="shared" si="5"/>
        <v>3.2045814548556484E-2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2.1</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22"/>
      <c r="R61" s="22"/>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row>
    <row r="62" spans="1:109" x14ac:dyDescent="0.2">
      <c r="A62" s="8">
        <f t="shared" ref="A62:A70" si="8">A61+1</f>
        <v>46</v>
      </c>
      <c r="B62" s="8">
        <f>B61+(B71-B61)/(A71-A61)</f>
        <v>87.47</v>
      </c>
      <c r="C62" s="8">
        <f>C61+(C71-C61)/(A71-A61)</f>
        <v>63.940000000000005</v>
      </c>
      <c r="D62" s="1">
        <f t="shared" si="4"/>
        <v>1.9015217391304347</v>
      </c>
      <c r="E62" s="13">
        <f t="shared" si="5"/>
        <v>3.2703659976387245E-2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2.09</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22"/>
      <c r="R62" s="22"/>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row>
    <row r="63" spans="1:109" x14ac:dyDescent="0.2">
      <c r="A63" s="8">
        <f t="shared" si="8"/>
        <v>47</v>
      </c>
      <c r="B63" s="8">
        <f>B62+(B71-B61)/(A71-A61)</f>
        <v>90.24</v>
      </c>
      <c r="C63" s="8">
        <f>C62+(C71-C61)/(A71-A61)</f>
        <v>65.180000000000007</v>
      </c>
      <c r="D63" s="1">
        <f t="shared" si="4"/>
        <v>1.92</v>
      </c>
      <c r="E63" s="13">
        <f t="shared" si="5"/>
        <v>3.1668000457299561E-2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2.08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22"/>
      <c r="R63" s="22"/>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row>
    <row r="64" spans="1:109" x14ac:dyDescent="0.2">
      <c r="A64" s="8">
        <f t="shared" si="8"/>
        <v>48</v>
      </c>
      <c r="B64" s="8">
        <f>B63+(B71-B61)/(A71-A61)</f>
        <v>93.009999999999991</v>
      </c>
      <c r="C64" s="8">
        <f>C63+(C71-C61)/(A71-A61)</f>
        <v>66.42</v>
      </c>
      <c r="D64" s="1">
        <f t="shared" si="4"/>
        <v>1.9377083333333331</v>
      </c>
      <c r="E64" s="13">
        <f t="shared" si="5"/>
        <v>3.0695921985815611E-2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2.0700000000000003</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22"/>
      <c r="R64" s="22"/>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row>
    <row r="65" spans="1:109" x14ac:dyDescent="0.2">
      <c r="A65" s="8">
        <f t="shared" si="8"/>
        <v>49</v>
      </c>
      <c r="B65" s="8">
        <f>B64+(B71-B61)/(A71-A61)</f>
        <v>95.779999999999987</v>
      </c>
      <c r="C65" s="8">
        <f>C64+(C71-C61)/(A71-A61)</f>
        <v>67.66</v>
      </c>
      <c r="D65" s="1">
        <f t="shared" si="4"/>
        <v>1.9546938775510201</v>
      </c>
      <c r="E65" s="13">
        <f t="shared" si="5"/>
        <v>2.9781743898505519E-2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2.0600000000000005</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22"/>
      <c r="R65" s="22"/>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row>
    <row r="66" spans="1:109" x14ac:dyDescent="0.2">
      <c r="A66" s="8">
        <f t="shared" si="8"/>
        <v>50</v>
      </c>
      <c r="B66" s="8">
        <f>B65+(B71-B61)/(A71-A61)</f>
        <v>98.549999999999983</v>
      </c>
      <c r="C66" s="8">
        <f>C65+(C71-C61)/(A71-A61)</f>
        <v>68.899999999999991</v>
      </c>
      <c r="D66" s="1">
        <f t="shared" si="4"/>
        <v>1.9709999999999996</v>
      </c>
      <c r="E66" s="13">
        <f t="shared" si="5"/>
        <v>2.8920442681144243E-2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2.0500000000000007</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22"/>
      <c r="R66" s="22"/>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row>
    <row r="67" spans="1:109" x14ac:dyDescent="0.2">
      <c r="A67" s="8">
        <f t="shared" si="8"/>
        <v>51</v>
      </c>
      <c r="B67" s="8">
        <f>B66+(B71-B61)/(A71-A61)</f>
        <v>101.31999999999998</v>
      </c>
      <c r="C67" s="8">
        <f>C66+(C71-C61)/(A71-A61)</f>
        <v>70.139999999999986</v>
      </c>
      <c r="D67" s="1">
        <f t="shared" si="4"/>
        <v>1.9866666666666664</v>
      </c>
      <c r="E67" s="13">
        <f t="shared" si="5"/>
        <v>2.8107559614408917E-2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2.0400000000000009</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22"/>
      <c r="R67" s="22"/>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row>
    <row r="68" spans="1:109" x14ac:dyDescent="0.2">
      <c r="A68" s="8">
        <f t="shared" si="8"/>
        <v>52</v>
      </c>
      <c r="B68" s="8">
        <f>B67+(B71-B61)/(A71-A61)</f>
        <v>104.08999999999997</v>
      </c>
      <c r="C68" s="8">
        <f>C67+(C71-C61)/(A71-A61)</f>
        <v>71.379999999999981</v>
      </c>
      <c r="D68" s="1">
        <f t="shared" si="4"/>
        <v>2.0017307692307686</v>
      </c>
      <c r="E68" s="13">
        <f t="shared" si="5"/>
        <v>2.7339123568890678E-2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2.0300000000000011</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22"/>
      <c r="R68" s="22"/>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row>
    <row r="69" spans="1:109" x14ac:dyDescent="0.2">
      <c r="A69" s="8">
        <f t="shared" si="8"/>
        <v>53</v>
      </c>
      <c r="B69" s="8">
        <f>B68+(B71-B61)/(A71-A61)</f>
        <v>106.85999999999997</v>
      </c>
      <c r="C69" s="8">
        <f>C68+(C71-C61)/(A71-A61)</f>
        <v>72.619999999999976</v>
      </c>
      <c r="D69" s="1">
        <f t="shared" si="4"/>
        <v>2.016226415094339</v>
      </c>
      <c r="E69" s="13">
        <f t="shared" si="5"/>
        <v>2.6611586127389675E-2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2.0200000000000014</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22"/>
      <c r="R69" s="22"/>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row>
    <row r="70" spans="1:109" x14ac:dyDescent="0.2">
      <c r="A70" s="8">
        <f t="shared" si="8"/>
        <v>54</v>
      </c>
      <c r="B70" s="8">
        <f>B69+(B71-B61)/(A71-A61)</f>
        <v>109.62999999999997</v>
      </c>
      <c r="C70" s="8">
        <f>C69+(C71-C61)/(A71-A61)</f>
        <v>73.859999999999971</v>
      </c>
      <c r="D70" s="1">
        <f t="shared" si="4"/>
        <v>2.0301851851851844</v>
      </c>
      <c r="E70" s="13">
        <f t="shared" si="5"/>
        <v>2.5921766797679213E-2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2.0100000000000016</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22"/>
      <c r="R70" s="22"/>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row>
    <row r="71" spans="1:109" x14ac:dyDescent="0.2">
      <c r="A71" s="9">
        <v>55</v>
      </c>
      <c r="B71" s="9">
        <f>VLOOKUP(CONCATENATE($A$1,A71),'Smith et al 2006'!$A$2:$S$780,8,FALSE)</f>
        <v>112.4</v>
      </c>
      <c r="C71" s="9">
        <f>VLOOKUP(CONCATENATE($A$1,A71),'Smith et al 2006'!$A$2:$S$780,9,FALSE)</f>
        <v>75.099999999999994</v>
      </c>
      <c r="D71" s="1">
        <f t="shared" si="4"/>
        <v>2.0436363636363639</v>
      </c>
      <c r="E71" s="13">
        <f t="shared" si="5"/>
        <v>2.5266806531059283E-2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22"/>
      <c r="R71" s="22"/>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row>
    <row r="72" spans="1:109" x14ac:dyDescent="0.2">
      <c r="A72" s="8">
        <f t="shared" ref="A72:A80" si="10">A71+1</f>
        <v>56</v>
      </c>
      <c r="B72" s="8">
        <f>B71+(B81-B71)/(A81-A71)</f>
        <v>115.33</v>
      </c>
      <c r="C72" s="8">
        <f>C71+(C81-C71)/(A81-A71)</f>
        <v>76.339999999999989</v>
      </c>
      <c r="D72" s="1">
        <f t="shared" si="4"/>
        <v>2.0594642857142857</v>
      </c>
      <c r="E72" s="13">
        <f t="shared" si="5"/>
        <v>2.6067615658363019E-2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22"/>
      <c r="R72" s="22"/>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row>
    <row r="73" spans="1:109" x14ac:dyDescent="0.2">
      <c r="A73" s="8">
        <f t="shared" si="10"/>
        <v>57</v>
      </c>
      <c r="B73" s="8">
        <f>B72+(B81-B71)/(A81-A71)</f>
        <v>118.25999999999999</v>
      </c>
      <c r="C73" s="8">
        <f>C72+(C81-C71)/(A81-A71)</f>
        <v>77.579999999999984</v>
      </c>
      <c r="D73" s="1">
        <f t="shared" si="4"/>
        <v>2.074736842105263</v>
      </c>
      <c r="E73" s="13">
        <f t="shared" si="5"/>
        <v>2.5405358536373823E-2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22"/>
      <c r="R73" s="22"/>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row>
    <row r="74" spans="1:109" x14ac:dyDescent="0.2">
      <c r="A74" s="8">
        <f t="shared" si="10"/>
        <v>58</v>
      </c>
      <c r="B74" s="8">
        <f>B73+(B81-B71)/(A81-A71)</f>
        <v>121.18999999999998</v>
      </c>
      <c r="C74" s="8">
        <f>C73+(C81-C71)/(A81-A71)</f>
        <v>78.819999999999979</v>
      </c>
      <c r="D74" s="1">
        <f t="shared" si="4"/>
        <v>2.0894827586206892</v>
      </c>
      <c r="E74" s="13">
        <f t="shared" si="5"/>
        <v>2.4775917469981312E-2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22"/>
      <c r="R74" s="22"/>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row>
    <row r="75" spans="1:109" x14ac:dyDescent="0.2">
      <c r="A75" s="8">
        <f t="shared" si="10"/>
        <v>59</v>
      </c>
      <c r="B75" s="8">
        <f>B74+(B81-B71)/(A81-A71)</f>
        <v>124.11999999999998</v>
      </c>
      <c r="C75" s="8">
        <f>C74+(C81-C71)/(A81-A71)</f>
        <v>80.059999999999974</v>
      </c>
      <c r="D75" s="1">
        <f t="shared" si="4"/>
        <v>2.1037288135593215</v>
      </c>
      <c r="E75" s="13">
        <f t="shared" si="5"/>
        <v>2.4176912286492325E-2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22"/>
      <c r="R75" s="22"/>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row>
    <row r="76" spans="1:109" x14ac:dyDescent="0.2">
      <c r="A76" s="8">
        <f t="shared" si="10"/>
        <v>60</v>
      </c>
      <c r="B76" s="8">
        <f>B75+(B81-B71)/(A81-A71)</f>
        <v>127.04999999999997</v>
      </c>
      <c r="C76" s="8">
        <f>C75+(C81-C71)/(A81-A71)</f>
        <v>81.299999999999969</v>
      </c>
      <c r="D76" s="1">
        <f t="shared" si="4"/>
        <v>2.1174999999999993</v>
      </c>
      <c r="E76" s="13">
        <f t="shared" si="5"/>
        <v>2.3606187560425429E-2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22"/>
      <c r="R76" s="22"/>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row>
    <row r="77" spans="1:109" x14ac:dyDescent="0.2">
      <c r="A77" s="8">
        <f t="shared" si="10"/>
        <v>61</v>
      </c>
      <c r="B77" s="8">
        <f>B76+(B81-B71)/(A81-A71)</f>
        <v>129.97999999999996</v>
      </c>
      <c r="C77" s="8">
        <f>C76+(C81-C71)/(A81-A71)</f>
        <v>82.539999999999964</v>
      </c>
      <c r="D77" s="1">
        <f t="shared" si="4"/>
        <v>2.130819672131147</v>
      </c>
      <c r="E77" s="13">
        <f t="shared" si="5"/>
        <v>2.3061786698150177E-2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22"/>
      <c r="R77" s="22"/>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row>
    <row r="78" spans="1:109" x14ac:dyDescent="0.2">
      <c r="A78" s="8">
        <f t="shared" si="10"/>
        <v>62</v>
      </c>
      <c r="B78" s="8">
        <f>B77+(B81-B71)/(A81-A71)</f>
        <v>132.90999999999997</v>
      </c>
      <c r="C78" s="8">
        <f>C77+(C81-C71)/(A81-A71)</f>
        <v>83.779999999999959</v>
      </c>
      <c r="D78" s="1">
        <f t="shared" si="4"/>
        <v>2.1437096774193543</v>
      </c>
      <c r="E78" s="13">
        <f t="shared" si="5"/>
        <v>2.2541929527619686E-2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22"/>
      <c r="R78" s="22"/>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row>
    <row r="79" spans="1:109" x14ac:dyDescent="0.2">
      <c r="A79" s="8">
        <f t="shared" si="10"/>
        <v>63</v>
      </c>
      <c r="B79" s="8">
        <f>B78+(B81-B71)/(A81-A71)</f>
        <v>135.83999999999997</v>
      </c>
      <c r="C79" s="8">
        <f>C78+(C81-C71)/(A81-A71)</f>
        <v>85.019999999999953</v>
      </c>
      <c r="D79" s="1">
        <f t="shared" si="4"/>
        <v>2.156190476190476</v>
      </c>
      <c r="E79" s="13">
        <f t="shared" si="5"/>
        <v>2.20449928523061E-2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22"/>
      <c r="R79" s="22"/>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row>
    <row r="80" spans="1:109" x14ac:dyDescent="0.2">
      <c r="A80" s="8">
        <f t="shared" si="10"/>
        <v>64</v>
      </c>
      <c r="B80" s="8">
        <f>B79+(B81-B71)/(A81-A71)</f>
        <v>138.76999999999998</v>
      </c>
      <c r="C80" s="8">
        <f>C79+(C81-C71)/(A81-A71)</f>
        <v>86.259999999999948</v>
      </c>
      <c r="D80" s="1">
        <f t="shared" si="4"/>
        <v>2.1682812499999997</v>
      </c>
      <c r="E80" s="13">
        <f t="shared" si="5"/>
        <v>2.1569493521790495E-2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22"/>
      <c r="R80" s="22"/>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row>
    <row r="81" spans="1:109" x14ac:dyDescent="0.2">
      <c r="A81" s="9">
        <v>65</v>
      </c>
      <c r="B81" s="9">
        <f>VLOOKUP(CONCATENATE($A$1,A81),'Smith et al 2006'!$A$2:$S$780,8,FALSE)</f>
        <v>141.69999999999999</v>
      </c>
      <c r="C81" s="9">
        <f>VLOOKUP(CONCATENATE($A$1,A81),'Smith et al 2006'!$A$2:$S$780,9,FALSE)</f>
        <v>87.5</v>
      </c>
      <c r="D81" s="1">
        <f t="shared" si="4"/>
        <v>2.1799999999999997</v>
      </c>
      <c r="E81" s="13">
        <f t="shared" si="5"/>
        <v>2.1114073647041876E-2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22"/>
      <c r="R81" s="22"/>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row>
    <row r="82" spans="1:109" x14ac:dyDescent="0.2">
      <c r="A82" s="8">
        <f t="shared" ref="A82:A90" si="11">A81+1</f>
        <v>66</v>
      </c>
      <c r="B82" s="8">
        <f>B81+(B91-B81)/(A91-A81)</f>
        <v>144.79</v>
      </c>
      <c r="C82" s="8">
        <f>C81+(C91-C81)/(A91-A81)</f>
        <v>88.75</v>
      </c>
      <c r="D82" s="1">
        <f t="shared" si="4"/>
        <v>2.1937878787878788</v>
      </c>
      <c r="E82" s="13">
        <f t="shared" si="5"/>
        <v>2.1806633733239211E-2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22"/>
      <c r="R82" s="22"/>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row>
    <row r="83" spans="1:109" x14ac:dyDescent="0.2">
      <c r="A83" s="8">
        <f t="shared" si="11"/>
        <v>67</v>
      </c>
      <c r="B83" s="8">
        <f>B82+(B91-B81)/(A91-A81)</f>
        <v>147.88</v>
      </c>
      <c r="C83" s="8">
        <f>C82+(C91-C81)/(A91-A81)</f>
        <v>90</v>
      </c>
      <c r="D83" s="1">
        <f t="shared" si="4"/>
        <v>2.2071641791044776</v>
      </c>
      <c r="E83" s="13">
        <f t="shared" si="5"/>
        <v>2.1341252848953607E-2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22"/>
      <c r="R83" s="22"/>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c r="BY83"/>
      <c r="BZ83"/>
      <c r="CA83"/>
      <c r="CB83"/>
      <c r="CC83"/>
      <c r="CD83"/>
      <c r="CE83"/>
      <c r="CF83"/>
      <c r="CG83"/>
      <c r="CH83"/>
      <c r="CI83"/>
      <c r="CJ83"/>
      <c r="CK83"/>
      <c r="CL83"/>
      <c r="CM83"/>
      <c r="CN83"/>
      <c r="CO83"/>
      <c r="CP83"/>
      <c r="CQ83"/>
      <c r="CR83"/>
      <c r="CS83"/>
      <c r="CT83"/>
      <c r="CU83"/>
      <c r="CV83"/>
      <c r="CW83"/>
      <c r="CX83"/>
      <c r="CY83"/>
      <c r="CZ83"/>
      <c r="DA83"/>
      <c r="DB83"/>
      <c r="DC83"/>
      <c r="DD83"/>
      <c r="DE83"/>
    </row>
    <row r="84" spans="1:109" x14ac:dyDescent="0.2">
      <c r="A84" s="8">
        <f t="shared" si="11"/>
        <v>68</v>
      </c>
      <c r="B84" s="8">
        <f>B83+(B91-B81)/(A91-A81)</f>
        <v>150.97</v>
      </c>
      <c r="C84" s="8">
        <f>C83+(C91-C81)/(A91-A81)</f>
        <v>91.25</v>
      </c>
      <c r="D84" s="1">
        <f t="shared" si="4"/>
        <v>2.2201470588235295</v>
      </c>
      <c r="E84" s="13">
        <f t="shared" si="5"/>
        <v>2.0895320530159633E-2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22"/>
      <c r="R84" s="22"/>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c r="BZ84"/>
      <c r="CA84"/>
      <c r="CB84"/>
      <c r="CC84"/>
      <c r="CD84"/>
      <c r="CE84"/>
      <c r="CF84"/>
      <c r="CG84"/>
      <c r="CH84"/>
      <c r="CI84"/>
      <c r="CJ84"/>
      <c r="CK84"/>
      <c r="CL84"/>
      <c r="CM84"/>
      <c r="CN84"/>
      <c r="CO84"/>
      <c r="CP84"/>
      <c r="CQ84"/>
      <c r="CR84"/>
      <c r="CS84"/>
      <c r="CT84"/>
      <c r="CU84"/>
      <c r="CV84"/>
      <c r="CW84"/>
      <c r="CX84"/>
      <c r="CY84"/>
      <c r="CZ84"/>
      <c r="DA84"/>
      <c r="DB84"/>
      <c r="DC84"/>
      <c r="DD84"/>
      <c r="DE84"/>
    </row>
    <row r="85" spans="1:109" x14ac:dyDescent="0.2">
      <c r="A85" s="8">
        <f t="shared" si="11"/>
        <v>69</v>
      </c>
      <c r="B85" s="8">
        <f>B84+(B91-B81)/(A91-A81)</f>
        <v>154.06</v>
      </c>
      <c r="C85" s="8">
        <f>C84+(C91-C81)/(A91-A81)</f>
        <v>92.5</v>
      </c>
      <c r="D85" s="1">
        <f t="shared" si="4"/>
        <v>2.232753623188406</v>
      </c>
      <c r="E85" s="13">
        <f t="shared" si="5"/>
        <v>2.0467642577995715E-2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22"/>
      <c r="R85" s="22"/>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c r="CA85"/>
      <c r="CB85"/>
      <c r="CC85"/>
      <c r="CD85"/>
      <c r="CE85"/>
      <c r="CF85"/>
      <c r="CG85"/>
      <c r="CH85"/>
      <c r="CI85"/>
      <c r="CJ85"/>
      <c r="CK85"/>
      <c r="CL85"/>
      <c r="CM85"/>
      <c r="CN85"/>
      <c r="CO85"/>
      <c r="CP85"/>
      <c r="CQ85"/>
      <c r="CR85"/>
      <c r="CS85"/>
      <c r="CT85"/>
      <c r="CU85"/>
      <c r="CV85"/>
      <c r="CW85"/>
      <c r="CX85"/>
      <c r="CY85"/>
      <c r="CZ85"/>
      <c r="DA85"/>
      <c r="DB85"/>
      <c r="DC85"/>
      <c r="DD85"/>
      <c r="DE85"/>
    </row>
    <row r="86" spans="1:109" x14ac:dyDescent="0.2">
      <c r="A86" s="8">
        <f t="shared" si="11"/>
        <v>70</v>
      </c>
      <c r="B86" s="8">
        <f>B85+(B91-B81)/(A91-A81)</f>
        <v>157.15</v>
      </c>
      <c r="C86" s="8">
        <f>C85+(C91-C81)/(A91-A81)</f>
        <v>93.75</v>
      </c>
      <c r="D86" s="1">
        <f t="shared" si="4"/>
        <v>2.2450000000000001</v>
      </c>
      <c r="E86" s="13">
        <f t="shared" si="5"/>
        <v>2.0057120602362755E-2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22"/>
      <c r="R86" s="22"/>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c r="CB86"/>
      <c r="CC86"/>
      <c r="CD86"/>
      <c r="CE86"/>
      <c r="CF86"/>
      <c r="CG86"/>
      <c r="CH86"/>
      <c r="CI86"/>
      <c r="CJ86"/>
      <c r="CK86"/>
      <c r="CL86"/>
      <c r="CM86"/>
      <c r="CN86"/>
      <c r="CO86"/>
      <c r="CP86"/>
      <c r="CQ86"/>
      <c r="CR86"/>
      <c r="CS86"/>
      <c r="CT86"/>
      <c r="CU86"/>
      <c r="CV86"/>
      <c r="CW86"/>
      <c r="CX86"/>
      <c r="CY86"/>
      <c r="CZ86"/>
      <c r="DA86"/>
      <c r="DB86"/>
      <c r="DC86"/>
      <c r="DD86"/>
      <c r="DE86"/>
    </row>
    <row r="87" spans="1:109" x14ac:dyDescent="0.2">
      <c r="A87" s="8">
        <f t="shared" si="11"/>
        <v>71</v>
      </c>
      <c r="B87" s="8">
        <f>B86+(B91-B81)/(A91-A81)</f>
        <v>160.24</v>
      </c>
      <c r="C87" s="8">
        <f>C86+(C91-C81)/(A91-A81)</f>
        <v>95</v>
      </c>
      <c r="D87" s="1">
        <f t="shared" si="4"/>
        <v>2.2569014084507044</v>
      </c>
      <c r="E87" s="13">
        <f t="shared" si="5"/>
        <v>1.9662742602609029E-2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22"/>
      <c r="R87" s="22"/>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c r="CC87"/>
      <c r="CD87"/>
      <c r="CE87"/>
      <c r="CF87"/>
      <c r="CG87"/>
      <c r="CH87"/>
      <c r="CI87"/>
      <c r="CJ87"/>
      <c r="CK87"/>
      <c r="CL87"/>
      <c r="CM87"/>
      <c r="CN87"/>
      <c r="CO87"/>
      <c r="CP87"/>
      <c r="CQ87"/>
      <c r="CR87"/>
      <c r="CS87"/>
      <c r="CT87"/>
      <c r="CU87"/>
      <c r="CV87"/>
      <c r="CW87"/>
      <c r="CX87"/>
      <c r="CY87"/>
      <c r="CZ87"/>
      <c r="DA87"/>
      <c r="DB87"/>
      <c r="DC87"/>
      <c r="DD87"/>
      <c r="DE87"/>
    </row>
    <row r="88" spans="1:109" x14ac:dyDescent="0.2">
      <c r="A88" s="8">
        <f t="shared" si="11"/>
        <v>72</v>
      </c>
      <c r="B88" s="8">
        <f>B87+(B91-B81)/(A91-A81)</f>
        <v>163.33000000000001</v>
      </c>
      <c r="C88" s="8">
        <f>C87+(C91-C81)/(A91-A81)</f>
        <v>96.25</v>
      </c>
      <c r="D88" s="1">
        <f t="shared" si="4"/>
        <v>2.2684722222222224</v>
      </c>
      <c r="E88" s="13">
        <f t="shared" si="5"/>
        <v>1.9283574638042866E-2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22"/>
      <c r="R88" s="22"/>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c r="CD88"/>
      <c r="CE88"/>
      <c r="CF88"/>
      <c r="CG88"/>
      <c r="CH88"/>
      <c r="CI88"/>
      <c r="CJ88"/>
      <c r="CK88"/>
      <c r="CL88"/>
      <c r="CM88"/>
      <c r="CN88"/>
      <c r="CO88"/>
      <c r="CP88"/>
      <c r="CQ88"/>
      <c r="CR88"/>
      <c r="CS88"/>
      <c r="CT88"/>
      <c r="CU88"/>
      <c r="CV88"/>
      <c r="CW88"/>
      <c r="CX88"/>
      <c r="CY88"/>
      <c r="CZ88"/>
      <c r="DA88"/>
      <c r="DB88"/>
      <c r="DC88"/>
      <c r="DD88"/>
      <c r="DE88"/>
    </row>
    <row r="89" spans="1:109" x14ac:dyDescent="0.2">
      <c r="A89" s="8">
        <f t="shared" si="11"/>
        <v>73</v>
      </c>
      <c r="B89" s="8">
        <f>B88+(B91-B81)/(A91-A81)</f>
        <v>166.42000000000002</v>
      </c>
      <c r="C89" s="8">
        <f>C88+(C91-C81)/(A91-A81)</f>
        <v>97.5</v>
      </c>
      <c r="D89" s="1">
        <f t="shared" si="4"/>
        <v>2.2797260273972606</v>
      </c>
      <c r="E89" s="13">
        <f t="shared" si="5"/>
        <v>1.8918753443947889E-2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22"/>
      <c r="R89" s="22"/>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c r="CE89"/>
      <c r="CF89"/>
      <c r="CG89"/>
      <c r="CH89"/>
      <c r="CI89"/>
      <c r="CJ89"/>
      <c r="CK89"/>
      <c r="CL89"/>
      <c r="CM89"/>
      <c r="CN89"/>
      <c r="CO89"/>
      <c r="CP89"/>
      <c r="CQ89"/>
      <c r="CR89"/>
      <c r="CS89"/>
      <c r="CT89"/>
      <c r="CU89"/>
      <c r="CV89"/>
      <c r="CW89"/>
      <c r="CX89"/>
      <c r="CY89"/>
      <c r="CZ89"/>
      <c r="DA89"/>
      <c r="DB89"/>
      <c r="DC89"/>
      <c r="DD89"/>
      <c r="DE89"/>
    </row>
    <row r="90" spans="1:109" x14ac:dyDescent="0.2">
      <c r="A90" s="8">
        <f t="shared" si="11"/>
        <v>74</v>
      </c>
      <c r="B90" s="8">
        <f>B89+(B91-B81)/(A91-A81)</f>
        <v>169.51000000000002</v>
      </c>
      <c r="C90" s="8">
        <f>C89+(C91-C81)/(A91-A81)</f>
        <v>98.75</v>
      </c>
      <c r="D90" s="1">
        <f t="shared" si="4"/>
        <v>2.2906756756756761</v>
      </c>
      <c r="E90" s="13">
        <f t="shared" si="5"/>
        <v>1.8567479870208015E-2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22"/>
      <c r="R90" s="22"/>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c r="CF90"/>
      <c r="CG90"/>
      <c r="CH90"/>
      <c r="CI90"/>
      <c r="CJ90"/>
      <c r="CK90"/>
      <c r="CL90"/>
      <c r="CM90"/>
      <c r="CN90"/>
      <c r="CO90"/>
      <c r="CP90"/>
      <c r="CQ90"/>
      <c r="CR90"/>
      <c r="CS90"/>
      <c r="CT90"/>
      <c r="CU90"/>
      <c r="CV90"/>
      <c r="CW90"/>
      <c r="CX90"/>
      <c r="CY90"/>
      <c r="CZ90"/>
      <c r="DA90"/>
      <c r="DB90"/>
      <c r="DC90"/>
      <c r="DD90"/>
      <c r="DE90"/>
    </row>
    <row r="91" spans="1:109" x14ac:dyDescent="0.2">
      <c r="A91" s="9">
        <v>75</v>
      </c>
      <c r="B91" s="9">
        <f>VLOOKUP(CONCATENATE($A$1,A91),'Smith et al 2006'!$A$2:$S$780,8,FALSE)</f>
        <v>172.6</v>
      </c>
      <c r="C91" s="9">
        <f>VLOOKUP(CONCATENATE($A$1,A91),'Smith et al 2006'!$A$2:$S$780,9,FALSE)</f>
        <v>100</v>
      </c>
      <c r="D91" s="1">
        <f t="shared" si="4"/>
        <v>2.3013333333333335</v>
      </c>
      <c r="E91" s="13">
        <f t="shared" si="5"/>
        <v>1.8229013037578845E-2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22"/>
      <c r="R91" s="22"/>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c r="CG91"/>
      <c r="CH91"/>
      <c r="CI91"/>
      <c r="CJ91"/>
      <c r="CK91"/>
      <c r="CL91"/>
      <c r="CM91"/>
      <c r="CN91"/>
      <c r="CO91"/>
      <c r="CP91"/>
      <c r="CQ91"/>
      <c r="CR91"/>
      <c r="CS91"/>
      <c r="CT91"/>
      <c r="CU91"/>
      <c r="CV91"/>
      <c r="CW91"/>
      <c r="CX91"/>
      <c r="CY91"/>
      <c r="CZ91"/>
      <c r="DA91"/>
      <c r="DB91"/>
      <c r="DC91"/>
      <c r="DD91"/>
      <c r="DE91"/>
    </row>
    <row r="92" spans="1:109" x14ac:dyDescent="0.2">
      <c r="A92" s="8">
        <f t="shared" ref="A92:A100" si="12">A91+1</f>
        <v>76</v>
      </c>
      <c r="B92" s="8">
        <f>B91+(B101-B91)/(A101-A91)</f>
        <v>175.84</v>
      </c>
      <c r="C92" s="8">
        <f>C91+(C101-C91)/(A101-A91)</f>
        <v>101.27</v>
      </c>
      <c r="D92" s="1">
        <f t="shared" si="4"/>
        <v>2.3136842105263158</v>
      </c>
      <c r="E92" s="13">
        <f t="shared" si="5"/>
        <v>1.8771726535341982E-2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22"/>
      <c r="R92" s="22"/>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c r="CH92"/>
      <c r="CI92"/>
      <c r="CJ92"/>
      <c r="CK92"/>
      <c r="CL92"/>
      <c r="CM92"/>
      <c r="CN92"/>
      <c r="CO92"/>
      <c r="CP92"/>
      <c r="CQ92"/>
      <c r="CR92"/>
      <c r="CS92"/>
      <c r="CT92"/>
      <c r="CU92"/>
      <c r="CV92"/>
      <c r="CW92"/>
      <c r="CX92"/>
      <c r="CY92"/>
      <c r="CZ92"/>
      <c r="DA92"/>
      <c r="DB92"/>
      <c r="DC92"/>
      <c r="DD92"/>
      <c r="DE92"/>
    </row>
    <row r="93" spans="1:109" x14ac:dyDescent="0.2">
      <c r="A93" s="8">
        <f t="shared" si="12"/>
        <v>77</v>
      </c>
      <c r="B93" s="8">
        <f>B92+(B101-B91)/(A101-A91)</f>
        <v>179.08</v>
      </c>
      <c r="C93" s="8">
        <f>C92+(C101-C91)/(A101-A91)</f>
        <v>102.53999999999999</v>
      </c>
      <c r="D93" s="1">
        <f t="shared" si="4"/>
        <v>2.3257142857142861</v>
      </c>
      <c r="E93" s="13">
        <f t="shared" si="5"/>
        <v>1.8425841674249321E-2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22"/>
      <c r="R93" s="22"/>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c r="CI93"/>
      <c r="CJ93"/>
      <c r="CK93"/>
      <c r="CL93"/>
      <c r="CM93"/>
      <c r="CN93"/>
      <c r="CO93"/>
      <c r="CP93"/>
      <c r="CQ93"/>
      <c r="CR93"/>
      <c r="CS93"/>
      <c r="CT93"/>
      <c r="CU93"/>
      <c r="CV93"/>
      <c r="CW93"/>
      <c r="CX93"/>
      <c r="CY93"/>
      <c r="CZ93"/>
      <c r="DA93"/>
      <c r="DB93"/>
      <c r="DC93"/>
      <c r="DD93"/>
      <c r="DE93"/>
    </row>
    <row r="94" spans="1:109" x14ac:dyDescent="0.2">
      <c r="A94" s="8">
        <f t="shared" si="12"/>
        <v>78</v>
      </c>
      <c r="B94" s="8">
        <f>B93+(B101-B91)/(A101-A91)</f>
        <v>182.32000000000002</v>
      </c>
      <c r="C94" s="8">
        <f>C93+(C101-C91)/(A101-A91)</f>
        <v>103.80999999999999</v>
      </c>
      <c r="D94" s="1">
        <f t="shared" si="4"/>
        <v>2.3374358974358977</v>
      </c>
      <c r="E94" s="13">
        <f t="shared" si="5"/>
        <v>1.8092472637927237E-2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22"/>
      <c r="R94" s="22"/>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c r="CJ94"/>
      <c r="CK94"/>
      <c r="CL94"/>
      <c r="CM94"/>
      <c r="CN94"/>
      <c r="CO94"/>
      <c r="CP94"/>
      <c r="CQ94"/>
      <c r="CR94"/>
      <c r="CS94"/>
      <c r="CT94"/>
      <c r="CU94"/>
      <c r="CV94"/>
      <c r="CW94"/>
      <c r="CX94"/>
      <c r="CY94"/>
      <c r="CZ94"/>
      <c r="DA94"/>
      <c r="DB94"/>
      <c r="DC94"/>
      <c r="DD94"/>
      <c r="DE94"/>
    </row>
    <row r="95" spans="1:109" x14ac:dyDescent="0.2">
      <c r="A95" s="8">
        <f t="shared" si="12"/>
        <v>79</v>
      </c>
      <c r="B95" s="8">
        <f>B94+(B101-B91)/(A101-A91)</f>
        <v>185.56000000000003</v>
      </c>
      <c r="C95" s="8">
        <f>C94+(C101-C91)/(A101-A91)</f>
        <v>105.07999999999998</v>
      </c>
      <c r="D95" s="1">
        <f t="shared" si="4"/>
        <v>2.3488607594936712</v>
      </c>
      <c r="E95" s="13">
        <f t="shared" si="5"/>
        <v>1.7770952172005305E-2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22"/>
      <c r="R95" s="22"/>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c r="CK95"/>
      <c r="CL95"/>
      <c r="CM95"/>
      <c r="CN95"/>
      <c r="CO95"/>
      <c r="CP95"/>
      <c r="CQ95"/>
      <c r="CR95"/>
      <c r="CS95"/>
      <c r="CT95"/>
      <c r="CU95"/>
      <c r="CV95"/>
      <c r="CW95"/>
      <c r="CX95"/>
      <c r="CY95"/>
      <c r="CZ95"/>
      <c r="DA95"/>
      <c r="DB95"/>
      <c r="DC95"/>
      <c r="DD95"/>
      <c r="DE95"/>
    </row>
    <row r="96" spans="1:109" x14ac:dyDescent="0.2">
      <c r="A96" s="8">
        <f t="shared" si="12"/>
        <v>80</v>
      </c>
      <c r="B96" s="8">
        <f>B95+(B101-B91)/(A101-A91)</f>
        <v>188.80000000000004</v>
      </c>
      <c r="C96" s="8">
        <f>C95+(C101-C91)/(A101-A91)</f>
        <v>106.34999999999998</v>
      </c>
      <c r="D96" s="1">
        <f t="shared" si="4"/>
        <v>2.3600000000000003</v>
      </c>
      <c r="E96" s="13">
        <f t="shared" si="5"/>
        <v>1.7460659624919161E-2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22"/>
      <c r="R96" s="22"/>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c r="CL96"/>
      <c r="CM96"/>
      <c r="CN96"/>
      <c r="CO96"/>
      <c r="CP96"/>
      <c r="CQ96"/>
      <c r="CR96"/>
      <c r="CS96"/>
      <c r="CT96"/>
      <c r="CU96"/>
      <c r="CV96"/>
      <c r="CW96"/>
      <c r="CX96"/>
      <c r="CY96"/>
      <c r="CZ96"/>
      <c r="DA96"/>
      <c r="DB96"/>
      <c r="DC96"/>
      <c r="DD96"/>
      <c r="DE96"/>
    </row>
    <row r="97" spans="1:109" x14ac:dyDescent="0.2">
      <c r="A97" s="8">
        <f t="shared" si="12"/>
        <v>81</v>
      </c>
      <c r="B97" s="8">
        <f>B96+(B101-B91)/(A101-A91)</f>
        <v>192.04000000000005</v>
      </c>
      <c r="C97" s="8">
        <f>C96+(C101-C91)/(A101-A91)</f>
        <v>107.61999999999998</v>
      </c>
      <c r="D97" s="1">
        <f t="shared" si="4"/>
        <v>2.3708641975308646</v>
      </c>
      <c r="E97" s="13">
        <f t="shared" si="5"/>
        <v>1.7161016949152508E-2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22"/>
      <c r="R97" s="22"/>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c r="CM97"/>
      <c r="CN97"/>
      <c r="CO97"/>
      <c r="CP97"/>
      <c r="CQ97"/>
      <c r="CR97"/>
      <c r="CS97"/>
      <c r="CT97"/>
      <c r="CU97"/>
      <c r="CV97"/>
      <c r="CW97"/>
      <c r="CX97"/>
      <c r="CY97"/>
      <c r="CZ97"/>
      <c r="DA97"/>
      <c r="DB97"/>
      <c r="DC97"/>
      <c r="DD97"/>
      <c r="DE97"/>
    </row>
    <row r="98" spans="1:109" x14ac:dyDescent="0.2">
      <c r="A98" s="8">
        <f t="shared" si="12"/>
        <v>82</v>
      </c>
      <c r="B98" s="8">
        <f>B97+(B101-B91)/(A101-A91)</f>
        <v>195.28000000000006</v>
      </c>
      <c r="C98" s="8">
        <f>C97+(C101-C91)/(A101-A91)</f>
        <v>108.88999999999997</v>
      </c>
      <c r="D98" s="1">
        <f t="shared" si="4"/>
        <v>2.3814634146341471</v>
      </c>
      <c r="E98" s="13">
        <f t="shared" si="5"/>
        <v>1.6871485107269324E-2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22"/>
      <c r="R98" s="22"/>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c r="CN98"/>
      <c r="CO98"/>
      <c r="CP98"/>
      <c r="CQ98"/>
      <c r="CR98"/>
      <c r="CS98"/>
      <c r="CT98"/>
      <c r="CU98"/>
      <c r="CV98"/>
      <c r="CW98"/>
      <c r="CX98"/>
      <c r="CY98"/>
      <c r="CZ98"/>
      <c r="DA98"/>
      <c r="DB98"/>
      <c r="DC98"/>
      <c r="DD98"/>
      <c r="DE98"/>
    </row>
    <row r="99" spans="1:109" x14ac:dyDescent="0.2">
      <c r="A99" s="8">
        <f t="shared" si="12"/>
        <v>83</v>
      </c>
      <c r="B99" s="8">
        <f>B98+(B101-B91)/(A101-A91)</f>
        <v>198.52000000000007</v>
      </c>
      <c r="C99" s="8">
        <f>C98+(C101-C91)/(A101-A91)</f>
        <v>110.15999999999997</v>
      </c>
      <c r="D99" s="1">
        <f t="shared" si="4"/>
        <v>2.3918072289156633</v>
      </c>
      <c r="E99" s="13">
        <f t="shared" si="5"/>
        <v>1.6591560835722996E-2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22"/>
      <c r="R99" s="22"/>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c r="CO99"/>
      <c r="CP99"/>
      <c r="CQ99"/>
      <c r="CR99"/>
      <c r="CS99"/>
      <c r="CT99"/>
      <c r="CU99"/>
      <c r="CV99"/>
      <c r="CW99"/>
      <c r="CX99"/>
      <c r="CY99"/>
      <c r="CZ99"/>
      <c r="DA99"/>
      <c r="DB99"/>
      <c r="DC99"/>
      <c r="DD99"/>
      <c r="DE99"/>
    </row>
    <row r="100" spans="1:109" x14ac:dyDescent="0.2">
      <c r="A100" s="8">
        <f t="shared" si="12"/>
        <v>84</v>
      </c>
      <c r="B100" s="8">
        <f>B99+(B101-B91)/(A101-A91)</f>
        <v>201.76000000000008</v>
      </c>
      <c r="C100" s="8">
        <f>C99+(C101-C91)/(A101-A91)</f>
        <v>111.42999999999996</v>
      </c>
      <c r="D100" s="1">
        <f t="shared" si="4"/>
        <v>2.4019047619047629</v>
      </c>
      <c r="E100" s="13">
        <f t="shared" si="5"/>
        <v>1.6320773725569282E-2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22"/>
      <c r="R100" s="22"/>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c r="CP100"/>
      <c r="CQ100"/>
      <c r="CR100"/>
      <c r="CS100"/>
      <c r="CT100"/>
      <c r="CU100"/>
      <c r="CV100"/>
      <c r="CW100"/>
      <c r="CX100"/>
      <c r="CY100"/>
      <c r="CZ100"/>
      <c r="DA100"/>
      <c r="DB100"/>
      <c r="DC100"/>
      <c r="DD100"/>
      <c r="DE100"/>
    </row>
    <row r="101" spans="1:109" x14ac:dyDescent="0.2">
      <c r="A101" s="9">
        <v>85</v>
      </c>
      <c r="B101" s="9">
        <f>VLOOKUP(CONCATENATE($A$1,A101),'Smith et al 2006'!$A$2:$S$780,8,FALSE)</f>
        <v>205</v>
      </c>
      <c r="C101" s="9">
        <f>VLOOKUP(CONCATENATE($A$1,A101),'Smith et al 2006'!$A$2:$S$780,9,FALSE)</f>
        <v>112.7</v>
      </c>
      <c r="D101" s="1">
        <f t="shared" si="4"/>
        <v>2.4117647058823528</v>
      </c>
      <c r="E101" s="13">
        <f t="shared" si="5"/>
        <v>1.6058683584456501E-2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22"/>
      <c r="R101" s="22"/>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c r="CQ101"/>
      <c r="CR101"/>
      <c r="CS101"/>
      <c r="CT101"/>
      <c r="CU101"/>
      <c r="CV101"/>
      <c r="CW101"/>
      <c r="CX101"/>
      <c r="CY101"/>
      <c r="CZ101"/>
      <c r="DA101"/>
      <c r="DB101"/>
      <c r="DC101"/>
      <c r="DD101"/>
      <c r="DE101"/>
    </row>
    <row r="102" spans="1:109" x14ac:dyDescent="0.2">
      <c r="A102" s="8">
        <f t="shared" ref="A102:A110" si="13">A101+1</f>
        <v>86</v>
      </c>
      <c r="B102" s="8">
        <f>B101+(B111-B101)/(A111-A101)</f>
        <v>208.39</v>
      </c>
      <c r="C102" s="8">
        <f>C101+(C111-C101)/(A111-A101)</f>
        <v>113.98</v>
      </c>
      <c r="D102" s="1">
        <f t="shared" si="4"/>
        <v>2.4231395348837208</v>
      </c>
      <c r="E102" s="13">
        <f t="shared" si="5"/>
        <v>1.6536585365853673E-2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2</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22"/>
      <c r="R102" s="22"/>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c r="CR102"/>
      <c r="CS102"/>
      <c r="CT102"/>
      <c r="CU102"/>
      <c r="CV102"/>
      <c r="CW102"/>
      <c r="CX102"/>
      <c r="CY102"/>
      <c r="CZ102"/>
      <c r="DA102"/>
      <c r="DB102"/>
      <c r="DC102"/>
      <c r="DD102"/>
      <c r="DE102"/>
    </row>
    <row r="103" spans="1:109" x14ac:dyDescent="0.2">
      <c r="A103" s="8">
        <f t="shared" si="13"/>
        <v>87</v>
      </c>
      <c r="B103" s="8">
        <f>B102+(B111-B101)/(A111-A101)</f>
        <v>211.77999999999997</v>
      </c>
      <c r="C103" s="8">
        <f>C102+(C111-C101)/(A111-A101)</f>
        <v>115.26</v>
      </c>
      <c r="D103" s="1">
        <f t="shared" si="4"/>
        <v>2.4342528735632181</v>
      </c>
      <c r="E103" s="13">
        <f t="shared" si="5"/>
        <v>1.6267575219540253E-2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2</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22"/>
      <c r="R103" s="22"/>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c r="CS103"/>
      <c r="CT103"/>
      <c r="CU103"/>
      <c r="CV103"/>
      <c r="CW103"/>
      <c r="CX103"/>
      <c r="CY103"/>
      <c r="CZ103"/>
      <c r="DA103"/>
      <c r="DB103"/>
      <c r="DC103"/>
      <c r="DD103"/>
      <c r="DE103"/>
    </row>
    <row r="104" spans="1:109" x14ac:dyDescent="0.2">
      <c r="A104" s="8">
        <f t="shared" si="13"/>
        <v>88</v>
      </c>
      <c r="B104" s="8">
        <f>B103+(B111-B101)/(A111-A101)</f>
        <v>215.16999999999996</v>
      </c>
      <c r="C104" s="8">
        <f>C103+(C111-C101)/(A111-A101)</f>
        <v>116.54</v>
      </c>
      <c r="D104" s="1">
        <f t="shared" si="4"/>
        <v>2.4451136363636361</v>
      </c>
      <c r="E104" s="13">
        <f t="shared" si="5"/>
        <v>1.6007177259420136E-2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2</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22"/>
      <c r="R104" s="22"/>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c r="CT104"/>
      <c r="CU104"/>
      <c r="CV104"/>
      <c r="CW104"/>
      <c r="CX104"/>
      <c r="CY104"/>
      <c r="CZ104"/>
      <c r="DA104"/>
      <c r="DB104"/>
      <c r="DC104"/>
      <c r="DD104"/>
      <c r="DE104"/>
    </row>
    <row r="105" spans="1:109" x14ac:dyDescent="0.2">
      <c r="A105" s="8">
        <f t="shared" si="13"/>
        <v>89</v>
      </c>
      <c r="B105" s="8">
        <f>B104+(B111-B101)/(A111-A101)</f>
        <v>218.55999999999995</v>
      </c>
      <c r="C105" s="8">
        <f>C104+(C111-C101)/(A111-A101)</f>
        <v>117.82000000000001</v>
      </c>
      <c r="D105" s="1">
        <f t="shared" ref="D105:D141" si="14">B105/A105</f>
        <v>2.4557303370786512</v>
      </c>
      <c r="E105" s="13">
        <f t="shared" ref="E105:E141" si="15">(B105/B104)-1</f>
        <v>1.5754984430915053E-2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2</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22"/>
      <c r="R105" s="22"/>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c r="CU105"/>
      <c r="CV105"/>
      <c r="CW105"/>
      <c r="CX105"/>
      <c r="CY105"/>
      <c r="CZ105"/>
      <c r="DA105"/>
      <c r="DB105"/>
      <c r="DC105"/>
      <c r="DD105"/>
      <c r="DE105"/>
    </row>
    <row r="106" spans="1:109" x14ac:dyDescent="0.2">
      <c r="A106" s="8">
        <f t="shared" si="13"/>
        <v>90</v>
      </c>
      <c r="B106" s="8">
        <f>B105+(B111-B101)/(A111-A101)</f>
        <v>221.94999999999993</v>
      </c>
      <c r="C106" s="8">
        <f>C105+(C111-C101)/(A111-A101)</f>
        <v>119.10000000000001</v>
      </c>
      <c r="D106" s="1">
        <f t="shared" si="14"/>
        <v>2.4661111111111103</v>
      </c>
      <c r="E106" s="13">
        <f t="shared" si="15"/>
        <v>1.5510614934114209E-2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2</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22"/>
      <c r="R106" s="22"/>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c r="CV106"/>
      <c r="CW106"/>
      <c r="CX106"/>
      <c r="CY106"/>
      <c r="CZ106"/>
      <c r="DA106"/>
      <c r="DB106"/>
      <c r="DC106"/>
      <c r="DD106"/>
      <c r="DE106"/>
    </row>
    <row r="107" spans="1:109" x14ac:dyDescent="0.2">
      <c r="A107" s="8">
        <f t="shared" si="13"/>
        <v>91</v>
      </c>
      <c r="B107" s="8">
        <f>B106+(B111-B101)/(A111-A101)</f>
        <v>225.33999999999992</v>
      </c>
      <c r="C107" s="8">
        <f>C106+(C111-C101)/(A111-A101)</f>
        <v>120.38000000000001</v>
      </c>
      <c r="D107" s="1">
        <f t="shared" si="14"/>
        <v>2.4762637362637352</v>
      </c>
      <c r="E107" s="13">
        <f t="shared" si="15"/>
        <v>1.5273710295111487E-2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2</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22"/>
      <c r="R107" s="22"/>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c r="CW107"/>
      <c r="CX107"/>
      <c r="CY107"/>
      <c r="CZ107"/>
      <c r="DA107"/>
      <c r="DB107"/>
      <c r="DC107"/>
      <c r="DD107"/>
      <c r="DE107"/>
    </row>
    <row r="108" spans="1:109" x14ac:dyDescent="0.2">
      <c r="A108" s="8">
        <f t="shared" si="13"/>
        <v>92</v>
      </c>
      <c r="B108" s="8">
        <f>B107+(B111-B101)/(A111-A101)</f>
        <v>228.7299999999999</v>
      </c>
      <c r="C108" s="8">
        <f>C107+(C111-C101)/(A111-A101)</f>
        <v>121.66000000000001</v>
      </c>
      <c r="D108" s="1">
        <f t="shared" si="14"/>
        <v>2.4861956521739121</v>
      </c>
      <c r="E108" s="13">
        <f t="shared" si="15"/>
        <v>1.5043933611431637E-2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2</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22"/>
      <c r="R108" s="22"/>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c r="CX108"/>
      <c r="CY108"/>
      <c r="CZ108"/>
      <c r="DA108"/>
      <c r="DB108"/>
      <c r="DC108"/>
      <c r="DD108"/>
      <c r="DE108"/>
    </row>
    <row r="109" spans="1:109" x14ac:dyDescent="0.2">
      <c r="A109" s="8">
        <f t="shared" si="13"/>
        <v>93</v>
      </c>
      <c r="B109" s="8">
        <f>B108+(B111-B101)/(A111-A101)</f>
        <v>232.11999999999989</v>
      </c>
      <c r="C109" s="8">
        <f>C108+(C111-C101)/(A111-A101)</f>
        <v>122.94000000000001</v>
      </c>
      <c r="D109" s="1">
        <f t="shared" si="14"/>
        <v>2.4959139784946225</v>
      </c>
      <c r="E109" s="13">
        <f t="shared" si="15"/>
        <v>1.4820967953482311E-2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2</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22"/>
      <c r="R109" s="22"/>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c r="CY109"/>
      <c r="CZ109"/>
      <c r="DA109"/>
      <c r="DB109"/>
      <c r="DC109"/>
      <c r="DD109"/>
      <c r="DE109"/>
    </row>
    <row r="110" spans="1:109" x14ac:dyDescent="0.2">
      <c r="A110" s="8">
        <f t="shared" si="13"/>
        <v>94</v>
      </c>
      <c r="B110" s="8">
        <f>B109+(B111-B101)/(A111-A101)</f>
        <v>235.50999999999988</v>
      </c>
      <c r="C110" s="8">
        <f>C109+(C111-C101)/(A111-A101)</f>
        <v>124.22000000000001</v>
      </c>
      <c r="D110" s="1">
        <f t="shared" si="14"/>
        <v>2.5054255319148924</v>
      </c>
      <c r="E110" s="13">
        <f t="shared" si="15"/>
        <v>1.4604514906082944E-2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2</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22"/>
      <c r="R110" s="22"/>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c r="CZ110"/>
      <c r="DA110"/>
      <c r="DB110"/>
      <c r="DC110"/>
      <c r="DD110"/>
      <c r="DE110"/>
    </row>
    <row r="111" spans="1:109" x14ac:dyDescent="0.2">
      <c r="A111" s="9">
        <v>95</v>
      </c>
      <c r="B111" s="9">
        <f>VLOOKUP(CONCATENATE($A$1,A111),'Smith et al 2006'!$A$2:$S$780,8,FALSE)</f>
        <v>238.9</v>
      </c>
      <c r="C111" s="9">
        <f>VLOOKUP(CONCATENATE($A$1,A111),'Smith et al 2006'!$A$2:$S$780,9,FALSE)</f>
        <v>125.5</v>
      </c>
      <c r="D111" s="1">
        <f t="shared" si="14"/>
        <v>2.5147368421052634</v>
      </c>
      <c r="E111" s="13">
        <f t="shared" si="15"/>
        <v>1.4394293235956646E-2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2</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22"/>
      <c r="R111" s="22"/>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c r="DA111"/>
      <c r="DB111"/>
      <c r="DC111"/>
      <c r="DD111"/>
      <c r="DE111"/>
    </row>
    <row r="112" spans="1:109" x14ac:dyDescent="0.2">
      <c r="A112" s="8">
        <f t="shared" ref="A112:A120" si="16">A111+1</f>
        <v>96</v>
      </c>
      <c r="B112" s="8">
        <f>B111+(B121-B111)/(A121-A111)</f>
        <v>242.45</v>
      </c>
      <c r="C112" s="8">
        <f>C111+(C121-C111)/(A121-A111)</f>
        <v>126.8</v>
      </c>
      <c r="D112" s="1">
        <f t="shared" si="14"/>
        <v>2.5255208333333332</v>
      </c>
      <c r="E112" s="13">
        <f t="shared" si="15"/>
        <v>1.485977396400151E-2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2</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22"/>
      <c r="R112" s="22"/>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c r="DB112"/>
      <c r="DC112"/>
      <c r="DD112"/>
      <c r="DE112"/>
    </row>
    <row r="113" spans="1:109" x14ac:dyDescent="0.2">
      <c r="A113" s="8">
        <f t="shared" si="16"/>
        <v>97</v>
      </c>
      <c r="B113" s="8">
        <f>B112+(B121-B111)/(A121-A111)</f>
        <v>246</v>
      </c>
      <c r="C113" s="8">
        <f>C112+(C121-C111)/(A121-A111)</f>
        <v>128.1</v>
      </c>
      <c r="D113" s="1">
        <f t="shared" si="14"/>
        <v>2.536082474226804</v>
      </c>
      <c r="E113" s="13">
        <f t="shared" si="15"/>
        <v>1.4642194266859088E-2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2</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22"/>
      <c r="R113" s="22"/>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c r="DC113"/>
      <c r="DD113"/>
      <c r="DE113"/>
    </row>
    <row r="114" spans="1:109" x14ac:dyDescent="0.2">
      <c r="A114" s="8">
        <f t="shared" si="16"/>
        <v>98</v>
      </c>
      <c r="B114" s="8">
        <f>B113+(B121-B111)/(A121-A111)</f>
        <v>249.55</v>
      </c>
      <c r="C114" s="8">
        <f>C113+(C121-C111)/(A121-A111)</f>
        <v>129.4</v>
      </c>
      <c r="D114" s="1">
        <f t="shared" si="14"/>
        <v>2.5464285714285717</v>
      </c>
      <c r="E114" s="13">
        <f t="shared" si="15"/>
        <v>1.4430894308943065E-2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2</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22"/>
      <c r="R114" s="22"/>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s="11"/>
      <c r="DC114"/>
      <c r="DD114"/>
      <c r="DE114"/>
    </row>
    <row r="115" spans="1:109" x14ac:dyDescent="0.2">
      <c r="A115" s="8">
        <f t="shared" si="16"/>
        <v>99</v>
      </c>
      <c r="B115" s="8">
        <f>B114+(B121-B111)/(A121-A111)</f>
        <v>253.10000000000002</v>
      </c>
      <c r="C115" s="8">
        <f>C114+(C121-C111)/(A121-A111)</f>
        <v>130.70000000000002</v>
      </c>
      <c r="D115" s="1">
        <f t="shared" si="14"/>
        <v>2.5565656565656569</v>
      </c>
      <c r="E115" s="13">
        <f t="shared" si="15"/>
        <v>1.4225606090963794E-2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2</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22"/>
      <c r="R115" s="22"/>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s="11"/>
      <c r="DD115"/>
      <c r="DE115"/>
    </row>
    <row r="116" spans="1:109" x14ac:dyDescent="0.2">
      <c r="A116" s="8">
        <f t="shared" si="16"/>
        <v>100</v>
      </c>
      <c r="B116" s="8">
        <f>B115+(B121-B111)/(A121-A111)</f>
        <v>256.65000000000003</v>
      </c>
      <c r="C116" s="8">
        <f>C115+(C121-C111)/(A121-A111)</f>
        <v>132.00000000000003</v>
      </c>
      <c r="D116" s="1">
        <f t="shared" si="14"/>
        <v>2.5665000000000004</v>
      </c>
      <c r="E116" s="13">
        <f t="shared" si="15"/>
        <v>1.4026076649545693E-2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2</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22"/>
      <c r="R116" s="22"/>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row>
    <row r="117" spans="1:109" x14ac:dyDescent="0.2">
      <c r="A117" s="8">
        <f t="shared" si="16"/>
        <v>101</v>
      </c>
      <c r="B117" s="8">
        <f>B116+(B121-B111)/(A121-A111)</f>
        <v>260.20000000000005</v>
      </c>
      <c r="C117" s="8">
        <f>C116+(C121-C111)/(A121-A111)</f>
        <v>133.30000000000004</v>
      </c>
      <c r="D117" s="1">
        <f t="shared" si="14"/>
        <v>2.5762376237623767</v>
      </c>
      <c r="E117" s="13">
        <f t="shared" si="15"/>
        <v>1.3832067017338856E-2</v>
      </c>
      <c r="F117" s="20"/>
      <c r="G117" s="20"/>
      <c r="H117" s="8">
        <f>H116+(H121-H111)/($A121-$A111)</f>
        <v>2</v>
      </c>
    </row>
    <row r="118" spans="1:109" x14ac:dyDescent="0.2">
      <c r="A118" s="8">
        <f t="shared" si="16"/>
        <v>102</v>
      </c>
      <c r="B118" s="8">
        <f>B117+(B121-B111)/(A121-A111)</f>
        <v>263.75000000000006</v>
      </c>
      <c r="C118" s="8">
        <f>C117+(C121-C111)/(A121-A111)</f>
        <v>134.60000000000005</v>
      </c>
      <c r="D118" s="1">
        <f t="shared" si="14"/>
        <v>2.5857843137254908</v>
      </c>
      <c r="E118" s="13">
        <f t="shared" si="15"/>
        <v>1.3643351268255222E-2</v>
      </c>
      <c r="F118" s="20"/>
      <c r="G118" s="20"/>
      <c r="H118" s="8">
        <f>H117+(H121-H111)/($A121-$A111)</f>
        <v>2</v>
      </c>
    </row>
    <row r="119" spans="1:109" x14ac:dyDescent="0.2">
      <c r="A119" s="8">
        <f t="shared" si="16"/>
        <v>103</v>
      </c>
      <c r="B119" s="8">
        <f>B118+(B121-B111)/(A121-A111)</f>
        <v>267.30000000000007</v>
      </c>
      <c r="C119" s="8">
        <f>C118+(C121-C111)/(A121-A111)</f>
        <v>135.90000000000006</v>
      </c>
      <c r="D119" s="1">
        <f t="shared" si="14"/>
        <v>2.5951456310679619</v>
      </c>
      <c r="E119" s="13">
        <f t="shared" si="15"/>
        <v>1.345971563981041E-2</v>
      </c>
      <c r="F119" s="20"/>
      <c r="G119" s="20"/>
      <c r="H119" s="8">
        <f>H118+(H121-H111)/($A121-$A111)</f>
        <v>2</v>
      </c>
    </row>
    <row r="120" spans="1:109" x14ac:dyDescent="0.2">
      <c r="A120" s="8">
        <f t="shared" si="16"/>
        <v>104</v>
      </c>
      <c r="B120" s="8">
        <f>B119+(B121-B111)/(A121-A111)</f>
        <v>270.85000000000008</v>
      </c>
      <c r="C120" s="8">
        <f>C119+(C121-C111)/(A121-A111)</f>
        <v>137.20000000000007</v>
      </c>
      <c r="D120" s="1">
        <f t="shared" si="14"/>
        <v>2.6043269230769237</v>
      </c>
      <c r="E120" s="13">
        <f t="shared" si="15"/>
        <v>1.3280957725402276E-2</v>
      </c>
      <c r="F120" s="20"/>
      <c r="G120" s="20"/>
      <c r="H120" s="8">
        <f>H119+(H121-H111)/($A121-$A111)</f>
        <v>2</v>
      </c>
    </row>
    <row r="121" spans="1:109" x14ac:dyDescent="0.2">
      <c r="A121" s="9">
        <v>105</v>
      </c>
      <c r="B121" s="9">
        <f>VLOOKUP(CONCATENATE($A$1,A121),'Smith et al 2006'!$A$2:$S$780,8,FALSE)</f>
        <v>274.39999999999998</v>
      </c>
      <c r="C121" s="9">
        <f>VLOOKUP(CONCATENATE($A$1,A121),'Smith et al 2006'!$A$2:$S$780,9,FALSE)</f>
        <v>138.5</v>
      </c>
      <c r="D121" s="1">
        <f t="shared" si="14"/>
        <v>2.6133333333333333</v>
      </c>
      <c r="E121" s="13">
        <f t="shared" si="15"/>
        <v>1.3106885730108431E-2</v>
      </c>
      <c r="F121" s="20"/>
      <c r="G121" s="20"/>
      <c r="H121" s="9">
        <f>VLOOKUP(CONCATENATE($A$1,$A121),'Smith et al 2006'!$A$2:$S$780,11,FALSE)</f>
        <v>2</v>
      </c>
    </row>
    <row r="122" spans="1:109" x14ac:dyDescent="0.2">
      <c r="A122" s="8">
        <f t="shared" ref="A122:A130" si="17">A121+1</f>
        <v>106</v>
      </c>
      <c r="B122" s="8">
        <f>B121+(B131-B121)/(A131-A121)</f>
        <v>278.09999999999997</v>
      </c>
      <c r="C122" s="8">
        <f>C121+(C131-C121)/(A131-A121)</f>
        <v>139.82</v>
      </c>
      <c r="D122" s="1">
        <f t="shared" si="14"/>
        <v>2.6235849056603771</v>
      </c>
      <c r="E122" s="13">
        <f t="shared" si="15"/>
        <v>1.348396501457727E-2</v>
      </c>
      <c r="F122" s="20"/>
      <c r="G122" s="20"/>
      <c r="H122" s="8">
        <f>H121+(H131-H121)/($A131-$A121)</f>
        <v>2</v>
      </c>
    </row>
    <row r="123" spans="1:109" x14ac:dyDescent="0.2">
      <c r="A123" s="8">
        <f t="shared" si="17"/>
        <v>107</v>
      </c>
      <c r="B123" s="8">
        <f>B122+(B131-B121)/(A131-A121)</f>
        <v>281.79999999999995</v>
      </c>
      <c r="C123" s="8">
        <f>C122+(C131-C121)/(A131-A121)</f>
        <v>141.13999999999999</v>
      </c>
      <c r="D123" s="1">
        <f t="shared" si="14"/>
        <v>2.6336448598130837</v>
      </c>
      <c r="E123" s="13">
        <f t="shared" si="15"/>
        <v>1.3304566702624809E-2</v>
      </c>
      <c r="F123" s="20"/>
      <c r="G123" s="20"/>
      <c r="H123" s="8">
        <f>H122+(H131-H121)/($A131-$A121)</f>
        <v>2</v>
      </c>
    </row>
    <row r="124" spans="1:109" x14ac:dyDescent="0.2">
      <c r="A124" s="8">
        <f t="shared" si="17"/>
        <v>108</v>
      </c>
      <c r="B124" s="8">
        <f>B123+(B131-B121)/(A131-A121)</f>
        <v>285.49999999999994</v>
      </c>
      <c r="C124" s="8">
        <f>C123+(C131-C121)/(A131-A121)</f>
        <v>142.45999999999998</v>
      </c>
      <c r="D124" s="1">
        <f t="shared" si="14"/>
        <v>2.6435185185185182</v>
      </c>
      <c r="E124" s="13">
        <f t="shared" si="15"/>
        <v>1.3129879347054674E-2</v>
      </c>
      <c r="F124" s="20"/>
      <c r="G124" s="20"/>
      <c r="H124" s="8">
        <f>H123+(H131-H121)/($A131-$A121)</f>
        <v>2</v>
      </c>
    </row>
    <row r="125" spans="1:109" x14ac:dyDescent="0.2">
      <c r="A125" s="8">
        <f t="shared" si="17"/>
        <v>109</v>
      </c>
      <c r="B125" s="8">
        <f>B124+(B131-B121)/(A131-A121)</f>
        <v>289.19999999999993</v>
      </c>
      <c r="C125" s="8">
        <f>C124+(C131-C121)/(A131-A121)</f>
        <v>143.77999999999997</v>
      </c>
      <c r="D125" s="1">
        <f t="shared" si="14"/>
        <v>2.6532110091743113</v>
      </c>
      <c r="E125" s="13">
        <f t="shared" si="15"/>
        <v>1.2959719789842339E-2</v>
      </c>
      <c r="F125" s="20"/>
      <c r="G125" s="20"/>
      <c r="H125" s="8">
        <f>H124+(H131-H121)/($A131-$A121)</f>
        <v>2</v>
      </c>
    </row>
    <row r="126" spans="1:109" x14ac:dyDescent="0.2">
      <c r="A126" s="8">
        <f t="shared" si="17"/>
        <v>110</v>
      </c>
      <c r="B126" s="8">
        <f>B125+(B131-B121)/(A131-A121)</f>
        <v>292.89999999999992</v>
      </c>
      <c r="C126" s="8">
        <f>C125+(C131-C121)/(A131-A121)</f>
        <v>145.09999999999997</v>
      </c>
      <c r="D126" s="1">
        <f t="shared" si="14"/>
        <v>2.6627272727272722</v>
      </c>
      <c r="E126" s="13">
        <f t="shared" si="15"/>
        <v>1.2793914246196358E-2</v>
      </c>
      <c r="F126" s="20"/>
      <c r="G126" s="20"/>
      <c r="H126" s="8">
        <f>H125+(H131-H121)/($A131-$A121)</f>
        <v>2</v>
      </c>
    </row>
    <row r="127" spans="1:109" x14ac:dyDescent="0.2">
      <c r="A127" s="8">
        <f t="shared" si="17"/>
        <v>111</v>
      </c>
      <c r="B127" s="8">
        <f>B126+(B131-B121)/(A131-A121)</f>
        <v>296.59999999999991</v>
      </c>
      <c r="C127" s="8">
        <f>C126+(C131-C121)/(A131-A121)</f>
        <v>146.41999999999996</v>
      </c>
      <c r="D127" s="1">
        <f t="shared" si="14"/>
        <v>2.6720720720720714</v>
      </c>
      <c r="E127" s="13">
        <f t="shared" si="15"/>
        <v>1.2632297712529938E-2</v>
      </c>
      <c r="F127" s="20"/>
      <c r="G127" s="20"/>
      <c r="H127" s="8">
        <f>H126+(H131-H121)/($A131-$A121)</f>
        <v>2</v>
      </c>
    </row>
    <row r="128" spans="1:109" x14ac:dyDescent="0.2">
      <c r="A128" s="8">
        <f t="shared" si="17"/>
        <v>112</v>
      </c>
      <c r="B128" s="8">
        <f>B127+(B131-B121)/(A131-A121)</f>
        <v>300.2999999999999</v>
      </c>
      <c r="C128" s="8">
        <f>C127+(C131-C121)/(A131-A121)</f>
        <v>147.73999999999995</v>
      </c>
      <c r="D128" s="1">
        <f t="shared" si="14"/>
        <v>2.681249999999999</v>
      </c>
      <c r="E128" s="13">
        <f t="shared" si="15"/>
        <v>1.2474713418745731E-2</v>
      </c>
      <c r="F128" s="20"/>
      <c r="G128" s="20"/>
      <c r="H128" s="8">
        <f>H127+(H131-H121)/($A131-$A121)</f>
        <v>2</v>
      </c>
    </row>
    <row r="129" spans="1:8" x14ac:dyDescent="0.2">
      <c r="A129" s="8">
        <f t="shared" si="17"/>
        <v>113</v>
      </c>
      <c r="B129" s="8">
        <f>B128+(B131-B121)/(A131-A121)</f>
        <v>303.99999999999989</v>
      </c>
      <c r="C129" s="8">
        <f>C128+(C131-C121)/(A131-A121)</f>
        <v>149.05999999999995</v>
      </c>
      <c r="D129" s="1">
        <f t="shared" si="14"/>
        <v>2.6902654867256626</v>
      </c>
      <c r="E129" s="13">
        <f t="shared" si="15"/>
        <v>1.2321012321012237E-2</v>
      </c>
      <c r="F129" s="20"/>
      <c r="G129" s="20"/>
      <c r="H129" s="8">
        <f>H128+(H131-H121)/($A131-$A121)</f>
        <v>2</v>
      </c>
    </row>
    <row r="130" spans="1:8" x14ac:dyDescent="0.2">
      <c r="A130" s="8">
        <f t="shared" si="17"/>
        <v>114</v>
      </c>
      <c r="B130" s="8">
        <f>B129+(B131-B121)/(A131-A121)</f>
        <v>307.69999999999987</v>
      </c>
      <c r="C130" s="8">
        <f>C129+(C131-C121)/(A131-A121)</f>
        <v>150.37999999999994</v>
      </c>
      <c r="D130" s="1">
        <f t="shared" si="14"/>
        <v>2.6991228070175426</v>
      </c>
      <c r="E130" s="13">
        <f t="shared" si="15"/>
        <v>1.2171052631578805E-2</v>
      </c>
      <c r="F130" s="20"/>
      <c r="G130" s="20"/>
      <c r="H130" s="8">
        <f>H129+(H131-H121)/($A131-$A121)</f>
        <v>2</v>
      </c>
    </row>
    <row r="131" spans="1:8" x14ac:dyDescent="0.2">
      <c r="A131" s="9">
        <v>115</v>
      </c>
      <c r="B131" s="9">
        <f>VLOOKUP(CONCATENATE($A$1,A131),'Smith et al 2006'!$A$2:$S$780,8,FALSE)</f>
        <v>311.39999999999998</v>
      </c>
      <c r="C131" s="9">
        <f>VLOOKUP(CONCATENATE($A$1,A131),'Smith et al 2006'!$A$2:$S$780,9,FALSE)</f>
        <v>151.69999999999999</v>
      </c>
      <c r="D131" s="1">
        <f t="shared" si="14"/>
        <v>2.7078260869565214</v>
      </c>
      <c r="E131" s="13">
        <f t="shared" si="15"/>
        <v>1.2024699382515713E-2</v>
      </c>
      <c r="F131" s="20"/>
      <c r="G131" s="20"/>
      <c r="H131" s="9">
        <f>VLOOKUP(CONCATENATE($A$1,$A131),'Smith et al 2006'!$A$2:$S$780,11,FALSE)</f>
        <v>2</v>
      </c>
    </row>
    <row r="132" spans="1:8" x14ac:dyDescent="0.2">
      <c r="A132" s="8">
        <f t="shared" ref="A132:A140" si="18">A131+1</f>
        <v>116</v>
      </c>
      <c r="B132" s="8">
        <f>B131+(B141-B131)/(A141-A131)</f>
        <v>315.25</v>
      </c>
      <c r="C132" s="8">
        <f>C131+(C141-C131)/(A141-A131)</f>
        <v>153.03</v>
      </c>
      <c r="D132" s="1">
        <f t="shared" si="14"/>
        <v>2.7176724137931036</v>
      </c>
      <c r="E132" s="13">
        <f t="shared" si="15"/>
        <v>1.2363519588953098E-2</v>
      </c>
      <c r="F132" s="20"/>
      <c r="G132" s="20"/>
      <c r="H132" s="8">
        <f>H131+(H141-H131)/($A141-$A131)</f>
        <v>2</v>
      </c>
    </row>
    <row r="133" spans="1:8" x14ac:dyDescent="0.2">
      <c r="A133" s="8">
        <f t="shared" si="18"/>
        <v>117</v>
      </c>
      <c r="B133" s="8">
        <f>B132+(B141-B131)/(A141-A131)</f>
        <v>319.10000000000002</v>
      </c>
      <c r="C133" s="8">
        <f>C132+(C141-C131)/(A141-A131)</f>
        <v>154.36000000000001</v>
      </c>
      <c r="D133" s="1">
        <f t="shared" si="14"/>
        <v>2.7273504273504274</v>
      </c>
      <c r="E133" s="13">
        <f t="shared" si="15"/>
        <v>1.2212529738303113E-2</v>
      </c>
      <c r="F133" s="20"/>
      <c r="G133" s="20"/>
      <c r="H133" s="8">
        <f>H132+(H141-H131)/($A141-$A131)</f>
        <v>2</v>
      </c>
    </row>
    <row r="134" spans="1:8" x14ac:dyDescent="0.2">
      <c r="A134" s="8">
        <f t="shared" si="18"/>
        <v>118</v>
      </c>
      <c r="B134" s="8">
        <f>B133+(B141-B131)/(A141-A131)</f>
        <v>322.95000000000005</v>
      </c>
      <c r="C134" s="8">
        <f>C133+(C141-C131)/(A141-A131)</f>
        <v>155.69000000000003</v>
      </c>
      <c r="D134" s="1">
        <f t="shared" si="14"/>
        <v>2.7368644067796613</v>
      </c>
      <c r="E134" s="13">
        <f t="shared" si="15"/>
        <v>1.2065183328110463E-2</v>
      </c>
      <c r="F134" s="20"/>
      <c r="G134" s="20"/>
      <c r="H134" s="8">
        <f>H133+(H141-H131)/($A141-$A131)</f>
        <v>2</v>
      </c>
    </row>
    <row r="135" spans="1:8" x14ac:dyDescent="0.2">
      <c r="A135" s="8">
        <f t="shared" si="18"/>
        <v>119</v>
      </c>
      <c r="B135" s="8">
        <f>B134+(B141-B131)/(A141-A131)</f>
        <v>326.80000000000007</v>
      </c>
      <c r="C135" s="8">
        <f>C134+(C141-C131)/(A141-A131)</f>
        <v>157.02000000000004</v>
      </c>
      <c r="D135" s="1">
        <f t="shared" si="14"/>
        <v>2.7462184873949584</v>
      </c>
      <c r="E135" s="13">
        <f t="shared" si="15"/>
        <v>1.1921350054187929E-2</v>
      </c>
      <c r="F135" s="20"/>
      <c r="G135" s="20"/>
      <c r="H135" s="8">
        <f>H134+(H141-H131)/($A141-$A131)</f>
        <v>2</v>
      </c>
    </row>
    <row r="136" spans="1:8" x14ac:dyDescent="0.2">
      <c r="A136" s="8">
        <f t="shared" si="18"/>
        <v>120</v>
      </c>
      <c r="B136" s="8">
        <f>B135+(B141-B131)/(A141-A131)</f>
        <v>330.65000000000009</v>
      </c>
      <c r="C136" s="8">
        <f>C135+(C141-C131)/(A141-A131)</f>
        <v>158.35000000000005</v>
      </c>
      <c r="D136" s="1">
        <f t="shared" si="14"/>
        <v>2.7554166666666675</v>
      </c>
      <c r="E136" s="13">
        <f t="shared" si="15"/>
        <v>1.1780905752754034E-2</v>
      </c>
      <c r="F136" s="20"/>
      <c r="G136" s="20"/>
      <c r="H136" s="8">
        <f>H135+(H141-H131)/($A141-$A131)</f>
        <v>2</v>
      </c>
    </row>
    <row r="137" spans="1:8" x14ac:dyDescent="0.2">
      <c r="A137" s="8">
        <f t="shared" si="18"/>
        <v>121</v>
      </c>
      <c r="B137" s="8">
        <f>B136+(B141-B131)/(A141-A131)</f>
        <v>334.50000000000011</v>
      </c>
      <c r="C137" s="8">
        <f>C136+(C141-C131)/(A141-A131)</f>
        <v>159.68000000000006</v>
      </c>
      <c r="D137" s="1">
        <f t="shared" si="14"/>
        <v>2.7644628099173563</v>
      </c>
      <c r="E137" s="13">
        <f t="shared" si="15"/>
        <v>1.1643732042945887E-2</v>
      </c>
      <c r="F137" s="20"/>
      <c r="G137" s="20"/>
      <c r="H137" s="8">
        <f>H136+(H141-H131)/($A141-$A131)</f>
        <v>2</v>
      </c>
    </row>
    <row r="138" spans="1:8" x14ac:dyDescent="0.2">
      <c r="A138" s="8">
        <f t="shared" si="18"/>
        <v>122</v>
      </c>
      <c r="B138" s="8">
        <f>B137+(B141-B131)/(A141-A131)</f>
        <v>338.35000000000014</v>
      </c>
      <c r="C138" s="8">
        <f>C137+(C141-C131)/(A141-A131)</f>
        <v>161.01000000000008</v>
      </c>
      <c r="D138" s="1">
        <f t="shared" si="14"/>
        <v>2.7733606557377062</v>
      </c>
      <c r="E138" s="13">
        <f t="shared" si="15"/>
        <v>1.1509715994020953E-2</v>
      </c>
      <c r="F138" s="20"/>
      <c r="G138" s="20"/>
      <c r="H138" s="8">
        <f>H137+(H141-H131)/($A141-$A131)</f>
        <v>2</v>
      </c>
    </row>
    <row r="139" spans="1:8" x14ac:dyDescent="0.2">
      <c r="A139" s="8">
        <f t="shared" si="18"/>
        <v>123</v>
      </c>
      <c r="B139" s="8">
        <f>B138+(B141-B131)/(A141-A131)</f>
        <v>342.20000000000016</v>
      </c>
      <c r="C139" s="8">
        <f>C138+(C141-C131)/(A141-A131)</f>
        <v>162.34000000000009</v>
      </c>
      <c r="D139" s="1">
        <f t="shared" si="14"/>
        <v>2.7821138211382128</v>
      </c>
      <c r="E139" s="13">
        <f t="shared" si="15"/>
        <v>1.1378749815280198E-2</v>
      </c>
      <c r="F139" s="20"/>
      <c r="G139" s="20"/>
      <c r="H139" s="8">
        <f>H138+(H141-H131)/($A141-$A131)</f>
        <v>2</v>
      </c>
    </row>
    <row r="140" spans="1:8" x14ac:dyDescent="0.2">
      <c r="A140" s="8">
        <f t="shared" si="18"/>
        <v>124</v>
      </c>
      <c r="B140" s="8">
        <f>B139+(B141-B131)/(A141-A131)</f>
        <v>346.05000000000018</v>
      </c>
      <c r="C140" s="8">
        <f>C139+(C141-C131)/(A141-A131)</f>
        <v>163.6700000000001</v>
      </c>
      <c r="D140" s="1">
        <f t="shared" si="14"/>
        <v>2.7907258064516145</v>
      </c>
      <c r="E140" s="13">
        <f t="shared" si="15"/>
        <v>1.1250730566920053E-2</v>
      </c>
      <c r="F140" s="20"/>
      <c r="G140" s="20"/>
      <c r="H140" s="8">
        <f>H139+(H141-H131)/($A141-$A131)</f>
        <v>2</v>
      </c>
    </row>
    <row r="141" spans="1:8" x14ac:dyDescent="0.2">
      <c r="A141" s="9">
        <v>125</v>
      </c>
      <c r="B141" s="9">
        <f>VLOOKUP(CONCATENATE($A$1,A141),'Smith et al 2006'!$A$2:$S$780,8,FALSE)</f>
        <v>349.9</v>
      </c>
      <c r="C141" s="9">
        <f>VLOOKUP(CONCATENATE($A$1,A141),'Smith et al 2006'!$A$2:$S$780,9,FALSE)</f>
        <v>165</v>
      </c>
      <c r="D141" s="1">
        <f t="shared" si="14"/>
        <v>2.7991999999999999</v>
      </c>
      <c r="E141" s="13">
        <f t="shared" si="15"/>
        <v>1.1125559890188708E-2</v>
      </c>
      <c r="F141" s="20"/>
      <c r="G141" s="20"/>
      <c r="H141" s="9">
        <f>VLOOKUP(CONCATENATE($A$1,$A141),'Smith et al 2006'!$A$2:$S$780,11,FALSE)</f>
        <v>2</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dqhOTv1A7l53SJcJ+Kte6+GoS3fsPntAf2CtkrY/GWtxm8hz7eu4+kDnTYJRSFdFvwrcTra3kuTXm7kgd8d/+w==" saltValue="EYY8H7fVP8io5mxsXlHiyw==" spinCount="100000" sheet="1" objects="1" scenarios="1"/>
  <mergeCells count="3">
    <mergeCell ref="D14:E14"/>
    <mergeCell ref="F13:K13"/>
    <mergeCell ref="I14:K14"/>
  </mergeCells>
  <conditionalFormatting sqref="D17:D141">
    <cfRule type="top10" dxfId="49" priority="1" stopIfTrue="1" rank="1"/>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DD176"/>
  <sheetViews>
    <sheetView workbookViewId="0">
      <selection activeCell="B11" sqref="B11"/>
    </sheetView>
  </sheetViews>
  <sheetFormatPr defaultColWidth="9.140625" defaultRowHeight="12.75" x14ac:dyDescent="0.2"/>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x14ac:dyDescent="0.2">
      <c r="A1" s="12" t="s">
        <v>126</v>
      </c>
    </row>
    <row r="2" spans="1:108" x14ac:dyDescent="0.2">
      <c r="A2" s="1" t="s">
        <v>206</v>
      </c>
      <c r="B2" s="1" t="s">
        <v>207</v>
      </c>
    </row>
    <row r="3" spans="1:108" x14ac:dyDescent="0.2">
      <c r="A3" s="1" t="s">
        <v>114</v>
      </c>
      <c r="B3" s="1">
        <f>_xlfn.MAXIFS(A16:A141,D16:D141,B4)</f>
        <v>75</v>
      </c>
    </row>
    <row r="4" spans="1:108" x14ac:dyDescent="0.2">
      <c r="A4" s="1" t="s">
        <v>208</v>
      </c>
      <c r="B4" s="1">
        <f>MAX(D17:D141)</f>
        <v>1.8626666666666665</v>
      </c>
    </row>
    <row r="5" spans="1:108" x14ac:dyDescent="0.2">
      <c r="A5" s="1" t="s">
        <v>209</v>
      </c>
      <c r="B5" s="1">
        <f>_xlfn.MAXIFS(A18:A141,E18:E141,"&gt;="&amp;'Inputs and Results'!C22)</f>
        <v>0</v>
      </c>
      <c r="C5" s="1" t="s">
        <v>210</v>
      </c>
    </row>
    <row r="6" spans="1:108" x14ac:dyDescent="0.2">
      <c r="A6" s="1" t="s">
        <v>211</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212</v>
      </c>
    </row>
    <row r="7" spans="1:108" x14ac:dyDescent="0.2">
      <c r="A7" s="1" t="s">
        <v>213</v>
      </c>
      <c r="B7" s="19">
        <f>IFERROR(SUM(F17:F116)*3.667*0.404686,"")</f>
        <v>0</v>
      </c>
      <c r="C7" s="1" t="s">
        <v>214</v>
      </c>
    </row>
    <row r="8" spans="1:108" x14ac:dyDescent="0.2">
      <c r="A8" s="1" t="s">
        <v>234</v>
      </c>
      <c r="B8" s="19">
        <f>IFERROR(SUM(G17:G116)*3.667*0.404686,"")</f>
        <v>0</v>
      </c>
      <c r="C8" s="1" t="s">
        <v>216</v>
      </c>
    </row>
    <row r="9" spans="1:108" x14ac:dyDescent="0.2">
      <c r="A9" s="1" t="s">
        <v>217</v>
      </c>
      <c r="B9" s="19">
        <f>IFERROR(SUM(J17:J116)*3.667*0.404686,"")</f>
        <v>0</v>
      </c>
      <c r="C9" s="1" t="s">
        <v>218</v>
      </c>
    </row>
    <row r="10" spans="1:108" x14ac:dyDescent="0.2">
      <c r="A10" s="1" t="s">
        <v>215</v>
      </c>
      <c r="B10" s="19">
        <f>IFERROR(SUM(K17:K116)*3.667*0.404686,"")</f>
        <v>0</v>
      </c>
      <c r="C10" s="1" t="s">
        <v>216</v>
      </c>
    </row>
    <row r="11" spans="1:108" x14ac:dyDescent="0.2">
      <c r="A11" s="1" t="s">
        <v>219</v>
      </c>
      <c r="B11" s="19">
        <f>VLOOKUP(IF(B6="p",100,B6),A16:H141,8,FALSE)*3.667*0.404686</f>
        <v>0</v>
      </c>
      <c r="C11" s="1" t="s">
        <v>220</v>
      </c>
    </row>
    <row r="12" spans="1:108" x14ac:dyDescent="0.2">
      <c r="B12" s="19"/>
    </row>
    <row r="13" spans="1:108" x14ac:dyDescent="0.2">
      <c r="F13" s="196" t="s">
        <v>221</v>
      </c>
      <c r="G13" s="196"/>
      <c r="H13" s="196"/>
      <c r="I13" s="196"/>
      <c r="J13" s="196"/>
      <c r="K13" s="196"/>
    </row>
    <row r="14" spans="1:108" x14ac:dyDescent="0.2">
      <c r="C14" s="12" t="s">
        <v>221</v>
      </c>
      <c r="D14" s="197" t="s">
        <v>222</v>
      </c>
      <c r="E14" s="197"/>
      <c r="F14" s="85" t="s">
        <v>223</v>
      </c>
      <c r="G14" s="85" t="s">
        <v>223</v>
      </c>
      <c r="H14" s="85" t="s">
        <v>224</v>
      </c>
      <c r="I14" s="196" t="s">
        <v>225</v>
      </c>
      <c r="J14" s="196"/>
      <c r="K14" s="196"/>
    </row>
    <row r="15" spans="1:108" ht="38.25" x14ac:dyDescent="0.2">
      <c r="A15" s="7" t="s">
        <v>226</v>
      </c>
      <c r="B15" s="7" t="s">
        <v>227</v>
      </c>
      <c r="C15" s="7" t="s">
        <v>235</v>
      </c>
      <c r="D15" s="7" t="s">
        <v>229</v>
      </c>
      <c r="E15" s="7" t="s">
        <v>230</v>
      </c>
      <c r="F15" s="87" t="s">
        <v>231</v>
      </c>
      <c r="G15" s="88" t="s">
        <v>232</v>
      </c>
      <c r="H15" s="83" t="s">
        <v>224</v>
      </c>
      <c r="I15" s="84" t="s">
        <v>233</v>
      </c>
      <c r="J15" s="88" t="s">
        <v>231</v>
      </c>
      <c r="K15" s="88" t="s">
        <v>232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x14ac:dyDescent="0.2">
      <c r="A16" s="8">
        <v>0</v>
      </c>
      <c r="B16" s="8">
        <v>0</v>
      </c>
      <c r="C16" s="8">
        <v>0</v>
      </c>
      <c r="G16" s="11"/>
      <c r="H16" s="82">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2">
      <c r="A17" s="8">
        <f>A16+1</f>
        <v>1</v>
      </c>
      <c r="B17" s="8">
        <f>B16+(B21-B16)/(A21-A16)</f>
        <v>0</v>
      </c>
      <c r="C17" s="8">
        <f>C16+(C21-C16)/(A21-A16)</f>
        <v>1.46</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0.42000000000000004</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2">
      <c r="A18" s="8">
        <f>A17+1</f>
        <v>2</v>
      </c>
      <c r="B18" s="8">
        <f>B17+(B21-B16)/(A21-A16)</f>
        <v>0</v>
      </c>
      <c r="C18" s="8">
        <f>C17+(C21-C16)/(A21-A16)</f>
        <v>2.92</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0.84000000000000008</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2">
      <c r="A19" s="8">
        <f>A18+1</f>
        <v>3</v>
      </c>
      <c r="B19" s="8">
        <f>B18+(B21-B16)/(A21-A16)</f>
        <v>0</v>
      </c>
      <c r="C19" s="8">
        <f>C18+(C21-C16)/(A21-A16)</f>
        <v>4.38</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1.2600000000000002</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2">
      <c r="A20" s="8">
        <f>A19+1</f>
        <v>4</v>
      </c>
      <c r="B20" s="8">
        <f>B19+(B21-B16)/(A21-A16)</f>
        <v>0</v>
      </c>
      <c r="C20" s="8">
        <f>C19+(C21-C16)/(A21-A16)</f>
        <v>5.84</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1.6800000000000002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2">
      <c r="A21" s="9">
        <v>5</v>
      </c>
      <c r="B21" s="9">
        <f>VLOOKUP(CONCATENATE($A$1,A21),'Smith et al 2006'!$A$2:$S$780,8,FALSE)</f>
        <v>0</v>
      </c>
      <c r="C21" s="9">
        <f>VLOOKUP(CONCATENATE($A$1,A21),'Smith et al 2006'!$A$2:$S$780,9,FALSE)</f>
        <v>7.3</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2.1</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2">
      <c r="A22" s="8">
        <f>A21+1</f>
        <v>6</v>
      </c>
      <c r="B22" s="8">
        <f>B21+(B31-B21)/(A31-A21)</f>
        <v>0.28999999999999998</v>
      </c>
      <c r="C22" s="8">
        <f>C21+(C31-C21)/(A31-A21)</f>
        <v>7.96</v>
      </c>
      <c r="D22" s="1">
        <f t="shared" si="0"/>
        <v>4.8333333333333332E-2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2.1</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2">
      <c r="A23" s="8">
        <f t="shared" ref="A23:A30" si="2">A22+1</f>
        <v>7</v>
      </c>
      <c r="B23" s="8">
        <f>B22+(B31-B21)/(A31-A21)</f>
        <v>0.57999999999999996</v>
      </c>
      <c r="C23" s="8">
        <f>C22+(C31-C21)/(A31-A21)</f>
        <v>8.6199999999999992</v>
      </c>
      <c r="D23" s="1">
        <f t="shared" si="0"/>
        <v>8.2857142857142851E-2</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2.1</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2">
      <c r="A24" s="8">
        <f t="shared" si="2"/>
        <v>8</v>
      </c>
      <c r="B24" s="8">
        <f>B23+(B31-B21)/(A31-A21)</f>
        <v>0.86999999999999988</v>
      </c>
      <c r="C24" s="8">
        <f>C23+(C31-C21)/(A31-A21)</f>
        <v>9.2799999999999994</v>
      </c>
      <c r="D24" s="1">
        <f t="shared" si="0"/>
        <v>0.10874999999999999</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2.1</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2">
      <c r="A25" s="8">
        <f t="shared" si="2"/>
        <v>9</v>
      </c>
      <c r="B25" s="8">
        <f>B24+(B31-B21)/(A31-A21)</f>
        <v>1.1599999999999999</v>
      </c>
      <c r="C25" s="8">
        <f>C24+(C31-C21)/(A31-A21)</f>
        <v>9.94</v>
      </c>
      <c r="D25" s="1">
        <f t="shared" si="0"/>
        <v>0.12888888888888889</v>
      </c>
      <c r="E25" s="13">
        <f t="shared" si="1"/>
        <v>0.33333333333333348</v>
      </c>
      <c r="F25" s="21">
        <f>IF('Inputs and Results'!$C$20="Conservation Easement (Perpetual)",(C25-C24),IF(AND('Inputs and Results'!$C$20="Government (Secured)",A25&lt;=$B$6),C25-C24,IF(A25&lt;=$B$6,(C25-C24)*0.01*($B$6-A25+1),0)))</f>
        <v>0</v>
      </c>
      <c r="G25" s="22">
        <f>IF(A25&lt;='Inputs and Results'!$C$12,(C25-C24)*0.01*('Inputs and Results'!$C$12-A25+1),0)</f>
        <v>0</v>
      </c>
      <c r="H25" s="8">
        <f>H24+(H31-H21)/($A31-$A21)</f>
        <v>2.1</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2">
      <c r="A26" s="8">
        <f t="shared" si="2"/>
        <v>10</v>
      </c>
      <c r="B26" s="8">
        <f>B25+(B31-B21)/(A31-A21)</f>
        <v>1.45</v>
      </c>
      <c r="C26" s="8">
        <f>C25+(C31-C21)/(A31-A21)</f>
        <v>10.6</v>
      </c>
      <c r="D26" s="1">
        <f t="shared" si="0"/>
        <v>0.14499999999999999</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2.1</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2">
      <c r="A27" s="8">
        <f t="shared" si="2"/>
        <v>11</v>
      </c>
      <c r="B27" s="8">
        <f>B26+(B31-B21)/(A31-A21)</f>
        <v>1.74</v>
      </c>
      <c r="C27" s="8">
        <f>C26+(C31-C21)/(A31-A21)</f>
        <v>11.26</v>
      </c>
      <c r="D27" s="1">
        <f t="shared" si="0"/>
        <v>0.15818181818181817</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2.1</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2">
      <c r="A28" s="8">
        <f t="shared" si="2"/>
        <v>12</v>
      </c>
      <c r="B28" s="8">
        <f>B27+(B31-B21)/(A31-A21)</f>
        <v>2.0299999999999998</v>
      </c>
      <c r="C28" s="8">
        <f>C27+(C31-C21)/(A31-A21)</f>
        <v>11.92</v>
      </c>
      <c r="D28" s="1">
        <f t="shared" si="0"/>
        <v>0.16916666666666666</v>
      </c>
      <c r="E28" s="13">
        <f t="shared" si="1"/>
        <v>0.16666666666666652</v>
      </c>
      <c r="F28" s="21">
        <f>IF('Inputs and Results'!$C$20="Conservation Easement (Perpetual)",(C28-C27),IF(AND('Inputs and Results'!$C$20="Government (Secured)",A28&lt;=$B$6),C28-C27,IF(A28&lt;=$B$6,(C28-C27)*0.01*($B$6-A28+1),0)))</f>
        <v>0</v>
      </c>
      <c r="G28" s="22">
        <f>IF(A28&lt;='Inputs and Results'!$C$12,(C28-C27)*0.01*('Inputs and Results'!$C$12-A28+1),0)</f>
        <v>0</v>
      </c>
      <c r="H28" s="8">
        <f>H27+(H31-H21)/($A31-$A21)</f>
        <v>2.1</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2">
      <c r="A29" s="8">
        <f t="shared" si="2"/>
        <v>13</v>
      </c>
      <c r="B29" s="8">
        <f>B28+(B31-B21)/(A31-A21)</f>
        <v>2.3199999999999998</v>
      </c>
      <c r="C29" s="8">
        <f>C28+(C31-C21)/(A31-A21)</f>
        <v>12.58</v>
      </c>
      <c r="D29" s="1">
        <f t="shared" si="0"/>
        <v>0.17846153846153845</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2.1</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2">
      <c r="A30" s="8">
        <f t="shared" si="2"/>
        <v>14</v>
      </c>
      <c r="B30" s="8">
        <f>B29+(B31-B21)/(A31-A21)</f>
        <v>2.61</v>
      </c>
      <c r="C30" s="8">
        <f>C29+(C31-C21)/(A31-A21)</f>
        <v>13.24</v>
      </c>
      <c r="D30" s="1">
        <f t="shared" si="0"/>
        <v>0.18642857142857142</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2.1</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2">
      <c r="A31" s="9">
        <v>15</v>
      </c>
      <c r="B31" s="9">
        <f>VLOOKUP(CONCATENATE($A$1,A31),'Smith et al 2006'!$A$2:$S$780,8,FALSE)</f>
        <v>2.9</v>
      </c>
      <c r="C31" s="9">
        <f>VLOOKUP(CONCATENATE($A$1,A31),'Smith et al 2006'!$A$2:$S$780,9,FALSE)</f>
        <v>13.9</v>
      </c>
      <c r="D31" s="1">
        <f t="shared" si="0"/>
        <v>0.19333333333333333</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2.1</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2">
      <c r="A32" s="8">
        <f t="shared" ref="A32:A40" si="3">A31+1</f>
        <v>16</v>
      </c>
      <c r="B32" s="8">
        <f>B31+(B41-B31)/(A41-A31)</f>
        <v>4.76</v>
      </c>
      <c r="C32" s="8">
        <f>C31+(C41-C31)/(A41-A31)</f>
        <v>15.190000000000001</v>
      </c>
      <c r="D32" s="1">
        <f t="shared" si="0"/>
        <v>0.29749999999999999</v>
      </c>
      <c r="E32" s="13">
        <f t="shared" si="1"/>
        <v>0.64137931034482754</v>
      </c>
      <c r="F32" s="21">
        <f>IF('Inputs and Results'!$C$20="Conservation Easement (Perpetual)",(C32-C31),IF(AND('Inputs and Results'!$C$20="Government (Secured)",A32&lt;=$B$6),C32-C31,IF(A32&lt;=$B$6,(C32-C31)*0.01*($B$6-A32+1),0)))</f>
        <v>0</v>
      </c>
      <c r="G32" s="22">
        <f>IF(A32&lt;='Inputs and Results'!$C$12,(C32-C31)*0.01*('Inputs and Results'!$C$12-A32+1),0)</f>
        <v>0</v>
      </c>
      <c r="H32" s="8">
        <f>H31+(H41-H31)/($A41-$A31)</f>
        <v>2.1</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2">
      <c r="A33" s="8">
        <f t="shared" si="3"/>
        <v>17</v>
      </c>
      <c r="B33" s="8">
        <f>B32+(B41-B31)/(A41-A31)</f>
        <v>6.62</v>
      </c>
      <c r="C33" s="8">
        <f>C32+(C41-C31)/(A41-A31)</f>
        <v>16.48</v>
      </c>
      <c r="D33" s="1">
        <f t="shared" si="0"/>
        <v>0.38941176470588235</v>
      </c>
      <c r="E33" s="13">
        <f t="shared" si="1"/>
        <v>0.39075630252100857</v>
      </c>
      <c r="F33" s="21">
        <f>IF('Inputs and Results'!$C$20="Conservation Easement (Perpetual)",(C33-C32),IF(AND('Inputs and Results'!$C$20="Government (Secured)",A33&lt;=$B$6),C33-C32,IF(A33&lt;=$B$6,(C33-C32)*0.01*($B$6-A33+1),0)))</f>
        <v>0</v>
      </c>
      <c r="G33" s="22">
        <f>IF(A33&lt;='Inputs and Results'!$C$12,(C33-C32)*0.01*('Inputs and Results'!$C$12-A33+1),0)</f>
        <v>0</v>
      </c>
      <c r="H33" s="8">
        <f>H32+(H41-H31)/($A41-$A31)</f>
        <v>2.1</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2">
      <c r="A34" s="8">
        <f t="shared" si="3"/>
        <v>18</v>
      </c>
      <c r="B34" s="8">
        <f>B33+(B41-B31)/(A41-A31)</f>
        <v>8.48</v>
      </c>
      <c r="C34" s="8">
        <f>C33+(C41-C31)/(A41-A31)</f>
        <v>17.77</v>
      </c>
      <c r="D34" s="1">
        <f t="shared" si="0"/>
        <v>0.47111111111111115</v>
      </c>
      <c r="E34" s="13">
        <f t="shared" si="1"/>
        <v>0.2809667673716012</v>
      </c>
      <c r="F34" s="21">
        <f>IF('Inputs and Results'!$C$20="Conservation Easement (Perpetual)",(C34-C33),IF(AND('Inputs and Results'!$C$20="Government (Secured)",A34&lt;=$B$6),C34-C33,IF(A34&lt;=$B$6,(C34-C33)*0.01*($B$6-A34+1),0)))</f>
        <v>0</v>
      </c>
      <c r="G34" s="22">
        <f>IF(A34&lt;='Inputs and Results'!$C$12,(C34-C33)*0.01*('Inputs and Results'!$C$12-A34+1),0)</f>
        <v>0</v>
      </c>
      <c r="H34" s="8">
        <f>H33+(H41-H31)/($A41-$A31)</f>
        <v>2.1</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2">
      <c r="A35" s="8">
        <f t="shared" si="3"/>
        <v>19</v>
      </c>
      <c r="B35" s="8">
        <f>B34+(B41-B31)/(A41-A31)</f>
        <v>10.34</v>
      </c>
      <c r="C35" s="8">
        <f>C34+(C41-C31)/(A41-A31)</f>
        <v>19.059999999999999</v>
      </c>
      <c r="D35" s="1">
        <f t="shared" si="0"/>
        <v>0.54421052631578948</v>
      </c>
      <c r="E35" s="13">
        <f t="shared" si="1"/>
        <v>0.21933962264150941</v>
      </c>
      <c r="F35" s="21">
        <f>IF('Inputs and Results'!$C$20="Conservation Easement (Perpetual)",(C35-C34),IF(AND('Inputs and Results'!$C$20="Government (Secured)",A35&lt;=$B$6),C35-C34,IF(A35&lt;=$B$6,(C35-C34)*0.01*($B$6-A35+1),0)))</f>
        <v>0</v>
      </c>
      <c r="G35" s="22">
        <f>IF(A35&lt;='Inputs and Results'!$C$12,(C35-C34)*0.01*('Inputs and Results'!$C$12-A35+1),0)</f>
        <v>0</v>
      </c>
      <c r="H35" s="8">
        <f>H34+(H41-H31)/($A41-$A31)</f>
        <v>2.1</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2">
      <c r="A36" s="8">
        <f t="shared" si="3"/>
        <v>20</v>
      </c>
      <c r="B36" s="8">
        <f>B35+(B41-B31)/(A41-A31)</f>
        <v>12.2</v>
      </c>
      <c r="C36" s="8">
        <f>C35+(C41-C31)/(A41-A31)</f>
        <v>20.349999999999998</v>
      </c>
      <c r="D36" s="1">
        <f t="shared" si="0"/>
        <v>0.61</v>
      </c>
      <c r="E36" s="13">
        <f t="shared" si="1"/>
        <v>0.17988394584139256</v>
      </c>
      <c r="F36" s="21">
        <f>IF('Inputs and Results'!$C$20="Conservation Easement (Perpetual)",(C36-C35),IF(AND('Inputs and Results'!$C$20="Government (Secured)",A36&lt;=$B$6),C36-C35,IF(A36&lt;=$B$6,(C36-C35)*0.01*($B$6-A36+1),0)))</f>
        <v>0</v>
      </c>
      <c r="G36" s="22">
        <f>IF(A36&lt;='Inputs and Results'!$C$12,(C36-C35)*0.01*('Inputs and Results'!$C$12-A36+1),0)</f>
        <v>0</v>
      </c>
      <c r="H36" s="8">
        <f>H35+(H41-H31)/($A41-$A31)</f>
        <v>2.1</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2">
      <c r="A37" s="8">
        <f t="shared" si="3"/>
        <v>21</v>
      </c>
      <c r="B37" s="8">
        <f>B36+(B41-B31)/(A41-A31)</f>
        <v>14.059999999999999</v>
      </c>
      <c r="C37" s="8">
        <f>C36+(C41-C31)/(A41-A31)</f>
        <v>21.639999999999997</v>
      </c>
      <c r="D37" s="1">
        <f t="shared" si="0"/>
        <v>0.66952380952380941</v>
      </c>
      <c r="E37" s="13">
        <f t="shared" si="1"/>
        <v>0.1524590163934425</v>
      </c>
      <c r="F37" s="21">
        <f>IF('Inputs and Results'!$C$20="Conservation Easement (Perpetual)",(C37-C36),IF(AND('Inputs and Results'!$C$20="Government (Secured)",A37&lt;=$B$6),C37-C36,IF(A37&lt;=$B$6,(C37-C36)*0.01*($B$6-A37+1),0)))</f>
        <v>0</v>
      </c>
      <c r="G37" s="22">
        <f>IF(A37&lt;='Inputs and Results'!$C$12,(C37-C36)*0.01*('Inputs and Results'!$C$12-A37+1),0)</f>
        <v>0</v>
      </c>
      <c r="H37" s="8">
        <f>H36+(H41-H31)/($A41-$A31)</f>
        <v>2.1</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2">
      <c r="A38" s="8">
        <f t="shared" si="3"/>
        <v>22</v>
      </c>
      <c r="B38" s="8">
        <f>B37+(B41-B31)/(A41-A31)</f>
        <v>15.919999999999998</v>
      </c>
      <c r="C38" s="8">
        <f>C37+(C41-C31)/(A41-A31)</f>
        <v>22.929999999999996</v>
      </c>
      <c r="D38" s="1">
        <f t="shared" si="0"/>
        <v>0.72363636363636352</v>
      </c>
      <c r="E38" s="13">
        <f t="shared" si="1"/>
        <v>0.13229018492176392</v>
      </c>
      <c r="F38" s="21">
        <f>IF('Inputs and Results'!$C$20="Conservation Easement (Perpetual)",(C38-C37),IF(AND('Inputs and Results'!$C$20="Government (Secured)",A38&lt;=$B$6),C38-C37,IF(A38&lt;=$B$6,(C38-C37)*0.01*($B$6-A38+1),0)))</f>
        <v>0</v>
      </c>
      <c r="G38" s="22">
        <f>IF(A38&lt;='Inputs and Results'!$C$12,(C38-C37)*0.01*('Inputs and Results'!$C$12-A38+1),0)</f>
        <v>0</v>
      </c>
      <c r="H38" s="8">
        <f>H37+(H41-H31)/($A41-$A31)</f>
        <v>2.1</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2">
      <c r="A39" s="8">
        <f t="shared" si="3"/>
        <v>23</v>
      </c>
      <c r="B39" s="8">
        <f>B38+(B41-B31)/(A41-A31)</f>
        <v>17.779999999999998</v>
      </c>
      <c r="C39" s="8">
        <f>C38+(C41-C31)/(A41-A31)</f>
        <v>24.219999999999995</v>
      </c>
      <c r="D39" s="1">
        <f t="shared" si="0"/>
        <v>0.7730434782608695</v>
      </c>
      <c r="E39" s="13">
        <f t="shared" si="1"/>
        <v>0.11683417085427128</v>
      </c>
      <c r="F39" s="21">
        <f>IF('Inputs and Results'!$C$20="Conservation Easement (Perpetual)",(C39-C38),IF(AND('Inputs and Results'!$C$20="Government (Secured)",A39&lt;=$B$6),C39-C38,IF(A39&lt;=$B$6,(C39-C38)*0.01*($B$6-A39+1),0)))</f>
        <v>0</v>
      </c>
      <c r="G39" s="22">
        <f>IF(A39&lt;='Inputs and Results'!$C$12,(C39-C38)*0.01*('Inputs and Results'!$C$12-A39+1),0)</f>
        <v>0</v>
      </c>
      <c r="H39" s="8">
        <f>H38+(H41-H31)/($A41-$A31)</f>
        <v>2.1</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2">
      <c r="A40" s="8">
        <f t="shared" si="3"/>
        <v>24</v>
      </c>
      <c r="B40" s="8">
        <f>B39+(B41-B31)/(A41-A31)</f>
        <v>19.639999999999997</v>
      </c>
      <c r="C40" s="8">
        <f>C39+(C41-C31)/(A41-A31)</f>
        <v>25.509999999999994</v>
      </c>
      <c r="D40" s="1">
        <f>B40/A40</f>
        <v>0.81833333333333325</v>
      </c>
      <c r="E40" s="13">
        <f>(B40/B39)-1</f>
        <v>0.10461192350956128</v>
      </c>
      <c r="F40" s="21">
        <f>IF('Inputs and Results'!$C$20="Conservation Easement (Perpetual)",(C40-C39),IF(AND('Inputs and Results'!$C$20="Government (Secured)",A40&lt;=$B$6),C40-C39,IF(A40&lt;=$B$6,(C40-C39)*0.01*($B$6-A40+1),0)))</f>
        <v>0</v>
      </c>
      <c r="G40" s="22">
        <f>IF(A40&lt;='Inputs and Results'!$C$12,(C40-C39)*0.01*('Inputs and Results'!$C$12-A40+1),0)</f>
        <v>0</v>
      </c>
      <c r="H40" s="8">
        <f>H39+(H41-H31)/($A41-$A31)</f>
        <v>2.1</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
      <c r="A41" s="9">
        <v>25</v>
      </c>
      <c r="B41" s="9">
        <f>VLOOKUP(CONCATENATE($A$1,A41),'Smith et al 2006'!$A$2:$S$780,8,FALSE)</f>
        <v>21.5</v>
      </c>
      <c r="C41" s="9">
        <f>VLOOKUP(CONCATENATE($A$1,A41),'Smith et al 2006'!$A$2:$S$780,9,FALSE)</f>
        <v>26.8</v>
      </c>
      <c r="D41" s="1">
        <f t="shared" ref="D41:D104" si="4">B41/A41</f>
        <v>0.86</v>
      </c>
      <c r="E41" s="13">
        <f t="shared" ref="E41:E104" si="5">(B41/B40)-1</f>
        <v>9.4704684317719057E-2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2.1</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2">
      <c r="A42" s="8">
        <f t="shared" ref="A42:A50" si="6">A41+1</f>
        <v>26</v>
      </c>
      <c r="B42" s="8">
        <f>B41+(B51-B41)/(A51-A41)</f>
        <v>24.07</v>
      </c>
      <c r="C42" s="8">
        <f>C41+(C51-C41)/(A51-A41)</f>
        <v>28.2</v>
      </c>
      <c r="D42" s="1">
        <f t="shared" si="4"/>
        <v>0.92576923076923079</v>
      </c>
      <c r="E42" s="13">
        <f t="shared" si="5"/>
        <v>0.11953488372093024</v>
      </c>
      <c r="F42" s="21">
        <f>IF('Inputs and Results'!$C$20="Conservation Easement (Perpetual)",(C42-C41),IF(AND('Inputs and Results'!$C$20="Government (Secured)",A42&lt;=$B$6),C42-C41,IF(A42&lt;=$B$6,(C42-C41)*0.01*($B$6-A42+1),0)))</f>
        <v>0</v>
      </c>
      <c r="G42" s="22">
        <f>IF(A42&lt;='Inputs and Results'!$C$12,(C42-C41)*0.01*('Inputs and Results'!$C$12-A42+1),0)</f>
        <v>0</v>
      </c>
      <c r="H42" s="8">
        <f>H41+(H51-H41)/($A51-$A41)</f>
        <v>2.09</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2">
      <c r="A43" s="8">
        <f t="shared" si="6"/>
        <v>27</v>
      </c>
      <c r="B43" s="8">
        <f>B42+(B51-B41)/(A51-A41)</f>
        <v>26.64</v>
      </c>
      <c r="C43" s="8">
        <f>C42+(C51-C41)/(A51-A41)</f>
        <v>29.599999999999998</v>
      </c>
      <c r="D43" s="1">
        <f t="shared" si="4"/>
        <v>0.98666666666666669</v>
      </c>
      <c r="E43" s="13">
        <f t="shared" si="5"/>
        <v>0.10677191524719576</v>
      </c>
      <c r="F43" s="21">
        <f>IF('Inputs and Results'!$C$20="Conservation Easement (Perpetual)",(C43-C42),IF(AND('Inputs and Results'!$C$20="Government (Secured)",A43&lt;=$B$6),C43-C42,IF(A43&lt;=$B$6,(C43-C42)*0.01*($B$6-A43+1),0)))</f>
        <v>0</v>
      </c>
      <c r="G43" s="22">
        <f>IF(A43&lt;='Inputs and Results'!$C$12,(C43-C42)*0.01*('Inputs and Results'!$C$12-A43+1),0)</f>
        <v>0</v>
      </c>
      <c r="H43" s="8">
        <f>H42+(H51-H41)/($A51-$A41)</f>
        <v>2.08</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2">
      <c r="A44" s="8">
        <f t="shared" si="6"/>
        <v>28</v>
      </c>
      <c r="B44" s="8">
        <f>B43+(B51-B41)/(A51-A41)</f>
        <v>29.21</v>
      </c>
      <c r="C44" s="8">
        <f>C43+(C51-C41)/(A51-A41)</f>
        <v>30.999999999999996</v>
      </c>
      <c r="D44" s="1">
        <f t="shared" si="4"/>
        <v>1.0432142857142856</v>
      </c>
      <c r="E44" s="13">
        <f t="shared" si="5"/>
        <v>9.6471471471471393E-2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2.0700000000000003</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2">
      <c r="A45" s="8">
        <f t="shared" si="6"/>
        <v>29</v>
      </c>
      <c r="B45" s="8">
        <f>B44+(B51-B41)/(A51-A41)</f>
        <v>31.78</v>
      </c>
      <c r="C45" s="8">
        <f>C44+(C51-C41)/(A51-A41)</f>
        <v>32.4</v>
      </c>
      <c r="D45" s="1">
        <f t="shared" si="4"/>
        <v>1.0958620689655172</v>
      </c>
      <c r="E45" s="13">
        <f t="shared" si="5"/>
        <v>8.7983567271482377E-2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2.0600000000000005</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2">
      <c r="A46" s="8">
        <f t="shared" si="6"/>
        <v>30</v>
      </c>
      <c r="B46" s="8">
        <f>B45+(B51-B41)/(A51-A41)</f>
        <v>34.35</v>
      </c>
      <c r="C46" s="8">
        <f>C45+(C51-C41)/(A51-A41)</f>
        <v>33.799999999999997</v>
      </c>
      <c r="D46" s="1">
        <f t="shared" si="4"/>
        <v>1.145</v>
      </c>
      <c r="E46" s="13">
        <f t="shared" si="5"/>
        <v>8.0868470736312092E-2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2.0500000000000007</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2">
      <c r="A47" s="8">
        <f t="shared" si="6"/>
        <v>31</v>
      </c>
      <c r="B47" s="8">
        <f>B46+(B51-B41)/(A51-A41)</f>
        <v>36.92</v>
      </c>
      <c r="C47" s="8">
        <f>C46+(C51-C41)/(A51-A41)</f>
        <v>35.199999999999996</v>
      </c>
      <c r="D47" s="1">
        <f t="shared" si="4"/>
        <v>1.1909677419354838</v>
      </c>
      <c r="E47" s="13">
        <f t="shared" si="5"/>
        <v>7.4818049490538607E-2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2.0400000000000009</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2">
      <c r="A48" s="8">
        <f t="shared" si="6"/>
        <v>32</v>
      </c>
      <c r="B48" s="8">
        <f>B47+(B51-B41)/(A51-A41)</f>
        <v>39.49</v>
      </c>
      <c r="C48" s="8">
        <f>C47+(C51-C41)/(A51-A41)</f>
        <v>36.599999999999994</v>
      </c>
      <c r="D48" s="1">
        <f t="shared" si="4"/>
        <v>1.2340625000000001</v>
      </c>
      <c r="E48" s="13">
        <f t="shared" si="5"/>
        <v>6.9609967497291425E-2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2.0300000000000011</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2">
      <c r="A49" s="8">
        <f t="shared" si="6"/>
        <v>33</v>
      </c>
      <c r="B49" s="8">
        <f>B48+(B51-B41)/(A51-A41)</f>
        <v>42.06</v>
      </c>
      <c r="C49" s="8">
        <f>C48+(C51-C41)/(A51-A41)</f>
        <v>37.999999999999993</v>
      </c>
      <c r="D49" s="1">
        <f t="shared" si="4"/>
        <v>1.2745454545454546</v>
      </c>
      <c r="E49" s="13">
        <f t="shared" si="5"/>
        <v>6.50797670296277E-2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2.0200000000000014</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2">
      <c r="A50" s="8">
        <f t="shared" si="6"/>
        <v>34</v>
      </c>
      <c r="B50" s="8">
        <f>B49+(B51-B41)/(A51-A41)</f>
        <v>44.63</v>
      </c>
      <c r="C50" s="8">
        <f>C49+(C51-C41)/(A51-A41)</f>
        <v>39.399999999999991</v>
      </c>
      <c r="D50" s="1">
        <f t="shared" si="4"/>
        <v>1.3126470588235295</v>
      </c>
      <c r="E50" s="13">
        <f t="shared" si="5"/>
        <v>6.1103185924869186E-2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2.0100000000000016</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2">
      <c r="A51" s="9">
        <v>35</v>
      </c>
      <c r="B51" s="9">
        <f>VLOOKUP(CONCATENATE($A$1,A51),'Smith et al 2006'!$A$2:$S$780,8,FALSE)</f>
        <v>47.2</v>
      </c>
      <c r="C51" s="9">
        <f>VLOOKUP(CONCATENATE($A$1,A51),'Smith et al 2006'!$A$2:$S$780,9,FALSE)</f>
        <v>40.799999999999997</v>
      </c>
      <c r="D51" s="1">
        <f t="shared" si="4"/>
        <v>1.3485714285714288</v>
      </c>
      <c r="E51" s="13">
        <f t="shared" si="5"/>
        <v>5.7584584360295787E-2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2">
      <c r="A52" s="8">
        <f t="shared" ref="A52:A60" si="7">A51+1</f>
        <v>36</v>
      </c>
      <c r="B52" s="8">
        <f>B51+(B61-B51)/(A61-A51)</f>
        <v>49.760000000000005</v>
      </c>
      <c r="C52" s="8">
        <f>C51+(C61-C51)/(A61-A51)</f>
        <v>42.07</v>
      </c>
      <c r="D52" s="1">
        <f t="shared" si="4"/>
        <v>1.3822222222222225</v>
      </c>
      <c r="E52" s="13">
        <f t="shared" si="5"/>
        <v>5.4237288135593253E-2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2">
      <c r="A53" s="8">
        <f t="shared" si="7"/>
        <v>37</v>
      </c>
      <c r="B53" s="8">
        <f>B52+(B61-B51)/(A61-A51)</f>
        <v>52.320000000000007</v>
      </c>
      <c r="C53" s="8">
        <f>C52+(C61-C51)/(A61-A51)</f>
        <v>43.34</v>
      </c>
      <c r="D53" s="1">
        <f t="shared" si="4"/>
        <v>1.4140540540540543</v>
      </c>
      <c r="E53" s="13">
        <f t="shared" si="5"/>
        <v>5.1446945337620509E-2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2">
      <c r="A54" s="8">
        <f t="shared" si="7"/>
        <v>38</v>
      </c>
      <c r="B54" s="8">
        <f>B53+(B61-B51)/(A61-A51)</f>
        <v>54.88000000000001</v>
      </c>
      <c r="C54" s="8">
        <f>C53+(C61-C51)/(A61-A51)</f>
        <v>44.610000000000007</v>
      </c>
      <c r="D54" s="1">
        <f t="shared" si="4"/>
        <v>1.4442105263157898</v>
      </c>
      <c r="E54" s="13">
        <f t="shared" si="5"/>
        <v>4.8929663608562768E-2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2">
      <c r="A55" s="8">
        <f t="shared" si="7"/>
        <v>39</v>
      </c>
      <c r="B55" s="8">
        <f>B54+(B61-B51)/(A61-A51)</f>
        <v>57.440000000000012</v>
      </c>
      <c r="C55" s="8">
        <f>C54+(C61-C51)/(A61-A51)</f>
        <v>45.88000000000001</v>
      </c>
      <c r="D55" s="1">
        <f t="shared" si="4"/>
        <v>1.4728205128205132</v>
      </c>
      <c r="E55" s="13">
        <f t="shared" si="5"/>
        <v>4.6647230320699729E-2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2">
      <c r="A56" s="8">
        <f t="shared" si="7"/>
        <v>40</v>
      </c>
      <c r="B56" s="8">
        <f>B55+(B61-B51)/(A61-A51)</f>
        <v>60.000000000000014</v>
      </c>
      <c r="C56" s="8">
        <f>C55+(C61-C51)/(A61-A51)</f>
        <v>47.150000000000013</v>
      </c>
      <c r="D56" s="1">
        <f t="shared" si="4"/>
        <v>1.5000000000000004</v>
      </c>
      <c r="E56" s="13">
        <f t="shared" si="5"/>
        <v>4.4568245125348183E-2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2">
      <c r="A57" s="8">
        <f t="shared" si="7"/>
        <v>41</v>
      </c>
      <c r="B57" s="8">
        <f>B56+(B61-B51)/(A61-A51)</f>
        <v>62.560000000000016</v>
      </c>
      <c r="C57" s="8">
        <f>C56+(C61-C51)/(A61-A51)</f>
        <v>48.420000000000016</v>
      </c>
      <c r="D57" s="1">
        <f t="shared" si="4"/>
        <v>1.5258536585365858</v>
      </c>
      <c r="E57" s="13">
        <f t="shared" si="5"/>
        <v>4.2666666666666631E-2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2">
      <c r="A58" s="8">
        <f t="shared" si="7"/>
        <v>42</v>
      </c>
      <c r="B58" s="8">
        <f>B57+(B61-B51)/(A61-A51)</f>
        <v>65.120000000000019</v>
      </c>
      <c r="C58" s="8">
        <f>C57+(C61-C51)/(A61-A51)</f>
        <v>49.690000000000019</v>
      </c>
      <c r="D58" s="1">
        <f t="shared" si="4"/>
        <v>1.550476190476191</v>
      </c>
      <c r="E58" s="13">
        <f t="shared" si="5"/>
        <v>4.0920716112532007E-2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2">
      <c r="A59" s="8">
        <f t="shared" si="7"/>
        <v>43</v>
      </c>
      <c r="B59" s="8">
        <f>B58+(B61-B51)/(A61-A51)</f>
        <v>67.680000000000021</v>
      </c>
      <c r="C59" s="8">
        <f>C58+(C61-C51)/(A61-A51)</f>
        <v>50.960000000000022</v>
      </c>
      <c r="D59" s="1">
        <f t="shared" si="4"/>
        <v>1.5739534883720936</v>
      </c>
      <c r="E59" s="13">
        <f t="shared" si="5"/>
        <v>3.9312039312039415E-2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2">
      <c r="A60" s="8">
        <f t="shared" si="7"/>
        <v>44</v>
      </c>
      <c r="B60" s="8">
        <f>B59+(B61-B51)/(A61-A51)</f>
        <v>70.240000000000023</v>
      </c>
      <c r="C60" s="8">
        <f>C59+(C61-C51)/(A61-A51)</f>
        <v>52.230000000000025</v>
      </c>
      <c r="D60" s="1">
        <f t="shared" si="4"/>
        <v>1.5963636363636369</v>
      </c>
      <c r="E60" s="13">
        <f t="shared" si="5"/>
        <v>3.7825059101654901E-2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2">
      <c r="A61" s="9">
        <v>45</v>
      </c>
      <c r="B61" s="9">
        <f>VLOOKUP(CONCATENATE($A$1,A61),'Smith et al 2006'!$A$2:$S$780,8,FALSE)</f>
        <v>72.8</v>
      </c>
      <c r="C61" s="9">
        <f>VLOOKUP(CONCATENATE($A$1,A61),'Smith et al 2006'!$A$2:$S$780,9,FALSE)</f>
        <v>53.5</v>
      </c>
      <c r="D61" s="1">
        <f t="shared" si="4"/>
        <v>1.6177777777777778</v>
      </c>
      <c r="E61" s="13">
        <f t="shared" si="5"/>
        <v>3.6446469248291091E-2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2">
      <c r="A62" s="8">
        <f t="shared" ref="A62:A70" si="8">A61+1</f>
        <v>46</v>
      </c>
      <c r="B62" s="8">
        <f>B61+(B71-B61)/(A71-A61)</f>
        <v>75.22999999999999</v>
      </c>
      <c r="C62" s="8">
        <f>C61+(C71-C61)/(A71-A61)</f>
        <v>54.64</v>
      </c>
      <c r="D62" s="1">
        <f t="shared" si="4"/>
        <v>1.6354347826086955</v>
      </c>
      <c r="E62" s="13">
        <f t="shared" si="5"/>
        <v>3.3379120879120761E-2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2">
      <c r="A63" s="8">
        <f t="shared" si="8"/>
        <v>47</v>
      </c>
      <c r="B63" s="8">
        <f>B62+(B71-B61)/(A71-A61)</f>
        <v>77.66</v>
      </c>
      <c r="C63" s="8">
        <f>C62+(C71-C61)/(A71-A61)</f>
        <v>55.78</v>
      </c>
      <c r="D63" s="1">
        <f t="shared" si="4"/>
        <v>1.6523404255319147</v>
      </c>
      <c r="E63" s="13">
        <f t="shared" si="5"/>
        <v>3.2300943772431312E-2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2">
      <c r="A64" s="8">
        <f t="shared" si="8"/>
        <v>48</v>
      </c>
      <c r="B64" s="8">
        <f>B63+(B71-B61)/(A71-A61)</f>
        <v>80.09</v>
      </c>
      <c r="C64" s="8">
        <f>C63+(C71-C61)/(A71-A61)</f>
        <v>56.92</v>
      </c>
      <c r="D64" s="1">
        <f t="shared" si="4"/>
        <v>1.6685416666666668</v>
      </c>
      <c r="E64" s="13">
        <f t="shared" si="5"/>
        <v>3.1290239505536999E-2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2">
      <c r="A65" s="8">
        <f t="shared" si="8"/>
        <v>49</v>
      </c>
      <c r="B65" s="8">
        <f>B64+(B71-B61)/(A71-A61)</f>
        <v>82.52000000000001</v>
      </c>
      <c r="C65" s="8">
        <f>C64+(C71-C61)/(A71-A61)</f>
        <v>58.06</v>
      </c>
      <c r="D65" s="1">
        <f t="shared" si="4"/>
        <v>1.6840816326530614</v>
      </c>
      <c r="E65" s="13">
        <f t="shared" si="5"/>
        <v>3.0340866525159216E-2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2">
      <c r="A66" s="8">
        <f t="shared" si="8"/>
        <v>50</v>
      </c>
      <c r="B66" s="8">
        <f>B65+(B71-B61)/(A71-A61)</f>
        <v>84.950000000000017</v>
      </c>
      <c r="C66" s="8">
        <f>C65+(C71-C61)/(A71-A61)</f>
        <v>59.2</v>
      </c>
      <c r="D66" s="1">
        <f t="shared" si="4"/>
        <v>1.6990000000000003</v>
      </c>
      <c r="E66" s="13">
        <f t="shared" si="5"/>
        <v>2.9447406689287581E-2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2">
      <c r="A67" s="8">
        <f t="shared" si="8"/>
        <v>51</v>
      </c>
      <c r="B67" s="8">
        <f>B66+(B71-B61)/(A71-A61)</f>
        <v>87.380000000000024</v>
      </c>
      <c r="C67" s="8">
        <f>C66+(C71-C61)/(A71-A61)</f>
        <v>60.34</v>
      </c>
      <c r="D67" s="1">
        <f t="shared" si="4"/>
        <v>1.7133333333333338</v>
      </c>
      <c r="E67" s="13">
        <f t="shared" si="5"/>
        <v>2.8605061801059595E-2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2">
      <c r="A68" s="8">
        <f t="shared" si="8"/>
        <v>52</v>
      </c>
      <c r="B68" s="8">
        <f>B67+(B71-B61)/(A71-A61)</f>
        <v>89.810000000000031</v>
      </c>
      <c r="C68" s="8">
        <f>C67+(C71-C61)/(A71-A61)</f>
        <v>61.480000000000004</v>
      </c>
      <c r="D68" s="1">
        <f t="shared" si="4"/>
        <v>1.7271153846153853</v>
      </c>
      <c r="E68" s="13">
        <f t="shared" si="5"/>
        <v>2.7809567406729352E-2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2">
      <c r="A69" s="8">
        <f t="shared" si="8"/>
        <v>53</v>
      </c>
      <c r="B69" s="8">
        <f>B68+(B71-B61)/(A71-A61)</f>
        <v>92.240000000000038</v>
      </c>
      <c r="C69" s="8">
        <f>C68+(C71-C61)/(A71-A61)</f>
        <v>62.620000000000005</v>
      </c>
      <c r="D69" s="1">
        <f t="shared" si="4"/>
        <v>1.7403773584905669</v>
      </c>
      <c r="E69" s="13">
        <f t="shared" si="5"/>
        <v>2.7057120587907768E-2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2">
      <c r="A70" s="8">
        <f t="shared" si="8"/>
        <v>54</v>
      </c>
      <c r="B70" s="8">
        <f>B69+(B71-B61)/(A71-A61)</f>
        <v>94.670000000000044</v>
      </c>
      <c r="C70" s="8">
        <f>C69+(C71-C61)/(A71-A61)</f>
        <v>63.760000000000005</v>
      </c>
      <c r="D70" s="1">
        <f t="shared" si="4"/>
        <v>1.753148148148149</v>
      </c>
      <c r="E70" s="13">
        <f t="shared" si="5"/>
        <v>2.6344319167389552E-2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2">
      <c r="A71" s="9">
        <v>55</v>
      </c>
      <c r="B71" s="9">
        <f>VLOOKUP(CONCATENATE($A$1,A71),'Smith et al 2006'!$A$2:$S$780,8,FALSE)</f>
        <v>97.1</v>
      </c>
      <c r="C71" s="9">
        <f>VLOOKUP(CONCATENATE($A$1,A71),'Smith et al 2006'!$A$2:$S$780,9,FALSE)</f>
        <v>64.900000000000006</v>
      </c>
      <c r="D71" s="1">
        <f t="shared" si="4"/>
        <v>1.7654545454545454</v>
      </c>
      <c r="E71" s="13">
        <f t="shared" si="5"/>
        <v>2.5668110277806688E-2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2">
      <c r="A72" s="8">
        <f t="shared" ref="A72:A80" si="10">A71+1</f>
        <v>56</v>
      </c>
      <c r="B72" s="8">
        <f>B71+(B81-B71)/(A81-A71)</f>
        <v>99.339999999999989</v>
      </c>
      <c r="C72" s="8">
        <f>C71+(C81-C71)/(A81-A71)</f>
        <v>65.910000000000011</v>
      </c>
      <c r="D72" s="1">
        <f t="shared" si="4"/>
        <v>1.7739285714285713</v>
      </c>
      <c r="E72" s="13">
        <f t="shared" si="5"/>
        <v>2.3069001029865976E-2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2">
      <c r="A73" s="8">
        <f t="shared" si="10"/>
        <v>57</v>
      </c>
      <c r="B73" s="8">
        <f>B72+(B81-B71)/(A81-A71)</f>
        <v>101.57999999999998</v>
      </c>
      <c r="C73" s="8">
        <f>C72+(C81-C71)/(A81-A71)</f>
        <v>66.920000000000016</v>
      </c>
      <c r="D73" s="1">
        <f t="shared" si="4"/>
        <v>1.7821052631578944</v>
      </c>
      <c r="E73" s="13">
        <f t="shared" si="5"/>
        <v>2.2548822226696075E-2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2">
      <c r="A74" s="8">
        <f t="shared" si="10"/>
        <v>58</v>
      </c>
      <c r="B74" s="8">
        <f>B73+(B81-B71)/(A81-A71)</f>
        <v>103.81999999999998</v>
      </c>
      <c r="C74" s="8">
        <f>C73+(C81-C71)/(A81-A71)</f>
        <v>67.930000000000021</v>
      </c>
      <c r="D74" s="1">
        <f t="shared" si="4"/>
        <v>1.7899999999999996</v>
      </c>
      <c r="E74" s="13">
        <f t="shared" si="5"/>
        <v>2.2051584957668791E-2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2">
      <c r="A75" s="8">
        <f t="shared" si="10"/>
        <v>59</v>
      </c>
      <c r="B75" s="8">
        <f>B74+(B81-B71)/(A81-A71)</f>
        <v>106.05999999999997</v>
      </c>
      <c r="C75" s="8">
        <f>C74+(C81-C71)/(A81-A71)</f>
        <v>68.940000000000026</v>
      </c>
      <c r="D75" s="1">
        <f t="shared" si="4"/>
        <v>1.7976271186440673</v>
      </c>
      <c r="E75" s="13">
        <f t="shared" si="5"/>
        <v>2.1575804276632526E-2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2">
      <c r="A76" s="8">
        <f t="shared" si="10"/>
        <v>60</v>
      </c>
      <c r="B76" s="8">
        <f>B75+(B81-B71)/(A81-A71)</f>
        <v>108.29999999999997</v>
      </c>
      <c r="C76" s="8">
        <f>C75+(C81-C71)/(A81-A71)</f>
        <v>69.950000000000031</v>
      </c>
      <c r="D76" s="1">
        <f t="shared" si="4"/>
        <v>1.8049999999999995</v>
      </c>
      <c r="E76" s="13">
        <f t="shared" si="5"/>
        <v>2.1120120686403787E-2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2">
      <c r="A77" s="8">
        <f t="shared" si="10"/>
        <v>61</v>
      </c>
      <c r="B77" s="8">
        <f>B76+(B81-B71)/(A81-A71)</f>
        <v>110.53999999999996</v>
      </c>
      <c r="C77" s="8">
        <f>C76+(C81-C71)/(A81-A71)</f>
        <v>70.960000000000036</v>
      </c>
      <c r="D77" s="1">
        <f t="shared" si="4"/>
        <v>1.8121311475409829</v>
      </c>
      <c r="E77" s="13">
        <f t="shared" si="5"/>
        <v>2.0683287165281561E-2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2">
      <c r="A78" s="8">
        <f t="shared" si="10"/>
        <v>62</v>
      </c>
      <c r="B78" s="8">
        <f>B77+(B81-B71)/(A81-A71)</f>
        <v>112.77999999999996</v>
      </c>
      <c r="C78" s="8">
        <f>C77+(C81-C71)/(A81-A71)</f>
        <v>71.970000000000041</v>
      </c>
      <c r="D78" s="1">
        <f t="shared" si="4"/>
        <v>1.8190322580645155</v>
      </c>
      <c r="E78" s="13">
        <f t="shared" si="5"/>
        <v>2.0264157770942592E-2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2">
      <c r="A79" s="8">
        <f t="shared" si="10"/>
        <v>63</v>
      </c>
      <c r="B79" s="8">
        <f>B78+(B81-B71)/(A81-A71)</f>
        <v>115.01999999999995</v>
      </c>
      <c r="C79" s="8">
        <f>C78+(C81-C71)/(A81-A71)</f>
        <v>72.980000000000047</v>
      </c>
      <c r="D79" s="1">
        <f t="shared" si="4"/>
        <v>1.825714285714285</v>
      </c>
      <c r="E79" s="13">
        <f t="shared" si="5"/>
        <v>1.9861677602411643E-2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2">
      <c r="A80" s="8">
        <f t="shared" si="10"/>
        <v>64</v>
      </c>
      <c r="B80" s="8">
        <f>B79+(B81-B71)/(A81-A71)</f>
        <v>117.25999999999995</v>
      </c>
      <c r="C80" s="8">
        <f>C79+(C81-C71)/(A81-A71)</f>
        <v>73.990000000000052</v>
      </c>
      <c r="D80" s="1">
        <f t="shared" si="4"/>
        <v>1.8321874999999992</v>
      </c>
      <c r="E80" s="13">
        <f t="shared" si="5"/>
        <v>1.9474873934967718E-2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2">
      <c r="A81" s="9">
        <v>65</v>
      </c>
      <c r="B81" s="9">
        <f>VLOOKUP(CONCATENATE($A$1,A81),'Smith et al 2006'!$A$2:$S$780,8,FALSE)</f>
        <v>119.5</v>
      </c>
      <c r="C81" s="9">
        <f>VLOOKUP(CONCATENATE($A$1,A81),'Smith et al 2006'!$A$2:$S$780,9,FALSE)</f>
        <v>75</v>
      </c>
      <c r="D81" s="1">
        <f t="shared" si="4"/>
        <v>1.8384615384615384</v>
      </c>
      <c r="E81" s="13">
        <f t="shared" si="5"/>
        <v>1.9102848371141512E-2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2">
      <c r="A82" s="8">
        <f t="shared" ref="A82:A90" si="11">A81+1</f>
        <v>66</v>
      </c>
      <c r="B82" s="8">
        <f>B81+(B91-B81)/(A91-A81)</f>
        <v>121.52</v>
      </c>
      <c r="C82" s="8">
        <f>C81+(C91-C81)/(A91-A81)</f>
        <v>75.88</v>
      </c>
      <c r="D82" s="1">
        <f t="shared" si="4"/>
        <v>1.8412121212121211</v>
      </c>
      <c r="E82" s="13">
        <f t="shared" si="5"/>
        <v>1.6903765690376549E-2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2">
      <c r="A83" s="8">
        <f t="shared" si="11"/>
        <v>67</v>
      </c>
      <c r="B83" s="8">
        <f>B82+(B91-B81)/(A91-A81)</f>
        <v>123.53999999999999</v>
      </c>
      <c r="C83" s="8">
        <f>C82+(C91-C81)/(A91-A81)</f>
        <v>76.759999999999991</v>
      </c>
      <c r="D83" s="1">
        <f t="shared" si="4"/>
        <v>1.8438805970149252</v>
      </c>
      <c r="E83" s="13">
        <f t="shared" si="5"/>
        <v>1.6622778143515538E-2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2">
      <c r="A84" s="8">
        <f t="shared" si="11"/>
        <v>68</v>
      </c>
      <c r="B84" s="8">
        <f>B83+(B91-B81)/(A91-A81)</f>
        <v>125.55999999999999</v>
      </c>
      <c r="C84" s="8">
        <f>C83+(C91-C81)/(A91-A81)</f>
        <v>77.639999999999986</v>
      </c>
      <c r="D84" s="1">
        <f t="shared" si="4"/>
        <v>1.8464705882352939</v>
      </c>
      <c r="E84" s="13">
        <f t="shared" si="5"/>
        <v>1.6350979439857527E-2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2">
      <c r="A85" s="8">
        <f t="shared" si="11"/>
        <v>69</v>
      </c>
      <c r="B85" s="8">
        <f>B84+(B91-B81)/(A91-A81)</f>
        <v>127.57999999999998</v>
      </c>
      <c r="C85" s="8">
        <f>C84+(C91-C81)/(A91-A81)</f>
        <v>78.519999999999982</v>
      </c>
      <c r="D85" s="1">
        <f t="shared" si="4"/>
        <v>1.8489855072463766</v>
      </c>
      <c r="E85" s="13">
        <f t="shared" si="5"/>
        <v>1.6087926091111759E-2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2">
      <c r="A86" s="8">
        <f t="shared" si="11"/>
        <v>70</v>
      </c>
      <c r="B86" s="8">
        <f>B85+(B91-B81)/(A91-A81)</f>
        <v>129.6</v>
      </c>
      <c r="C86" s="8">
        <f>C85+(C91-C81)/(A91-A81)</f>
        <v>79.399999999999977</v>
      </c>
      <c r="D86" s="1">
        <f t="shared" si="4"/>
        <v>1.8514285714285714</v>
      </c>
      <c r="E86" s="13">
        <f t="shared" si="5"/>
        <v>1.583320269634747E-2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2">
      <c r="A87" s="8">
        <f t="shared" si="11"/>
        <v>71</v>
      </c>
      <c r="B87" s="8">
        <f>B86+(B91-B81)/(A91-A81)</f>
        <v>131.62</v>
      </c>
      <c r="C87" s="8">
        <f>C86+(C91-C81)/(A91-A81)</f>
        <v>80.279999999999973</v>
      </c>
      <c r="D87" s="1">
        <f t="shared" si="4"/>
        <v>1.8538028169014085</v>
      </c>
      <c r="E87" s="13">
        <f t="shared" si="5"/>
        <v>1.5586419753086389E-2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x14ac:dyDescent="0.2">
      <c r="A88" s="8">
        <f t="shared" si="11"/>
        <v>72</v>
      </c>
      <c r="B88" s="8">
        <f>B87+(B91-B81)/(A91-A81)</f>
        <v>133.64000000000001</v>
      </c>
      <c r="C88" s="8">
        <f>C87+(C91-C81)/(A91-A81)</f>
        <v>81.159999999999968</v>
      </c>
      <c r="D88" s="1">
        <f t="shared" si="4"/>
        <v>1.8561111111111113</v>
      </c>
      <c r="E88" s="13">
        <f t="shared" si="5"/>
        <v>1.5347211669959115E-2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x14ac:dyDescent="0.2">
      <c r="A89" s="8">
        <f t="shared" si="11"/>
        <v>73</v>
      </c>
      <c r="B89" s="8">
        <f>B88+(B91-B81)/(A91-A81)</f>
        <v>135.66000000000003</v>
      </c>
      <c r="C89" s="8">
        <f>C88+(C91-C81)/(A91-A81)</f>
        <v>82.039999999999964</v>
      </c>
      <c r="D89" s="1">
        <f t="shared" si="4"/>
        <v>1.858356164383562</v>
      </c>
      <c r="E89" s="13">
        <f t="shared" si="5"/>
        <v>1.5115234959593105E-2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x14ac:dyDescent="0.2">
      <c r="A90" s="8">
        <f t="shared" si="11"/>
        <v>74</v>
      </c>
      <c r="B90" s="8">
        <f>B89+(B91-B81)/(A91-A81)</f>
        <v>137.68000000000004</v>
      </c>
      <c r="C90" s="8">
        <f>C89+(C91-C81)/(A91-A81)</f>
        <v>82.919999999999959</v>
      </c>
      <c r="D90" s="1">
        <f t="shared" si="4"/>
        <v>1.8605405405405411</v>
      </c>
      <c r="E90" s="13">
        <f t="shared" si="5"/>
        <v>1.4890166592953058E-2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x14ac:dyDescent="0.2">
      <c r="A91" s="9">
        <v>75</v>
      </c>
      <c r="B91" s="9">
        <f>VLOOKUP(CONCATENATE($A$1,A91),'Smith et al 2006'!$A$2:$S$780,8,FALSE)</f>
        <v>139.69999999999999</v>
      </c>
      <c r="C91" s="9">
        <f>VLOOKUP(CONCATENATE($A$1,A91),'Smith et al 2006'!$A$2:$S$780,9,FALSE)</f>
        <v>83.8</v>
      </c>
      <c r="D91" s="1">
        <f t="shared" si="4"/>
        <v>1.8626666666666665</v>
      </c>
      <c r="E91" s="13">
        <f t="shared" si="5"/>
        <v>1.467170249854699E-2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x14ac:dyDescent="0.2">
      <c r="A92" s="8">
        <f t="shared" ref="A92:A100" si="12">A91+1</f>
        <v>76</v>
      </c>
      <c r="B92" s="8">
        <f>B91+(B101-B91)/(A101-A91)</f>
        <v>141.47999999999999</v>
      </c>
      <c r="C92" s="8">
        <f>C91+(C101-C91)/(A101-A91)</f>
        <v>84.57</v>
      </c>
      <c r="D92" s="1">
        <f t="shared" si="4"/>
        <v>1.861578947368421</v>
      </c>
      <c r="E92" s="13">
        <f t="shared" si="5"/>
        <v>1.274158911954193E-2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x14ac:dyDescent="0.2">
      <c r="A93" s="8">
        <f t="shared" si="12"/>
        <v>77</v>
      </c>
      <c r="B93" s="8">
        <f>B92+(B101-B91)/(A101-A91)</f>
        <v>143.26</v>
      </c>
      <c r="C93" s="8">
        <f>C92+(C101-C91)/(A101-A91)</f>
        <v>85.339999999999989</v>
      </c>
      <c r="D93" s="1">
        <f t="shared" si="4"/>
        <v>1.8605194805194805</v>
      </c>
      <c r="E93" s="13">
        <f t="shared" si="5"/>
        <v>1.2581283573650071E-2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x14ac:dyDescent="0.2">
      <c r="A94" s="8">
        <f t="shared" si="12"/>
        <v>78</v>
      </c>
      <c r="B94" s="8">
        <f>B93+(B101-B91)/(A101-A91)</f>
        <v>145.04</v>
      </c>
      <c r="C94" s="8">
        <f>C93+(C101-C91)/(A101-A91)</f>
        <v>86.109999999999985</v>
      </c>
      <c r="D94" s="1">
        <f t="shared" si="4"/>
        <v>1.8594871794871795</v>
      </c>
      <c r="E94" s="13">
        <f t="shared" si="5"/>
        <v>1.2424961608264784E-2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x14ac:dyDescent="0.2">
      <c r="A95" s="8">
        <f t="shared" si="12"/>
        <v>79</v>
      </c>
      <c r="B95" s="8">
        <f>B94+(B101-B91)/(A101-A91)</f>
        <v>146.82</v>
      </c>
      <c r="C95" s="8">
        <f>C94+(C101-C91)/(A101-A91)</f>
        <v>86.879999999999981</v>
      </c>
      <c r="D95" s="1">
        <f t="shared" si="4"/>
        <v>1.8584810126582278</v>
      </c>
      <c r="E95" s="13">
        <f t="shared" si="5"/>
        <v>1.2272476558190748E-2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x14ac:dyDescent="0.2">
      <c r="A96" s="8">
        <f t="shared" si="12"/>
        <v>80</v>
      </c>
      <c r="B96" s="8">
        <f>B95+(B101-B91)/(A101-A91)</f>
        <v>148.6</v>
      </c>
      <c r="C96" s="8">
        <f>C95+(C101-C91)/(A101-A91)</f>
        <v>87.649999999999977</v>
      </c>
      <c r="D96" s="1">
        <f t="shared" si="4"/>
        <v>1.8574999999999999</v>
      </c>
      <c r="E96" s="13">
        <f t="shared" si="5"/>
        <v>1.2123688870726124E-2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x14ac:dyDescent="0.2">
      <c r="A97" s="8">
        <f t="shared" si="12"/>
        <v>81</v>
      </c>
      <c r="B97" s="8">
        <f>B96+(B101-B91)/(A101-A91)</f>
        <v>150.38</v>
      </c>
      <c r="C97" s="8">
        <f>C96+(C101-C91)/(A101-A91)</f>
        <v>88.419999999999973</v>
      </c>
      <c r="D97" s="1">
        <f t="shared" si="4"/>
        <v>1.8565432098765431</v>
      </c>
      <c r="E97" s="13">
        <f t="shared" si="5"/>
        <v>1.1978465679677086E-2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x14ac:dyDescent="0.2">
      <c r="A98" s="8">
        <f t="shared" si="12"/>
        <v>82</v>
      </c>
      <c r="B98" s="8">
        <f>B97+(B101-B91)/(A101-A91)</f>
        <v>152.16</v>
      </c>
      <c r="C98" s="8">
        <f>C97+(C101-C91)/(A101-A91)</f>
        <v>89.189999999999969</v>
      </c>
      <c r="D98" s="1">
        <f t="shared" si="4"/>
        <v>1.8556097560975608</v>
      </c>
      <c r="E98" s="13">
        <f t="shared" si="5"/>
        <v>1.1836680409629041E-2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x14ac:dyDescent="0.2">
      <c r="A99" s="8">
        <f t="shared" si="12"/>
        <v>83</v>
      </c>
      <c r="B99" s="8">
        <f>B98+(B101-B91)/(A101-A91)</f>
        <v>153.94</v>
      </c>
      <c r="C99" s="8">
        <f>C98+(C101-C91)/(A101-A91)</f>
        <v>89.959999999999965</v>
      </c>
      <c r="D99" s="1">
        <f t="shared" si="4"/>
        <v>1.8546987951807228</v>
      </c>
      <c r="E99" s="13">
        <f t="shared" si="5"/>
        <v>1.1698212407991626E-2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x14ac:dyDescent="0.2">
      <c r="A100" s="8">
        <f t="shared" si="12"/>
        <v>84</v>
      </c>
      <c r="B100" s="8">
        <f>B99+(B101-B91)/(A101-A91)</f>
        <v>155.72</v>
      </c>
      <c r="C100" s="8">
        <f>C99+(C101-C91)/(A101-A91)</f>
        <v>90.729999999999961</v>
      </c>
      <c r="D100" s="1">
        <f t="shared" si="4"/>
        <v>1.8538095238095238</v>
      </c>
      <c r="E100" s="13">
        <f t="shared" si="5"/>
        <v>1.1562946602572399E-2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x14ac:dyDescent="0.2">
      <c r="A101" s="9">
        <v>85</v>
      </c>
      <c r="B101" s="9">
        <f>VLOOKUP(CONCATENATE($A$1,A101),'Smith et al 2006'!$A$2:$S$780,8,FALSE)</f>
        <v>157.5</v>
      </c>
      <c r="C101" s="9">
        <f>VLOOKUP(CONCATENATE($A$1,A101),'Smith et al 2006'!$A$2:$S$780,9,FALSE)</f>
        <v>91.5</v>
      </c>
      <c r="D101" s="1">
        <f t="shared" si="4"/>
        <v>1.8529411764705883</v>
      </c>
      <c r="E101" s="13">
        <f t="shared" si="5"/>
        <v>1.1430773182635523E-2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x14ac:dyDescent="0.2">
      <c r="A102" s="8">
        <f t="shared" ref="A102:A110" si="13">A101+1</f>
        <v>86</v>
      </c>
      <c r="B102" s="8">
        <f>B101+(B111-B101)/(A111-A101)</f>
        <v>159.05000000000001</v>
      </c>
      <c r="C102" s="8">
        <f>C101+(C111-C101)/(A111-A101)</f>
        <v>92.15</v>
      </c>
      <c r="D102" s="1">
        <f t="shared" si="4"/>
        <v>1.8494186046511629</v>
      </c>
      <c r="E102" s="13">
        <f t="shared" si="5"/>
        <v>9.8412698412699839E-3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2</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x14ac:dyDescent="0.2">
      <c r="A103" s="8">
        <f t="shared" si="13"/>
        <v>87</v>
      </c>
      <c r="B103" s="8">
        <f>B102+(B111-B101)/(A111-A101)</f>
        <v>160.60000000000002</v>
      </c>
      <c r="C103" s="8">
        <f>C102+(C111-C101)/(A111-A101)</f>
        <v>92.800000000000011</v>
      </c>
      <c r="D103" s="1">
        <f t="shared" si="4"/>
        <v>1.8459770114942531</v>
      </c>
      <c r="E103" s="13">
        <f t="shared" si="5"/>
        <v>9.7453630933670432E-3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2</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x14ac:dyDescent="0.2">
      <c r="A104" s="8">
        <f t="shared" si="13"/>
        <v>88</v>
      </c>
      <c r="B104" s="8">
        <f>B103+(B111-B101)/(A111-A101)</f>
        <v>162.15000000000003</v>
      </c>
      <c r="C104" s="8">
        <f>C103+(C111-C101)/(A111-A101)</f>
        <v>93.450000000000017</v>
      </c>
      <c r="D104" s="1">
        <f t="shared" si="4"/>
        <v>1.8426136363636367</v>
      </c>
      <c r="E104" s="13">
        <f t="shared" si="5"/>
        <v>9.6513075965132256E-3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2</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x14ac:dyDescent="0.2">
      <c r="A105" s="8">
        <f t="shared" si="13"/>
        <v>89</v>
      </c>
      <c r="B105" s="8">
        <f>B104+(B111-B101)/(A111-A101)</f>
        <v>163.70000000000005</v>
      </c>
      <c r="C105" s="8">
        <f>C104+(C111-C101)/(A111-A101)</f>
        <v>94.100000000000023</v>
      </c>
      <c r="D105" s="1">
        <f t="shared" ref="D105:D141" si="14">B105/A105</f>
        <v>1.8393258426966297</v>
      </c>
      <c r="E105" s="13">
        <f t="shared" ref="E105:E141" si="15">(B105/B104)-1</f>
        <v>9.5590502621030193E-3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2</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x14ac:dyDescent="0.2">
      <c r="A106" s="8">
        <f t="shared" si="13"/>
        <v>90</v>
      </c>
      <c r="B106" s="8">
        <f>B105+(B111-B101)/(A111-A101)</f>
        <v>165.25000000000006</v>
      </c>
      <c r="C106" s="8">
        <f>C105+(C111-C101)/(A111-A101)</f>
        <v>94.750000000000028</v>
      </c>
      <c r="D106" s="1">
        <f t="shared" si="14"/>
        <v>1.8361111111111117</v>
      </c>
      <c r="E106" s="13">
        <f t="shared" si="15"/>
        <v>9.4685400122176411E-3</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2</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x14ac:dyDescent="0.2">
      <c r="A107" s="8">
        <f t="shared" si="13"/>
        <v>91</v>
      </c>
      <c r="B107" s="8">
        <f>B106+(B111-B101)/(A111-A101)</f>
        <v>166.80000000000007</v>
      </c>
      <c r="C107" s="8">
        <f>C106+(C111-C101)/(A111-A101)</f>
        <v>95.400000000000034</v>
      </c>
      <c r="D107" s="1">
        <f t="shared" si="14"/>
        <v>1.8329670329670338</v>
      </c>
      <c r="E107" s="13">
        <f t="shared" si="15"/>
        <v>9.3797276853253564E-3</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2</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x14ac:dyDescent="0.2">
      <c r="A108" s="8">
        <f t="shared" si="13"/>
        <v>92</v>
      </c>
      <c r="B108" s="8">
        <f>B107+(B111-B101)/(A111-A101)</f>
        <v>168.35000000000008</v>
      </c>
      <c r="C108" s="8">
        <f>C107+(C111-C101)/(A111-A101)</f>
        <v>96.05000000000004</v>
      </c>
      <c r="D108" s="1">
        <f t="shared" si="14"/>
        <v>1.8298913043478269</v>
      </c>
      <c r="E108" s="13">
        <f t="shared" si="15"/>
        <v>9.2925659472422595E-3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2</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x14ac:dyDescent="0.2">
      <c r="A109" s="8">
        <f t="shared" si="13"/>
        <v>93</v>
      </c>
      <c r="B109" s="8">
        <f>B108+(B111-B101)/(A111-A101)</f>
        <v>169.90000000000009</v>
      </c>
      <c r="C109" s="8">
        <f>C108+(C111-C101)/(A111-A101)</f>
        <v>96.700000000000045</v>
      </c>
      <c r="D109" s="1">
        <f t="shared" si="14"/>
        <v>1.8268817204301084</v>
      </c>
      <c r="E109" s="13">
        <f t="shared" si="15"/>
        <v>9.2070092070093423E-3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2</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x14ac:dyDescent="0.2">
      <c r="A110" s="8">
        <f t="shared" si="13"/>
        <v>94</v>
      </c>
      <c r="B110" s="8">
        <f>B109+(B111-B101)/(A111-A101)</f>
        <v>171.4500000000001</v>
      </c>
      <c r="C110" s="8">
        <f>C109+(C111-C101)/(A111-A101)</f>
        <v>97.350000000000051</v>
      </c>
      <c r="D110" s="1">
        <f t="shared" si="14"/>
        <v>1.823936170212767</v>
      </c>
      <c r="E110" s="13">
        <f t="shared" si="15"/>
        <v>9.123013537374991E-3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2</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x14ac:dyDescent="0.2">
      <c r="A111" s="9">
        <v>95</v>
      </c>
      <c r="B111" s="9">
        <f>VLOOKUP(CONCATENATE($A$1,A111),'Smith et al 2006'!$A$2:$S$780,8,FALSE)</f>
        <v>173</v>
      </c>
      <c r="C111" s="9">
        <f>VLOOKUP(CONCATENATE($A$1,A111),'Smith et al 2006'!$A$2:$S$780,9,FALSE)</f>
        <v>98</v>
      </c>
      <c r="D111" s="1">
        <f t="shared" si="14"/>
        <v>1.8210526315789475</v>
      </c>
      <c r="E111" s="13">
        <f t="shared" si="15"/>
        <v>9.0405365995911424E-3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2</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x14ac:dyDescent="0.2">
      <c r="A112" s="8">
        <f t="shared" ref="A112:A120" si="16">A111+1</f>
        <v>96</v>
      </c>
      <c r="B112" s="8">
        <f>B111+(B121-B111)/(A121-A111)</f>
        <v>174.3</v>
      </c>
      <c r="C112" s="8">
        <f>C111+(C121-C111)/(A121-A111)</f>
        <v>98.54</v>
      </c>
      <c r="D112" s="1">
        <f t="shared" si="14"/>
        <v>1.815625</v>
      </c>
      <c r="E112" s="13">
        <f t="shared" si="15"/>
        <v>7.5144508670521581E-3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2</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x14ac:dyDescent="0.2">
      <c r="A113" s="8">
        <f t="shared" si="16"/>
        <v>97</v>
      </c>
      <c r="B113" s="8">
        <f>B112+(B121-B111)/(A121-A111)</f>
        <v>175.60000000000002</v>
      </c>
      <c r="C113" s="8">
        <f>C112+(C121-C111)/(A121-A111)</f>
        <v>99.080000000000013</v>
      </c>
      <c r="D113" s="1">
        <f t="shared" si="14"/>
        <v>1.8103092783505157</v>
      </c>
      <c r="E113" s="13">
        <f t="shared" si="15"/>
        <v>7.4584050487664921E-3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2</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x14ac:dyDescent="0.2">
      <c r="A114" s="8">
        <f t="shared" si="16"/>
        <v>98</v>
      </c>
      <c r="B114" s="8">
        <f>B113+(B121-B111)/(A121-A111)</f>
        <v>176.90000000000003</v>
      </c>
      <c r="C114" s="8">
        <f>C113+(C121-C111)/(A121-A111)</f>
        <v>99.620000000000019</v>
      </c>
      <c r="D114" s="1">
        <f t="shared" si="14"/>
        <v>1.805102040816327</v>
      </c>
      <c r="E114" s="13">
        <f t="shared" si="15"/>
        <v>7.4031890660593014E-3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2</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x14ac:dyDescent="0.2">
      <c r="A115" s="8">
        <f t="shared" si="16"/>
        <v>99</v>
      </c>
      <c r="B115" s="8">
        <f>B114+(B121-B111)/(A121-A111)</f>
        <v>178.20000000000005</v>
      </c>
      <c r="C115" s="8">
        <f>C114+(C121-C111)/(A121-A111)</f>
        <v>100.16000000000003</v>
      </c>
      <c r="D115" s="1">
        <f t="shared" si="14"/>
        <v>1.8000000000000005</v>
      </c>
      <c r="E115" s="13">
        <f t="shared" si="15"/>
        <v>7.3487846240813948E-3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2</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x14ac:dyDescent="0.2">
      <c r="A116" s="8">
        <f t="shared" si="16"/>
        <v>100</v>
      </c>
      <c r="B116" s="8">
        <f>B115+(B121-B111)/(A121-A111)</f>
        <v>179.50000000000006</v>
      </c>
      <c r="C116" s="8">
        <f>C115+(C121-C111)/(A121-A111)</f>
        <v>100.70000000000003</v>
      </c>
      <c r="D116" s="1">
        <f t="shared" si="14"/>
        <v>1.7950000000000006</v>
      </c>
      <c r="E116" s="13">
        <f t="shared" si="15"/>
        <v>7.2951739618407618E-3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2</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x14ac:dyDescent="0.2">
      <c r="A117" s="8">
        <f t="shared" si="16"/>
        <v>101</v>
      </c>
      <c r="B117" s="8">
        <f>B116+(B121-B111)/(A121-A111)</f>
        <v>180.80000000000007</v>
      </c>
      <c r="C117" s="8">
        <f>C116+(C121-C111)/(A121-A111)</f>
        <v>101.24000000000004</v>
      </c>
      <c r="D117" s="1">
        <f t="shared" si="14"/>
        <v>1.7900990099009908</v>
      </c>
      <c r="E117" s="13">
        <f t="shared" si="15"/>
        <v>7.2423398328691491E-3</v>
      </c>
      <c r="F117" s="20"/>
      <c r="G117" s="20"/>
      <c r="H117" s="8">
        <f>H116+(H121-H111)/($A121-$A111)</f>
        <v>2</v>
      </c>
    </row>
    <row r="118" spans="1:108" x14ac:dyDescent="0.2">
      <c r="A118" s="8">
        <f t="shared" si="16"/>
        <v>102</v>
      </c>
      <c r="B118" s="8">
        <f>B117+(B121-B111)/(A121-A111)</f>
        <v>182.10000000000008</v>
      </c>
      <c r="C118" s="8">
        <f>C117+(C121-C111)/(A121-A111)</f>
        <v>101.78000000000004</v>
      </c>
      <c r="D118" s="1">
        <f t="shared" si="14"/>
        <v>1.7852941176470596</v>
      </c>
      <c r="E118" s="13">
        <f t="shared" si="15"/>
        <v>7.1902654867257443E-3</v>
      </c>
      <c r="F118" s="20"/>
      <c r="G118" s="20"/>
      <c r="H118" s="8">
        <f>H117+(H121-H111)/($A121-$A111)</f>
        <v>2</v>
      </c>
    </row>
    <row r="119" spans="1:108" x14ac:dyDescent="0.2">
      <c r="A119" s="8">
        <f t="shared" si="16"/>
        <v>103</v>
      </c>
      <c r="B119" s="8">
        <f>B118+(B121-B111)/(A121-A111)</f>
        <v>183.40000000000009</v>
      </c>
      <c r="C119" s="8">
        <f>C118+(C121-C111)/(A121-A111)</f>
        <v>102.32000000000005</v>
      </c>
      <c r="D119" s="1">
        <f t="shared" si="14"/>
        <v>1.7805825242718456</v>
      </c>
      <c r="E119" s="13">
        <f t="shared" si="15"/>
        <v>7.1389346512904517E-3</v>
      </c>
      <c r="F119" s="20"/>
      <c r="G119" s="20"/>
      <c r="H119" s="8">
        <f>H118+(H121-H111)/($A121-$A111)</f>
        <v>2</v>
      </c>
    </row>
    <row r="120" spans="1:108" x14ac:dyDescent="0.2">
      <c r="A120" s="8">
        <f t="shared" si="16"/>
        <v>104</v>
      </c>
      <c r="B120" s="8">
        <f>B119+(B121-B111)/(A121-A111)</f>
        <v>184.7000000000001</v>
      </c>
      <c r="C120" s="8">
        <f>C119+(C121-C111)/(A121-A111)</f>
        <v>102.86000000000006</v>
      </c>
      <c r="D120" s="1">
        <f t="shared" si="14"/>
        <v>1.7759615384615395</v>
      </c>
      <c r="E120" s="13">
        <f t="shared" si="15"/>
        <v>7.0883315158125626E-3</v>
      </c>
      <c r="F120" s="20"/>
      <c r="G120" s="20"/>
      <c r="H120" s="8">
        <f>H119+(H121-H111)/($A121-$A111)</f>
        <v>2</v>
      </c>
    </row>
    <row r="121" spans="1:108" x14ac:dyDescent="0.2">
      <c r="A121" s="9">
        <v>105</v>
      </c>
      <c r="B121" s="9">
        <f>VLOOKUP(CONCATENATE($A$1,A121),'Smith et al 2006'!$A$2:$S$780,8,FALSE)</f>
        <v>186</v>
      </c>
      <c r="C121" s="9">
        <f>VLOOKUP(CONCATENATE($A$1,A121),'Smith et al 2006'!$A$2:$S$780,9,FALSE)</f>
        <v>103.4</v>
      </c>
      <c r="D121" s="1">
        <f t="shared" si="14"/>
        <v>1.7714285714285714</v>
      </c>
      <c r="E121" s="13">
        <f t="shared" si="15"/>
        <v>7.0384407146719674E-3</v>
      </c>
      <c r="F121" s="20"/>
      <c r="G121" s="20"/>
      <c r="H121" s="9">
        <f>VLOOKUP(CONCATENATE($A$1,$A121),'Smith et al 2006'!$A$2:$S$780,11,FALSE)</f>
        <v>2</v>
      </c>
    </row>
    <row r="122" spans="1:108" x14ac:dyDescent="0.2">
      <c r="A122" s="8">
        <f t="shared" ref="A122:A130" si="17">A121+1</f>
        <v>106</v>
      </c>
      <c r="B122" s="8">
        <f>B121+(B131-B121)/(A131-A121)</f>
        <v>187.04</v>
      </c>
      <c r="C122" s="8">
        <f>C121+(C131-C121)/(A131-A121)</f>
        <v>103.83000000000001</v>
      </c>
      <c r="D122" s="1">
        <f t="shared" si="14"/>
        <v>1.7645283018867923</v>
      </c>
      <c r="E122" s="13">
        <f t="shared" si="15"/>
        <v>5.5913978494623873E-3</v>
      </c>
      <c r="F122" s="20"/>
      <c r="G122" s="20"/>
      <c r="H122" s="8">
        <f>H121+(H131-H121)/($A131-$A121)</f>
        <v>2</v>
      </c>
    </row>
    <row r="123" spans="1:108" x14ac:dyDescent="0.2">
      <c r="A123" s="8">
        <f t="shared" si="17"/>
        <v>107</v>
      </c>
      <c r="B123" s="8">
        <f>B122+(B131-B121)/(A131-A121)</f>
        <v>188.07999999999998</v>
      </c>
      <c r="C123" s="8">
        <f>C122+(C131-C121)/(A131-A121)</f>
        <v>104.26000000000002</v>
      </c>
      <c r="D123" s="1">
        <f t="shared" si="14"/>
        <v>1.7577570093457942</v>
      </c>
      <c r="E123" s="13">
        <f t="shared" si="15"/>
        <v>5.5603079555175405E-3</v>
      </c>
      <c r="F123" s="20"/>
      <c r="G123" s="20"/>
      <c r="H123" s="8">
        <f>H122+(H131-H121)/($A131-$A121)</f>
        <v>2</v>
      </c>
    </row>
    <row r="124" spans="1:108" x14ac:dyDescent="0.2">
      <c r="A124" s="8">
        <f t="shared" si="17"/>
        <v>108</v>
      </c>
      <c r="B124" s="8">
        <f>B123+(B131-B121)/(A131-A121)</f>
        <v>189.11999999999998</v>
      </c>
      <c r="C124" s="8">
        <f>C123+(C131-C121)/(A131-A121)</f>
        <v>104.69000000000003</v>
      </c>
      <c r="D124" s="1">
        <f t="shared" si="14"/>
        <v>1.7511111111111108</v>
      </c>
      <c r="E124" s="13">
        <f t="shared" si="15"/>
        <v>5.5295618885580211E-3</v>
      </c>
      <c r="F124" s="20"/>
      <c r="G124" s="20"/>
      <c r="H124" s="8">
        <f>H123+(H131-H121)/($A131-$A121)</f>
        <v>2</v>
      </c>
    </row>
    <row r="125" spans="1:108" x14ac:dyDescent="0.2">
      <c r="A125" s="8">
        <f t="shared" si="17"/>
        <v>109</v>
      </c>
      <c r="B125" s="8">
        <f>B124+(B131-B121)/(A131-A121)</f>
        <v>190.15999999999997</v>
      </c>
      <c r="C125" s="8">
        <f>C124+(C131-C121)/(A131-A121)</f>
        <v>105.12000000000003</v>
      </c>
      <c r="D125" s="1">
        <f t="shared" si="14"/>
        <v>1.7445871559633024</v>
      </c>
      <c r="E125" s="13">
        <f t="shared" si="15"/>
        <v>5.4991539763113995E-3</v>
      </c>
      <c r="F125" s="20"/>
      <c r="G125" s="20"/>
      <c r="H125" s="8">
        <f>H124+(H131-H121)/($A131-$A121)</f>
        <v>2</v>
      </c>
    </row>
    <row r="126" spans="1:108" x14ac:dyDescent="0.2">
      <c r="A126" s="8">
        <f t="shared" si="17"/>
        <v>110</v>
      </c>
      <c r="B126" s="8">
        <f>B125+(B131-B121)/(A131-A121)</f>
        <v>191.19999999999996</v>
      </c>
      <c r="C126" s="8">
        <f>C125+(C131-C121)/(A131-A121)</f>
        <v>105.55000000000004</v>
      </c>
      <c r="D126" s="1">
        <f t="shared" si="14"/>
        <v>1.7381818181818178</v>
      </c>
      <c r="E126" s="13">
        <f t="shared" si="15"/>
        <v>5.4690786705930972E-3</v>
      </c>
      <c r="F126" s="20"/>
      <c r="G126" s="20"/>
      <c r="H126" s="8">
        <f>H125+(H131-H121)/($A131-$A121)</f>
        <v>2</v>
      </c>
    </row>
    <row r="127" spans="1:108" x14ac:dyDescent="0.2">
      <c r="A127" s="8">
        <f t="shared" si="17"/>
        <v>111</v>
      </c>
      <c r="B127" s="8">
        <f>B126+(B131-B121)/(A131-A121)</f>
        <v>192.23999999999995</v>
      </c>
      <c r="C127" s="8">
        <f>C126+(C131-C121)/(A131-A121)</f>
        <v>105.98000000000005</v>
      </c>
      <c r="D127" s="1">
        <f t="shared" si="14"/>
        <v>1.7318918918918915</v>
      </c>
      <c r="E127" s="13">
        <f t="shared" si="15"/>
        <v>5.4393305439330852E-3</v>
      </c>
      <c r="F127" s="20"/>
      <c r="G127" s="20"/>
      <c r="H127" s="8">
        <f>H126+(H131-H121)/($A131-$A121)</f>
        <v>2</v>
      </c>
    </row>
    <row r="128" spans="1:108" x14ac:dyDescent="0.2">
      <c r="A128" s="8">
        <f t="shared" si="17"/>
        <v>112</v>
      </c>
      <c r="B128" s="8">
        <f>B127+(B131-B121)/(A131-A121)</f>
        <v>193.27999999999994</v>
      </c>
      <c r="C128" s="8">
        <f>C127+(C131-C121)/(A131-A121)</f>
        <v>106.41000000000005</v>
      </c>
      <c r="D128" s="1">
        <f t="shared" si="14"/>
        <v>1.7257142857142853</v>
      </c>
      <c r="E128" s="13">
        <f t="shared" si="15"/>
        <v>5.4099042863087199E-3</v>
      </c>
      <c r="F128" s="20"/>
      <c r="G128" s="20"/>
      <c r="H128" s="8">
        <f>H127+(H131-H121)/($A131-$A121)</f>
        <v>2</v>
      </c>
    </row>
    <row r="129" spans="1:8" x14ac:dyDescent="0.2">
      <c r="A129" s="8">
        <f t="shared" si="17"/>
        <v>113</v>
      </c>
      <c r="B129" s="8">
        <f>B128+(B131-B121)/(A131-A121)</f>
        <v>194.31999999999994</v>
      </c>
      <c r="C129" s="8">
        <f>C128+(C131-C121)/(A131-A121)</f>
        <v>106.84000000000006</v>
      </c>
      <c r="D129" s="1">
        <f t="shared" si="14"/>
        <v>1.7196460176991144</v>
      </c>
      <c r="E129" s="13">
        <f t="shared" si="15"/>
        <v>5.3807947019868241E-3</v>
      </c>
      <c r="F129" s="20"/>
      <c r="G129" s="20"/>
      <c r="H129" s="8">
        <f>H128+(H131-H121)/($A131-$A121)</f>
        <v>2</v>
      </c>
    </row>
    <row r="130" spans="1:8" x14ac:dyDescent="0.2">
      <c r="A130" s="8">
        <f t="shared" si="17"/>
        <v>114</v>
      </c>
      <c r="B130" s="8">
        <f>B129+(B131-B121)/(A131-A121)</f>
        <v>195.35999999999993</v>
      </c>
      <c r="C130" s="8">
        <f>C129+(C131-C121)/(A131-A121)</f>
        <v>107.27000000000007</v>
      </c>
      <c r="D130" s="1">
        <f t="shared" si="14"/>
        <v>1.7136842105263153</v>
      </c>
      <c r="E130" s="13">
        <f t="shared" si="15"/>
        <v>5.3519967064634688E-3</v>
      </c>
      <c r="F130" s="20"/>
      <c r="G130" s="20"/>
      <c r="H130" s="8">
        <f>H129+(H131-H121)/($A131-$A121)</f>
        <v>2</v>
      </c>
    </row>
    <row r="131" spans="1:8" x14ac:dyDescent="0.2">
      <c r="A131" s="9">
        <v>115</v>
      </c>
      <c r="B131" s="9">
        <f>VLOOKUP(CONCATENATE($A$1,A131),'Smith et al 2006'!$A$2:$S$780,8,FALSE)</f>
        <v>196.4</v>
      </c>
      <c r="C131" s="9">
        <f>VLOOKUP(CONCATENATE($A$1,A131),'Smith et al 2006'!$A$2:$S$780,9,FALSE)</f>
        <v>107.7</v>
      </c>
      <c r="D131" s="1">
        <f t="shared" si="14"/>
        <v>1.7078260869565218</v>
      </c>
      <c r="E131" s="13">
        <f t="shared" si="15"/>
        <v>5.3235053235056728E-3</v>
      </c>
      <c r="F131" s="20"/>
      <c r="G131" s="20"/>
      <c r="H131" s="9">
        <f>VLOOKUP(CONCATENATE($A$1,$A131),'Smith et al 2006'!$A$2:$S$780,11,FALSE)</f>
        <v>2</v>
      </c>
    </row>
    <row r="132" spans="1:8" x14ac:dyDescent="0.2">
      <c r="A132" s="8">
        <f t="shared" ref="A132:A140" si="18">A131+1</f>
        <v>116</v>
      </c>
      <c r="B132" s="8">
        <f>B131+(B141-B131)/(A141-A131)</f>
        <v>197.19</v>
      </c>
      <c r="C132" s="8">
        <f>C131+(C141-C131)/(A141-A131)</f>
        <v>108.02000000000001</v>
      </c>
      <c r="D132" s="1">
        <f t="shared" si="14"/>
        <v>1.6999137931034483</v>
      </c>
      <c r="E132" s="13">
        <f t="shared" si="15"/>
        <v>4.0224032586557712E-3</v>
      </c>
      <c r="F132" s="20"/>
      <c r="G132" s="20"/>
      <c r="H132" s="8">
        <f>H131+(H141-H131)/($A141-$A131)</f>
        <v>2</v>
      </c>
    </row>
    <row r="133" spans="1:8" x14ac:dyDescent="0.2">
      <c r="A133" s="8">
        <f t="shared" si="18"/>
        <v>117</v>
      </c>
      <c r="B133" s="8">
        <f>B132+(B141-B131)/(A141-A131)</f>
        <v>197.98</v>
      </c>
      <c r="C133" s="8">
        <f>C132+(C141-C131)/(A141-A131)</f>
        <v>108.34</v>
      </c>
      <c r="D133" s="1">
        <f t="shared" si="14"/>
        <v>1.6921367521367521</v>
      </c>
      <c r="E133" s="13">
        <f t="shared" si="15"/>
        <v>4.0062883513363179E-3</v>
      </c>
      <c r="F133" s="20"/>
      <c r="G133" s="20"/>
      <c r="H133" s="8">
        <f>H132+(H141-H131)/($A141-$A131)</f>
        <v>2</v>
      </c>
    </row>
    <row r="134" spans="1:8" x14ac:dyDescent="0.2">
      <c r="A134" s="8">
        <f t="shared" si="18"/>
        <v>118</v>
      </c>
      <c r="B134" s="8">
        <f>B133+(B141-B131)/(A141-A131)</f>
        <v>198.76999999999998</v>
      </c>
      <c r="C134" s="8">
        <f>C133+(C141-C131)/(A141-A131)</f>
        <v>108.66</v>
      </c>
      <c r="D134" s="1">
        <f t="shared" si="14"/>
        <v>1.6844915254237287</v>
      </c>
      <c r="E134" s="13">
        <f t="shared" si="15"/>
        <v>3.9903020507121578E-3</v>
      </c>
      <c r="F134" s="20"/>
      <c r="G134" s="20"/>
      <c r="H134" s="8">
        <f>H133+(H141-H131)/($A141-$A131)</f>
        <v>2</v>
      </c>
    </row>
    <row r="135" spans="1:8" x14ac:dyDescent="0.2">
      <c r="A135" s="8">
        <f t="shared" si="18"/>
        <v>119</v>
      </c>
      <c r="B135" s="8">
        <f>B134+(B141-B131)/(A141-A131)</f>
        <v>199.55999999999997</v>
      </c>
      <c r="C135" s="8">
        <f>C134+(C141-C131)/(A141-A131)</f>
        <v>108.97999999999999</v>
      </c>
      <c r="D135" s="1">
        <f t="shared" si="14"/>
        <v>1.6769747899159662</v>
      </c>
      <c r="E135" s="13">
        <f t="shared" si="15"/>
        <v>3.9744428233636775E-3</v>
      </c>
      <c r="F135" s="20"/>
      <c r="G135" s="20"/>
      <c r="H135" s="8">
        <f>H134+(H141-H131)/($A141-$A131)</f>
        <v>2</v>
      </c>
    </row>
    <row r="136" spans="1:8" x14ac:dyDescent="0.2">
      <c r="A136" s="8">
        <f t="shared" si="18"/>
        <v>120</v>
      </c>
      <c r="B136" s="8">
        <f>B135+(B141-B131)/(A141-A131)</f>
        <v>200.34999999999997</v>
      </c>
      <c r="C136" s="8">
        <f>C135+(C141-C131)/(A141-A131)</f>
        <v>109.29999999999998</v>
      </c>
      <c r="D136" s="1">
        <f t="shared" si="14"/>
        <v>1.669583333333333</v>
      </c>
      <c r="E136" s="13">
        <f t="shared" si="15"/>
        <v>3.958709160152285E-3</v>
      </c>
      <c r="F136" s="20"/>
      <c r="G136" s="20"/>
      <c r="H136" s="8">
        <f>H135+(H141-H131)/($A141-$A131)</f>
        <v>2</v>
      </c>
    </row>
    <row r="137" spans="1:8" x14ac:dyDescent="0.2">
      <c r="A137" s="8">
        <f t="shared" si="18"/>
        <v>121</v>
      </c>
      <c r="B137" s="8">
        <f>B136+(B141-B131)/(A141-A131)</f>
        <v>201.13999999999996</v>
      </c>
      <c r="C137" s="8">
        <f>C136+(C141-C131)/(A141-A131)</f>
        <v>109.61999999999998</v>
      </c>
      <c r="D137" s="1">
        <f t="shared" si="14"/>
        <v>1.6623140495867765</v>
      </c>
      <c r="E137" s="13">
        <f t="shared" si="15"/>
        <v>3.9430995757423482E-3</v>
      </c>
      <c r="F137" s="20"/>
      <c r="G137" s="20"/>
      <c r="H137" s="8">
        <f>H136+(H141-H131)/($A141-$A131)</f>
        <v>2</v>
      </c>
    </row>
    <row r="138" spans="1:8" x14ac:dyDescent="0.2">
      <c r="A138" s="8">
        <f t="shared" si="18"/>
        <v>122</v>
      </c>
      <c r="B138" s="8">
        <f>B137+(B141-B131)/(A141-A131)</f>
        <v>201.92999999999995</v>
      </c>
      <c r="C138" s="8">
        <f>C137+(C141-C131)/(A141-A131)</f>
        <v>109.93999999999997</v>
      </c>
      <c r="D138" s="1">
        <f t="shared" si="14"/>
        <v>1.655163934426229</v>
      </c>
      <c r="E138" s="13">
        <f t="shared" si="15"/>
        <v>3.9276126081335683E-3</v>
      </c>
      <c r="F138" s="20"/>
      <c r="G138" s="20"/>
      <c r="H138" s="8">
        <f>H137+(H141-H131)/($A141-$A131)</f>
        <v>2</v>
      </c>
    </row>
    <row r="139" spans="1:8" x14ac:dyDescent="0.2">
      <c r="A139" s="8">
        <f t="shared" si="18"/>
        <v>123</v>
      </c>
      <c r="B139" s="8">
        <f>B138+(B141-B131)/(A141-A131)</f>
        <v>202.71999999999994</v>
      </c>
      <c r="C139" s="8">
        <f>C138+(C141-C131)/(A141-A131)</f>
        <v>110.25999999999996</v>
      </c>
      <c r="D139" s="1">
        <f t="shared" si="14"/>
        <v>1.6481300813008126</v>
      </c>
      <c r="E139" s="13">
        <f t="shared" si="15"/>
        <v>3.9122468182042347E-3</v>
      </c>
      <c r="F139" s="20"/>
      <c r="G139" s="20"/>
      <c r="H139" s="8">
        <f>H138+(H141-H131)/($A141-$A131)</f>
        <v>2</v>
      </c>
    </row>
    <row r="140" spans="1:8" x14ac:dyDescent="0.2">
      <c r="A140" s="8">
        <f t="shared" si="18"/>
        <v>124</v>
      </c>
      <c r="B140" s="8">
        <f>B139+(B141-B131)/(A141-A131)</f>
        <v>203.50999999999993</v>
      </c>
      <c r="C140" s="8">
        <f>C139+(C141-C131)/(A141-A131)</f>
        <v>110.57999999999996</v>
      </c>
      <c r="D140" s="1">
        <f t="shared" si="14"/>
        <v>1.6412096774193543</v>
      </c>
      <c r="E140" s="13">
        <f t="shared" si="15"/>
        <v>3.8970007892660252E-3</v>
      </c>
      <c r="F140" s="20"/>
      <c r="G140" s="20"/>
      <c r="H140" s="8">
        <f>H139+(H141-H131)/($A141-$A131)</f>
        <v>2</v>
      </c>
    </row>
    <row r="141" spans="1:8" x14ac:dyDescent="0.2">
      <c r="A141" s="9">
        <v>125</v>
      </c>
      <c r="B141" s="9">
        <f>VLOOKUP(CONCATENATE($A$1,A141),'Smith et al 2006'!$A$2:$S$780,8,FALSE)</f>
        <v>204.3</v>
      </c>
      <c r="C141" s="9">
        <f>VLOOKUP(CONCATENATE($A$1,A141),'Smith et al 2006'!$A$2:$S$780,9,FALSE)</f>
        <v>110.9</v>
      </c>
      <c r="D141" s="1">
        <f t="shared" si="14"/>
        <v>1.6344000000000001</v>
      </c>
      <c r="E141" s="13">
        <f t="shared" si="15"/>
        <v>3.8818731266281326E-3</v>
      </c>
      <c r="F141" s="20"/>
      <c r="G141" s="20"/>
      <c r="H141" s="9">
        <f>VLOOKUP(CONCATENATE($A$1,$A141),'Smith et al 2006'!$A$2:$S$780,11,FALSE)</f>
        <v>2</v>
      </c>
    </row>
    <row r="142" spans="1:8" x14ac:dyDescent="0.2">
      <c r="A142" s="5"/>
    </row>
    <row r="143" spans="1:8" x14ac:dyDescent="0.2">
      <c r="A143" s="5"/>
    </row>
    <row r="144" spans="1:8"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6"/>
    </row>
  </sheetData>
  <sheetProtection algorithmName="SHA-512" hashValue="F8fRewvx7/xNq4NfVPm6Gqf8tGFtwazt3FfC6FnYJ3BaUiWW5DQX7BHM8hQ1+uoCcjBLqy6o3iF9/jFpGpLnVQ==" saltValue="tsR40gFXdnDTT9qVRP42pg==" spinCount="100000" sheet="1" objects="1" scenarios="1"/>
  <mergeCells count="3">
    <mergeCell ref="D14:E14"/>
    <mergeCell ref="F13:K13"/>
    <mergeCell ref="I14:K14"/>
  </mergeCells>
  <conditionalFormatting sqref="D17:D141">
    <cfRule type="top10" dxfId="48" priority="1" stopIfTrue="1" rank="1"/>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Properties xmlns="http://schemas.microsoft.com/sharepoint/v3" xsi:nil="true"/>
    <_ip_UnifiedCompliancePolicyUIAction xmlns="http://schemas.microsoft.com/sharepoint/v3" xsi:nil="true"/>
    <IconOverlay xmlns="http://schemas.microsoft.com/sharepoint/v4" xsi:nil="true"/>
    <lcf76f155ced4ddcb4097134ff3c332f xmlns="9ac66888-105e-4e54-b39a-e32c984792c9">
      <Terms xmlns="http://schemas.microsoft.com/office/infopath/2007/PartnerControls"/>
    </lcf76f155ced4ddcb4097134ff3c332f>
    <TaxCatchAll xmlns="04007bd9-c0d9-4f27-a4ad-edebe377049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1A29D138E81034AB3435EFB41AC1B6A" ma:contentTypeVersion="19" ma:contentTypeDescription="Create a new document." ma:contentTypeScope="" ma:versionID="7a69f81033b6c763e611d84094157b09">
  <xsd:schema xmlns:xsd="http://www.w3.org/2001/XMLSchema" xmlns:xs="http://www.w3.org/2001/XMLSchema" xmlns:p="http://schemas.microsoft.com/office/2006/metadata/properties" xmlns:ns1="http://schemas.microsoft.com/sharepoint/v3" xmlns:ns2="04007bd9-c0d9-4f27-a4ad-edebe3770499" xmlns:ns3="9ac66888-105e-4e54-b39a-e32c984792c9" xmlns:ns4="http://schemas.microsoft.com/sharepoint/v4" targetNamespace="http://schemas.microsoft.com/office/2006/metadata/properties" ma:root="true" ma:fieldsID="21a15dc1e92d7a29a1a9718d390123cf" ns1:_="" ns2:_="" ns3:_="" ns4:_="">
    <xsd:import namespace="http://schemas.microsoft.com/sharepoint/v3"/>
    <xsd:import namespace="04007bd9-c0d9-4f27-a4ad-edebe3770499"/>
    <xsd:import namespace="9ac66888-105e-4e54-b39a-e32c984792c9"/>
    <xsd:import namespace="http://schemas.microsoft.com/sharepoint/v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1:_ip_UnifiedCompliancePolicyProperties" minOccurs="0"/>
                <xsd:element ref="ns1:_ip_UnifiedCompliancePolicyUIAction" minOccurs="0"/>
                <xsd:element ref="ns3:MediaServiceOCR" minOccurs="0"/>
                <xsd:element ref="ns4:IconOverlay" minOccurs="0"/>
                <xsd:element ref="ns3:MediaServiceEventHashCode" minOccurs="0"/>
                <xsd:element ref="ns3:MediaServiceGenerationTime" minOccurs="0"/>
                <xsd:element ref="ns3:MediaServiceAutoKeyPoints" minOccurs="0"/>
                <xsd:element ref="ns3:MediaServiceKeyPoints"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007bd9-c0d9-4f27-a4ad-edebe377049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6" nillable="true" ma:displayName="Taxonomy Catch All Column" ma:hidden="true" ma:list="{ed2a84d8-057f-40d4-980b-4ffb05458a53}" ma:internalName="TaxCatchAll" ma:showField="CatchAllData" ma:web="04007bd9-c0d9-4f27-a4ad-edebe377049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ac66888-105e-4e54-b39a-e32c984792c9"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b60be8d9-dffb-4556-ab96-06e42ee90ae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8"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DE3D147-1F4A-4E8E-9B94-D15E1F0B54C2}">
  <ds:schemaRefs>
    <ds:schemaRef ds:uri="http://schemas.microsoft.com/sharepoint/v3/contenttype/forms"/>
  </ds:schemaRefs>
</ds:datastoreItem>
</file>

<file path=customXml/itemProps2.xml><?xml version="1.0" encoding="utf-8"?>
<ds:datastoreItem xmlns:ds="http://schemas.openxmlformats.org/officeDocument/2006/customXml" ds:itemID="{E14E3B51-3E44-4421-B621-E3526793E9F0}">
  <ds:schemaRefs>
    <ds:schemaRef ds:uri="http://schemas.microsoft.com/office/2006/metadata/properties"/>
    <ds:schemaRef ds:uri="http://schemas.microsoft.com/office/infopath/2007/PartnerControls"/>
    <ds:schemaRef ds:uri="http://schemas.microsoft.com/sharepoint/v3"/>
    <ds:schemaRef ds:uri="http://schemas.microsoft.com/sharepoint/v4"/>
    <ds:schemaRef ds:uri="9ac66888-105e-4e54-b39a-e32c984792c9"/>
    <ds:schemaRef ds:uri="04007bd9-c0d9-4f27-a4ad-edebe3770499"/>
  </ds:schemaRefs>
</ds:datastoreItem>
</file>

<file path=customXml/itemProps3.xml><?xml version="1.0" encoding="utf-8"?>
<ds:datastoreItem xmlns:ds="http://schemas.openxmlformats.org/officeDocument/2006/customXml" ds:itemID="{79B9ED1A-D9B2-42FA-A73C-84FA305C30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4007bd9-c0d9-4f27-a4ad-edebe3770499"/>
    <ds:schemaRef ds:uri="9ac66888-105e-4e54-b39a-e32c984792c9"/>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4</vt:i4>
      </vt:variant>
    </vt:vector>
  </HeadingPairs>
  <TitlesOfParts>
    <vt:vector size="62" baseType="lpstr">
      <vt:lpstr>Introduction</vt:lpstr>
      <vt:lpstr>Inputs and Results</vt:lpstr>
      <vt:lpstr>Summary Tabulations</vt:lpstr>
      <vt:lpstr>Soil C Rates</vt:lpstr>
      <vt:lpstr>Natural Regen Photo Plots</vt:lpstr>
      <vt:lpstr>Shrub Ratio Estimators</vt:lpstr>
      <vt:lpstr>Alder-maple PWW</vt:lpstr>
      <vt:lpstr>Aspen-birch NE</vt:lpstr>
      <vt:lpstr>Aspen-birch NLS</vt:lpstr>
      <vt:lpstr>Aspen-birch RMS</vt:lpstr>
      <vt:lpstr>Douglas-fir PWE</vt:lpstr>
      <vt:lpstr>Douglas-fir PWW</vt:lpstr>
      <vt:lpstr>Douglas-fir RMN</vt:lpstr>
      <vt:lpstr>Douglas-fir RMS</vt:lpstr>
      <vt:lpstr>Douglas-fir hpm PWW</vt:lpstr>
      <vt:lpstr>Elm-ash-cottonwood NLS</vt:lpstr>
      <vt:lpstr>Elm-ash-cottonwood NPS</vt:lpstr>
      <vt:lpstr>Elm-ash-cottonwood SC</vt:lpstr>
      <vt:lpstr>Fir-spruce-mountain hemlock PSW</vt:lpstr>
      <vt:lpstr>Fir-spruce-mountain hemlock PWE</vt:lpstr>
      <vt:lpstr>Fir-spruce-mountain hemlock PWW</vt:lpstr>
      <vt:lpstr>Fir-spruce-mountain hemlock RMN</vt:lpstr>
      <vt:lpstr>Fir-spruce-mountain hemlock RMS</vt:lpstr>
      <vt:lpstr>Hemlock-Sitka spruce PWW</vt:lpstr>
      <vt:lpstr>Hemlock-Sitka spruce hpm PWW</vt:lpstr>
      <vt:lpstr>Loblolly-shortleaf pine SC</vt:lpstr>
      <vt:lpstr>Loblolly-shortleaf pine SE</vt:lpstr>
      <vt:lpstr>Loblolly-shortleaf pine hpm SC</vt:lpstr>
      <vt:lpstr>Loblolly-shortleaf pine hpm SE</vt:lpstr>
      <vt:lpstr>Lodgepole pine PWE</vt:lpstr>
      <vt:lpstr>Lodgepole pine RMN</vt:lpstr>
      <vt:lpstr>Lodgepole pine RMS</vt:lpstr>
      <vt:lpstr>Longleaf-slash pine SE</vt:lpstr>
      <vt:lpstr>Longleaf-slash pine hpm SE</vt:lpstr>
      <vt:lpstr>Maple-beech-birch NE</vt:lpstr>
      <vt:lpstr>Maple-beech-birch NLS</vt:lpstr>
      <vt:lpstr>Maple-beech-birch NPS</vt:lpstr>
      <vt:lpstr>Mixed conifer PSW</vt:lpstr>
      <vt:lpstr>Oak-gum-cypress SC</vt:lpstr>
      <vt:lpstr>Oak-gum-cypress SE</vt:lpstr>
      <vt:lpstr>Oak-hickory NE</vt:lpstr>
      <vt:lpstr>Oak-hickory NLS</vt:lpstr>
      <vt:lpstr>Oak-hickory NPS</vt:lpstr>
      <vt:lpstr>Oak-hickory SC</vt:lpstr>
      <vt:lpstr>Oak-hickory SE</vt:lpstr>
      <vt:lpstr>Oak-pine NE</vt:lpstr>
      <vt:lpstr>Oak-pine NPS</vt:lpstr>
      <vt:lpstr>Oak-pine SC</vt:lpstr>
      <vt:lpstr>Oak-pine SE</vt:lpstr>
      <vt:lpstr>Ponderosa pine PWE</vt:lpstr>
      <vt:lpstr>Ponderosa pine RMN</vt:lpstr>
      <vt:lpstr>Ponderosa pine RMS</vt:lpstr>
      <vt:lpstr>Spruce-balsam fir NE</vt:lpstr>
      <vt:lpstr>Spruce-balsam fir NLS</vt:lpstr>
      <vt:lpstr>Western oak PSW</vt:lpstr>
      <vt:lpstr>White-red-jack pine NE</vt:lpstr>
      <vt:lpstr>White-red-jack pine NLS</vt:lpstr>
      <vt:lpstr>Smith et al 2006</vt:lpstr>
      <vt:lpstr>Proceed_to_next</vt:lpstr>
      <vt:lpstr>ref_metric</vt:lpstr>
      <vt:lpstr>Respond</vt:lpstr>
      <vt:lpstr>Version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Methods for calculating forest ecosystem and harvested carbon, with standard estimates for forest types of the United States.</dc:title>
  <dc:subject>USDA Forest Service Publication</dc:subject>
  <dc:creator>Smith, Heath, Skog, and Birdsey</dc:creator>
  <cp:keywords>Tables from:</cp:keywords>
  <dc:description/>
  <cp:lastModifiedBy>Jon Remucal</cp:lastModifiedBy>
  <cp:revision/>
  <dcterms:created xsi:type="dcterms:W3CDTF">2006-02-23T18:52:02Z</dcterms:created>
  <dcterms:modified xsi:type="dcterms:W3CDTF">2023-06-30T16:04:24Z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ip_UnifiedCompliancePolicyUIAction">
    <vt:lpwstr/>
  </property>
  <property fmtid="{D5CDD505-2E9C-101B-9397-08002B2CF9AE}" pid="3" name="IconOverlay">
    <vt:lpwstr/>
  </property>
  <property fmtid="{D5CDD505-2E9C-101B-9397-08002B2CF9AE}" pid="4" name="_ip_UnifiedCompliancePolicyProperties">
    <vt:lpwstr/>
  </property>
  <property fmtid="{D5CDD505-2E9C-101B-9397-08002B2CF9AE}" pid="5" name="ContentTypeId">
    <vt:lpwstr>0x01010001A29D138E81034AB3435EFB41AC1B6A</vt:lpwstr>
  </property>
  <property fmtid="{D5CDD505-2E9C-101B-9397-08002B2CF9AE}" pid="6" name="MediaServiceImageTags">
    <vt:lpwstr/>
  </property>
</Properties>
</file>