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https://climateregistry.sharepoint.com/Public/Climate Forward/Methodologies/Mature Forest Management/Version 1.0/Calculation Tools/"/>
    </mc:Choice>
  </mc:AlternateContent>
  <xr:revisionPtr revIDLastSave="1445" documentId="8_{F6C34F78-0A20-4941-8880-677927BDDA91}" xr6:coauthVersionLast="45" xr6:coauthVersionMax="45" xr10:uidLastSave="{331661AC-22FD-46D7-B6B4-1825451CA388}"/>
  <bookViews>
    <workbookView xWindow="5220" yWindow="3120" windowWidth="14895" windowHeight="14880" activeTab="1" xr2:uid="{992D6D95-4601-41B8-9671-F3E7C6207FE0}"/>
  </bookViews>
  <sheets>
    <sheet name="Instructions" sheetId="11" r:id="rId1"/>
    <sheet name="FMU Calc_Worksheet" sheetId="5" r:id="rId2"/>
    <sheet name="HWP Tool" sheetId="6" r:id="rId3"/>
    <sheet name="I. Data Inputs" sheetId="7" r:id="rId4"/>
    <sheet name="II. Carbon Storage" sheetId="8" r:id="rId5"/>
    <sheet name="III. Results + Conversions" sheetId="9" r:id="rId6"/>
    <sheet name="IV. Default WPs by Supersection" sheetId="10" r:id="rId7"/>
  </sheets>
  <externalReferences>
    <externalReference r:id="rId8"/>
  </externalReferences>
  <definedNames>
    <definedName name="EF_DM">'[1]EF Summary'!$A$24:$V$28</definedName>
    <definedName name="EF_N2O">'[1]EF Summary'!$A$14:$V$18</definedName>
    <definedName name="EF_OC">'[1]EF Summary'!$A$8:$V$12</definedName>
    <definedName name="gwp_ch4">[1]Constants!$B$5</definedName>
    <definedName name="gwp_n2o">[1]Constants!$B$6</definedName>
    <definedName name="LCC">'[1]Baseline EFs'!$R$2:$T$1004</definedName>
    <definedName name="LS_categories">[1]Grazing!$A$19:$A$32</definedName>
    <definedName name="MLRA_Pick">[1]MLRAs!$A$2:$A$280</definedName>
    <definedName name="Prior_LU">[1]MLRAs!$H$2:$H$3</definedName>
    <definedName name="Soil_Texture">[1]MLRAs!$F$2:$F$4</definedName>
    <definedName name="States">[1]Grazing!$E$3:$E$50</definedName>
    <definedName name="temp_grazing">[1]Grazing!$A$4:$A$16</definedName>
    <definedName name="Version">Instructions!$B$3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5" l="1"/>
  <c r="C16" i="5"/>
  <c r="C12" i="5"/>
  <c r="C17" i="5" s="1"/>
  <c r="C18" i="5" l="1"/>
  <c r="C19" i="5" s="1"/>
  <c r="H16" i="7"/>
  <c r="G16" i="7"/>
  <c r="F16" i="7"/>
  <c r="E16" i="7"/>
  <c r="D16" i="7"/>
  <c r="C16" i="7"/>
  <c r="B16" i="7"/>
  <c r="A16" i="7"/>
  <c r="D7" i="8" l="1"/>
  <c r="C7" i="8"/>
  <c r="D6" i="8"/>
  <c r="C6" i="8"/>
  <c r="F25" i="7" l="1"/>
  <c r="D25" i="7"/>
  <c r="I15" i="9" l="1"/>
  <c r="I14" i="9"/>
  <c r="I13" i="9"/>
  <c r="F23" i="7"/>
  <c r="D23" i="7"/>
  <c r="C7" i="5"/>
  <c r="B36" i="5"/>
  <c r="D27" i="8" l="1"/>
  <c r="J34" i="8"/>
  <c r="H34" i="8"/>
  <c r="F34" i="8"/>
  <c r="D34" i="8"/>
  <c r="J27" i="8"/>
  <c r="H27" i="8"/>
  <c r="F27" i="8"/>
  <c r="I34" i="8"/>
  <c r="G34" i="8"/>
  <c r="E34" i="8"/>
  <c r="I27" i="8"/>
  <c r="G27" i="8"/>
  <c r="E27" i="8"/>
  <c r="D12" i="8"/>
  <c r="J19" i="8"/>
  <c r="G19" i="8"/>
  <c r="D19" i="8"/>
  <c r="J12" i="8"/>
  <c r="J14" i="8" s="1"/>
  <c r="J15" i="8" s="1"/>
  <c r="G12" i="8"/>
  <c r="H19" i="8"/>
  <c r="F19" i="8"/>
  <c r="H12" i="8"/>
  <c r="F12" i="8"/>
  <c r="K34" i="8" l="1"/>
  <c r="K12" i="8"/>
  <c r="K19" i="8"/>
  <c r="K27" i="8"/>
  <c r="J13" i="8"/>
  <c r="H35" i="8"/>
  <c r="H36" i="8"/>
  <c r="H37" i="8" s="1"/>
  <c r="G13" i="8"/>
  <c r="G14" i="8"/>
  <c r="G15" i="8" s="1"/>
  <c r="G17" i="8" s="1"/>
  <c r="H20" i="8"/>
  <c r="H21" i="8"/>
  <c r="H22" i="8" s="1"/>
  <c r="D36" i="8"/>
  <c r="D35" i="8"/>
  <c r="G35" i="8"/>
  <c r="G36" i="8"/>
  <c r="G37" i="8" s="1"/>
  <c r="J28" i="8"/>
  <c r="J29" i="8"/>
  <c r="J30" i="8" s="1"/>
  <c r="J32" i="8" s="1"/>
  <c r="I29" i="8"/>
  <c r="I30" i="8" s="1"/>
  <c r="I28" i="8"/>
  <c r="D20" i="8"/>
  <c r="D21" i="8"/>
  <c r="J20" i="8"/>
  <c r="J21" i="8"/>
  <c r="J22" i="8" s="1"/>
  <c r="I35" i="8"/>
  <c r="I36" i="8"/>
  <c r="I37" i="8" s="1"/>
  <c r="J36" i="8"/>
  <c r="J37" i="8" s="1"/>
  <c r="J35" i="8"/>
  <c r="E35" i="8"/>
  <c r="E36" i="8"/>
  <c r="E37" i="8" s="1"/>
  <c r="F28" i="8"/>
  <c r="F29" i="8"/>
  <c r="F30" i="8" s="1"/>
  <c r="F31" i="8" s="1"/>
  <c r="D13" i="8"/>
  <c r="D14" i="8"/>
  <c r="F13" i="8"/>
  <c r="F14" i="8"/>
  <c r="F15" i="8" s="1"/>
  <c r="F16" i="8" s="1"/>
  <c r="H13" i="8"/>
  <c r="H14" i="8"/>
  <c r="H15" i="8" s="1"/>
  <c r="F36" i="8"/>
  <c r="F37" i="8" s="1"/>
  <c r="F35" i="8"/>
  <c r="G28" i="8"/>
  <c r="G29" i="8"/>
  <c r="G30" i="8" s="1"/>
  <c r="G32" i="8" s="1"/>
  <c r="D28" i="8"/>
  <c r="D29" i="8"/>
  <c r="E28" i="8"/>
  <c r="E29" i="8"/>
  <c r="E30" i="8" s="1"/>
  <c r="E32" i="8" s="1"/>
  <c r="H29" i="8"/>
  <c r="H30" i="8" s="1"/>
  <c r="H31" i="8" s="1"/>
  <c r="H28" i="8"/>
  <c r="F20" i="8"/>
  <c r="F21" i="8"/>
  <c r="F22" i="8" s="1"/>
  <c r="G21" i="8"/>
  <c r="G22" i="8" s="1"/>
  <c r="G20" i="8"/>
  <c r="J17" i="8"/>
  <c r="J16" i="8"/>
  <c r="D15" i="8" l="1"/>
  <c r="K15" i="8" s="1"/>
  <c r="K14" i="8"/>
  <c r="D22" i="8"/>
  <c r="K21" i="8"/>
  <c r="G16" i="8"/>
  <c r="K13" i="8"/>
  <c r="K20" i="8"/>
  <c r="K36" i="8"/>
  <c r="D30" i="8"/>
  <c r="K30" i="8" s="1"/>
  <c r="K29" i="8"/>
  <c r="K28" i="8"/>
  <c r="K35" i="8"/>
  <c r="E31" i="8"/>
  <c r="F17" i="8"/>
  <c r="D37" i="8"/>
  <c r="K37" i="8" s="1"/>
  <c r="F32" i="8"/>
  <c r="H32" i="8"/>
  <c r="G31" i="8"/>
  <c r="J31" i="8"/>
  <c r="H16" i="8"/>
  <c r="H17" i="8"/>
  <c r="I32" i="8"/>
  <c r="I31" i="8"/>
  <c r="D16" i="8" l="1"/>
  <c r="D32" i="8"/>
  <c r="K32" i="8" s="1"/>
  <c r="K16" i="8"/>
  <c r="G4" i="9"/>
  <c r="C23" i="5" s="1"/>
  <c r="D31" i="8"/>
  <c r="K31" i="8" s="1"/>
  <c r="D17" i="8"/>
  <c r="K17" i="8" s="1"/>
  <c r="G7" i="9"/>
  <c r="C24" i="5" s="1"/>
  <c r="G5" i="9" l="1"/>
  <c r="C25" i="5" s="1"/>
  <c r="G6" i="9"/>
  <c r="C26" i="5" s="1"/>
  <c r="F23" i="8"/>
  <c r="F24" i="8"/>
  <c r="J23" i="8"/>
  <c r="J24" i="8"/>
  <c r="J38" i="8"/>
  <c r="J39" i="8"/>
  <c r="F38" i="8"/>
  <c r="F39" i="8"/>
  <c r="H24" i="8"/>
  <c r="H23" i="8"/>
  <c r="H38" i="8"/>
  <c r="H39" i="8"/>
  <c r="E38" i="8"/>
  <c r="E39" i="8"/>
  <c r="G24" i="8"/>
  <c r="G23" i="8"/>
  <c r="G38" i="8"/>
  <c r="G39" i="8"/>
  <c r="I39" i="8"/>
  <c r="I38" i="8"/>
  <c r="C33" i="5" l="1"/>
  <c r="C34" i="5" s="1"/>
  <c r="D23" i="8" l="1"/>
  <c r="K23" i="8" s="1"/>
  <c r="D24" i="8"/>
  <c r="K24" i="8" s="1"/>
  <c r="K22" i="8"/>
  <c r="D38" i="8"/>
  <c r="K38" i="8" s="1"/>
  <c r="D39" i="8"/>
  <c r="K39" i="8" s="1"/>
  <c r="G8" i="9" l="1"/>
  <c r="C27" i="5" s="1"/>
  <c r="C29" i="5" s="1"/>
  <c r="G9" i="9"/>
  <c r="C28" i="5" s="1"/>
  <c r="C30" i="5" s="1"/>
  <c r="C31" i="5" s="1"/>
  <c r="C36" i="5" l="1"/>
</calcChain>
</file>

<file path=xl/sharedStrings.xml><?xml version="1.0" encoding="utf-8"?>
<sst xmlns="http://schemas.openxmlformats.org/spreadsheetml/2006/main" count="430" uniqueCount="324">
  <si>
    <t>OVERVIEW</t>
  </si>
  <si>
    <t>NAVIGATION</t>
  </si>
  <si>
    <t>Instructions</t>
  </si>
  <si>
    <t>Refer to this worksheet for information on tool version and use.</t>
  </si>
  <si>
    <t>HWP Tool, I - III</t>
  </si>
  <si>
    <t>IV. Default WPs by Supersection</t>
  </si>
  <si>
    <t>A tab containing reference values for the Harvested Wood Product tab calculations. This sheet may not be modified by users.</t>
  </si>
  <si>
    <t>FILE VERSION HISTORY</t>
  </si>
  <si>
    <t>Type of Project:</t>
  </si>
  <si>
    <t>Data calculated automatically</t>
  </si>
  <si>
    <t>Notes</t>
  </si>
  <si>
    <t>Equation(s) Reference (FPP)</t>
  </si>
  <si>
    <t>Symbol Reference (FPP)</t>
  </si>
  <si>
    <t>Confidence Deduction</t>
  </si>
  <si>
    <t>HWP Tool</t>
  </si>
  <si>
    <r>
      <t>Baseline Carbon in Trees Harvested for Wood Products (tonnes CO</t>
    </r>
    <r>
      <rPr>
        <vertAlign val="subscript"/>
        <sz val="9"/>
        <rFont val="Arial"/>
        <family val="2"/>
      </rPr>
      <t>2</t>
    </r>
    <r>
      <rPr>
        <sz val="9"/>
        <rFont val="Arial"/>
        <family val="2"/>
      </rPr>
      <t>e)</t>
    </r>
  </si>
  <si>
    <r>
      <t>Baseline Carbon in Harvested Wood Delivered to Mills (tonnes CO</t>
    </r>
    <r>
      <rPr>
        <vertAlign val="subscript"/>
        <sz val="9"/>
        <rFont val="Arial"/>
        <family val="2"/>
      </rPr>
      <t>2</t>
    </r>
    <r>
      <rPr>
        <sz val="9"/>
        <rFont val="Arial"/>
        <family val="2"/>
      </rPr>
      <t>e)</t>
    </r>
  </si>
  <si>
    <r>
      <t>Baseline Carbon Stored Long-term in Wood Products (tonnes CO</t>
    </r>
    <r>
      <rPr>
        <vertAlign val="subscript"/>
        <sz val="9"/>
        <rFont val="Arial"/>
        <family val="2"/>
      </rPr>
      <t>2</t>
    </r>
    <r>
      <rPr>
        <sz val="9"/>
        <rFont val="Arial"/>
        <family val="2"/>
      </rPr>
      <t>e) - Excl Landfill</t>
    </r>
  </si>
  <si>
    <r>
      <t>Baseline Carbon Stored Long-term in Wood Products (tonnes CO</t>
    </r>
    <r>
      <rPr>
        <vertAlign val="subscript"/>
        <sz val="9"/>
        <rFont val="Arial"/>
        <family val="2"/>
      </rPr>
      <t>2</t>
    </r>
    <r>
      <rPr>
        <sz val="9"/>
        <rFont val="Arial"/>
        <family val="2"/>
      </rPr>
      <t>e) - Incl Landfill</t>
    </r>
  </si>
  <si>
    <r>
      <t>Diff Between Actual and Baseline Carbon in Harvested Wood (tonnes CO</t>
    </r>
    <r>
      <rPr>
        <vertAlign val="subscript"/>
        <sz val="9"/>
        <rFont val="Arial"/>
        <family val="2"/>
      </rPr>
      <t>2</t>
    </r>
    <r>
      <rPr>
        <sz val="9"/>
        <rFont val="Arial"/>
        <family val="2"/>
      </rPr>
      <t>e) - Excl Landfill</t>
    </r>
  </si>
  <si>
    <r>
      <t>Difference Between Actual and Baseline Carbon in Harvested Wood (tonnes CO</t>
    </r>
    <r>
      <rPr>
        <vertAlign val="subscript"/>
        <sz val="9"/>
        <rFont val="Arial"/>
        <family val="2"/>
      </rPr>
      <t>2</t>
    </r>
    <r>
      <rPr>
        <sz val="9"/>
        <rFont val="Arial"/>
        <family val="2"/>
      </rPr>
      <t>e) - Incl Landfill</t>
    </r>
  </si>
  <si>
    <r>
      <t>Difference in Actual and Baseline Carbon Stored in Wood Products (tonnes CO</t>
    </r>
    <r>
      <rPr>
        <vertAlign val="subscript"/>
        <sz val="9"/>
        <rFont val="Arial"/>
        <family val="2"/>
      </rPr>
      <t>2</t>
    </r>
    <r>
      <rPr>
        <sz val="9"/>
        <rFont val="Arial"/>
        <family val="2"/>
      </rPr>
      <t>e) - Landfill Adj</t>
    </r>
  </si>
  <si>
    <t>HWP Tool, 6.1</t>
  </si>
  <si>
    <t>Harvested Wood Products Worksheet</t>
  </si>
  <si>
    <t>Key</t>
  </si>
  <si>
    <t>Guidance - user action required</t>
  </si>
  <si>
    <t>Project data entered by Forest Owner</t>
  </si>
  <si>
    <t>Assumptions and/or data populated automatically</t>
  </si>
  <si>
    <t>Default values</t>
  </si>
  <si>
    <t>Data calculated automatically for input into the Calculation Worksheet</t>
  </si>
  <si>
    <t>Section I. Data Inputs</t>
  </si>
  <si>
    <t>Table 1. Project Characteristics</t>
  </si>
  <si>
    <t>Region*:</t>
  </si>
  <si>
    <t>Region</t>
  </si>
  <si>
    <t>Supersection*:</t>
  </si>
  <si>
    <t>Hardwood Harvest Units:</t>
  </si>
  <si>
    <t>Unit</t>
  </si>
  <si>
    <r>
      <t>Avg. Hardwood Density (lbs/ft</t>
    </r>
    <r>
      <rPr>
        <vertAlign val="superscript"/>
        <sz val="9"/>
        <color theme="1"/>
        <rFont val="Arial"/>
        <family val="2"/>
      </rPr>
      <t>3</t>
    </r>
    <r>
      <rPr>
        <sz val="9"/>
        <color theme="1"/>
        <rFont val="Arial"/>
        <family val="2"/>
      </rPr>
      <t>)**:</t>
    </r>
  </si>
  <si>
    <t>Softwood Harvest Units:</t>
  </si>
  <si>
    <r>
      <t>Avg. Softwood Density (lbs/ft</t>
    </r>
    <r>
      <rPr>
        <vertAlign val="superscript"/>
        <sz val="9"/>
        <color theme="1"/>
        <rFont val="Arial"/>
        <family val="2"/>
      </rPr>
      <t>3</t>
    </r>
    <r>
      <rPr>
        <sz val="9"/>
        <color theme="1"/>
        <rFont val="Arial"/>
        <family val="2"/>
      </rPr>
      <t>)**:</t>
    </r>
  </si>
  <si>
    <t>**Source: Table C.1 in protocol or the USFS Wood Handbook (2010)</t>
  </si>
  <si>
    <t>Table 2. Default Wood Products Classes</t>
  </si>
  <si>
    <t>Softwood Lumber</t>
  </si>
  <si>
    <t>Hardwood Lumber</t>
  </si>
  <si>
    <t>Plywood</t>
  </si>
  <si>
    <t>Oriented Strandboard</t>
  </si>
  <si>
    <t>Non Structural Panels</t>
  </si>
  <si>
    <t>Misc.</t>
  </si>
  <si>
    <t>Paper</t>
  </si>
  <si>
    <t>Exported Sawlogs</t>
  </si>
  <si>
    <t>Table 3. Harvest Volume Totals</t>
  </si>
  <si>
    <t>Hardwood</t>
  </si>
  <si>
    <t>Softwood</t>
  </si>
  <si>
    <t>Total</t>
  </si>
  <si>
    <t>%</t>
  </si>
  <si>
    <t>Row in Calculation Worksheet</t>
  </si>
  <si>
    <t>Section II. Estimates of Carbon Storage in Wood Products</t>
  </si>
  <si>
    <t>Lumber</t>
  </si>
  <si>
    <t>Misc Products</t>
  </si>
  <si>
    <t>Project Activity</t>
  </si>
  <si>
    <t>Harvested wood (cubic ft)</t>
  </si>
  <si>
    <r>
      <t>Carbon in harvested wood (tCO</t>
    </r>
    <r>
      <rPr>
        <vertAlign val="subscript"/>
        <sz val="8"/>
        <rFont val="Arial"/>
        <family val="2"/>
      </rPr>
      <t>2</t>
    </r>
    <r>
      <rPr>
        <sz val="8"/>
        <rFont val="Arial"/>
        <family val="2"/>
      </rPr>
      <t>e)</t>
    </r>
  </si>
  <si>
    <t>Wood products (cubic ft)</t>
  </si>
  <si>
    <r>
      <t>Carbon in wood products (tCO</t>
    </r>
    <r>
      <rPr>
        <vertAlign val="subscript"/>
        <sz val="8"/>
        <rFont val="Arial"/>
        <family val="2"/>
      </rPr>
      <t>2</t>
    </r>
    <r>
      <rPr>
        <sz val="8"/>
        <rFont val="Arial"/>
        <family val="2"/>
      </rPr>
      <t>e)</t>
    </r>
  </si>
  <si>
    <r>
      <t>In-use wood products (tCO</t>
    </r>
    <r>
      <rPr>
        <vertAlign val="subscript"/>
        <sz val="8"/>
        <rFont val="Arial"/>
        <family val="2"/>
      </rPr>
      <t>2</t>
    </r>
    <r>
      <rPr>
        <sz val="8"/>
        <rFont val="Arial"/>
        <family val="2"/>
      </rPr>
      <t>e)</t>
    </r>
  </si>
  <si>
    <r>
      <t>Wood products in landfills (tCO</t>
    </r>
    <r>
      <rPr>
        <vertAlign val="subscript"/>
        <sz val="8"/>
        <rFont val="Arial"/>
        <family val="2"/>
      </rPr>
      <t>2</t>
    </r>
    <r>
      <rPr>
        <sz val="8"/>
        <rFont val="Arial"/>
        <family val="2"/>
      </rPr>
      <t>e)</t>
    </r>
  </si>
  <si>
    <t>Baseline Activity</t>
  </si>
  <si>
    <t>Section III. Results and Conversion Factors</t>
  </si>
  <si>
    <r>
      <t>Baseline Carbon Stored Long-term in Wood Products (tCO</t>
    </r>
    <r>
      <rPr>
        <vertAlign val="subscript"/>
        <sz val="9"/>
        <rFont val="Arial"/>
        <family val="2"/>
      </rPr>
      <t>2</t>
    </r>
    <r>
      <rPr>
        <sz val="9"/>
        <rFont val="Arial"/>
        <family val="2"/>
      </rPr>
      <t>e) - Excl Landfill</t>
    </r>
  </si>
  <si>
    <r>
      <t>Baseline Carbon Stored Long-term in Wood Products (tCO</t>
    </r>
    <r>
      <rPr>
        <vertAlign val="subscript"/>
        <sz val="9"/>
        <rFont val="Arial"/>
        <family val="2"/>
      </rPr>
      <t>2</t>
    </r>
    <r>
      <rPr>
        <sz val="9"/>
        <rFont val="Arial"/>
        <family val="2"/>
      </rPr>
      <t>e) - Incl Landfill</t>
    </r>
  </si>
  <si>
    <t>Source</t>
  </si>
  <si>
    <t>Factor</t>
  </si>
  <si>
    <t>Cubic Feet / Hardwood Harvest Unit</t>
  </si>
  <si>
    <t>Bone Dry Tons</t>
  </si>
  <si>
    <t>Cubic Feet / Softwood Harvest Unit</t>
  </si>
  <si>
    <t>Bone Dry Units</t>
  </si>
  <si>
    <t>Cords</t>
  </si>
  <si>
    <t>Pounds to Metric Tons</t>
  </si>
  <si>
    <t>Quantification Guidance</t>
  </si>
  <si>
    <t>Cubic Feet</t>
  </si>
  <si>
    <t>Portion of Carbon in Biomass</t>
  </si>
  <si>
    <t>Cubic Meters</t>
  </si>
  <si>
    <t>Carbon to CO2-e</t>
  </si>
  <si>
    <t>Cunits-Chips (CCF)</t>
  </si>
  <si>
    <r>
      <t>Density of water (lbs/ft</t>
    </r>
    <r>
      <rPr>
        <vertAlign val="superscript"/>
        <sz val="9"/>
        <rFont val="Arial"/>
        <family val="2"/>
      </rPr>
      <t>3</t>
    </r>
    <r>
      <rPr>
        <sz val="9"/>
        <rFont val="Arial"/>
        <family val="2"/>
      </rPr>
      <t>)</t>
    </r>
  </si>
  <si>
    <t>Cunits-Roundwood</t>
  </si>
  <si>
    <t>Cunits-Whole tree chip</t>
  </si>
  <si>
    <t>Green Tons</t>
  </si>
  <si>
    <t>Wood Product Class</t>
  </si>
  <si>
    <t>In-Use</t>
  </si>
  <si>
    <t>Landfills</t>
  </si>
  <si>
    <t>MBF-Doyle</t>
  </si>
  <si>
    <t>MBF-International 1/4"</t>
  </si>
  <si>
    <t>MBF-Scribner ("C" or "Small")</t>
  </si>
  <si>
    <t>Softwood Plywood</t>
  </si>
  <si>
    <t>MBF-Scribner ("Large" or "Long")</t>
  </si>
  <si>
    <t>MCF-Thousand Cubic Feet</t>
  </si>
  <si>
    <t>Oven Dried Metric Tons</t>
  </si>
  <si>
    <t>Miscellaneous Products</t>
  </si>
  <si>
    <t>Source: American Forest &amp; Paper Association, Sustainable Forestry Initiative Program Annual Progress Reporting Form</t>
  </si>
  <si>
    <t>Hardwoods</t>
  </si>
  <si>
    <t>Softwoods</t>
  </si>
  <si>
    <t>Saw Log ME</t>
  </si>
  <si>
    <t>Pulp ME</t>
  </si>
  <si>
    <t>Alaska</t>
  </si>
  <si>
    <t>NA</t>
  </si>
  <si>
    <t>Hawaii</t>
  </si>
  <si>
    <t>Northeast (NE)</t>
  </si>
  <si>
    <t>Northern Lake States (NLS)</t>
  </si>
  <si>
    <t>Northern Prairie States (NPS)</t>
  </si>
  <si>
    <t>Pacific Northwest, East (PWE)</t>
  </si>
  <si>
    <t>Pacific Northwest, West (PWW)</t>
  </si>
  <si>
    <t>Pacific Southwest (PSW)</t>
  </si>
  <si>
    <t>Rocky Mountain, North (RMN)</t>
  </si>
  <si>
    <t>Rocky Mountain, South (RMS)</t>
  </si>
  <si>
    <t>Southeast (SE)</t>
  </si>
  <si>
    <t>South Central (SC)</t>
  </si>
  <si>
    <r>
      <t xml:space="preserve">Source: </t>
    </r>
    <r>
      <rPr>
        <i/>
        <sz val="8"/>
        <color theme="1"/>
        <rFont val="Arial"/>
        <family val="2"/>
      </rPr>
      <t>Technical Guidelines for Voluntary Reporting of Greenhouse Gas Program</t>
    </r>
    <r>
      <rPr>
        <sz val="8"/>
        <color theme="1"/>
        <rFont val="Arial"/>
        <family val="2"/>
      </rPr>
      <t>, Part I Appendix: Forestry, Table 1.6; Assessment Area Data File</t>
    </r>
  </si>
  <si>
    <t>Section IV. Default Wood Product Classes</t>
  </si>
  <si>
    <t>Supersections</t>
  </si>
  <si>
    <t>Oriented Strand Board</t>
  </si>
  <si>
    <t>Non-structural Panels</t>
  </si>
  <si>
    <t xml:space="preserve">Miscellaneous </t>
  </si>
  <si>
    <t>Adirondacks &amp; Green Mountains</t>
  </si>
  <si>
    <t>Allegheny &amp; North Cumberland Mountains</t>
  </si>
  <si>
    <t>Aroostook Hills and Lowlands</t>
  </si>
  <si>
    <t>Atlantic Coastal Plain &amp; Flatwoods</t>
  </si>
  <si>
    <t>Bitterroot Mountains</t>
  </si>
  <si>
    <t>Blue Mountains</t>
  </si>
  <si>
    <t>Blue Ridge Mountains</t>
  </si>
  <si>
    <t>Booneville Basin</t>
  </si>
  <si>
    <t>California Central Valley Basin</t>
  </si>
  <si>
    <t>Catskill Mountains</t>
  </si>
  <si>
    <t>Central California Coast</t>
  </si>
  <si>
    <t>Central Great Plains</t>
  </si>
  <si>
    <t>Central Interior Broadleaf Forest Central Till Plains</t>
  </si>
  <si>
    <t>Central Interior Broadleaf Forest Eastern Low Plateau</t>
  </si>
  <si>
    <t>Central Interior Broadleaf Forest Ozark Highlands</t>
  </si>
  <si>
    <t>Central Interior Broadleaf Forest Western Low Plateau</t>
  </si>
  <si>
    <t>Central Maine &amp; Fundy Coast &amp; Ebayment</t>
  </si>
  <si>
    <t>Central New Mexico</t>
  </si>
  <si>
    <t>Chihuahuan Semi-Desert</t>
  </si>
  <si>
    <t>Colorado Plateau</t>
  </si>
  <si>
    <t>Colorado River Canyon Lands</t>
  </si>
  <si>
    <t>Columbia Basin</t>
  </si>
  <si>
    <t>Cross Timbers and Prairie</t>
  </si>
  <si>
    <t>Eastern Broadleaf Forest Cumberland Plateau &amp; Valley</t>
  </si>
  <si>
    <t>Eastern Cascades</t>
  </si>
  <si>
    <t>Eastern Great Plains</t>
  </si>
  <si>
    <t>Erie &amp; Ontario Lake Plain</t>
  </si>
  <si>
    <t>Florida Coastal Plains Central Highlands</t>
  </si>
  <si>
    <t>Florida Everglades</t>
  </si>
  <si>
    <t>Great Divide Basin</t>
  </si>
  <si>
    <t>Great Plains</t>
  </si>
  <si>
    <t>Gulf Coastal Plain</t>
  </si>
  <si>
    <t>Idaho Batholith</t>
  </si>
  <si>
    <t>Laurentian Mixed Forest Arrowhead</t>
  </si>
  <si>
    <t>Laurentian Mixed Forest Green Bay Lobe</t>
  </si>
  <si>
    <t>Laurentian Mixed Forest MN &amp; Ontario Lake Plain</t>
  </si>
  <si>
    <t>Laurentian Mixed Forest NLP/EUP</t>
  </si>
  <si>
    <t>Laurentian Mixed Forest Northern Highlands</t>
  </si>
  <si>
    <t>Laurentian Mixed Forest Southern Superior</t>
  </si>
  <si>
    <t>Laurentian Mixed Forest Western Superior &amp; Lake Plains</t>
  </si>
  <si>
    <t>Lower New England - Northern Appalachia</t>
  </si>
  <si>
    <t>Maine-New Brunswick Foothills and Lowlands</t>
  </si>
  <si>
    <t>Modoc Plateau</t>
  </si>
  <si>
    <t>Montana Rocky Mountains</t>
  </si>
  <si>
    <t>MS River Delta</t>
  </si>
  <si>
    <t>MS River Mixed Forest</t>
  </si>
  <si>
    <t>MW Broadleaf Forest Central Till Plains</t>
  </si>
  <si>
    <t>MW Broadleaf Forest Driftless &amp; Morainal</t>
  </si>
  <si>
    <t>MW Broadleaf Forest Great Lakes Morainal &amp; Sands</t>
  </si>
  <si>
    <t>MW Broadleaf Forest SC Great Lakes &amp; Lake Whittlesey</t>
  </si>
  <si>
    <t>Nevada Mountains</t>
  </si>
  <si>
    <t>North Central Great Plains</t>
  </si>
  <si>
    <t>Northern Allegheny Plateau</t>
  </si>
  <si>
    <t>Northern Atlantic Coastal Plain</t>
  </si>
  <si>
    <t>Northern California Coast</t>
  </si>
  <si>
    <t>Northern Great Plains</t>
  </si>
  <si>
    <t>Northern Rocky Mountains</t>
  </si>
  <si>
    <t>Northwest Cascades</t>
  </si>
  <si>
    <t>Northwestern Basin and Range</t>
  </si>
  <si>
    <t>Okanogan Highland</t>
  </si>
  <si>
    <t>Oregon and Washington Coast</t>
  </si>
  <si>
    <t>Ouachita Mixed Forest</t>
  </si>
  <si>
    <t>Ozark Broadleaf Forest-Meadow Boston Mountains</t>
  </si>
  <si>
    <t>Prairie Parkland Central Till Plains &amp; Grand Prairies</t>
  </si>
  <si>
    <t>Prairie Parkland North Central Plains</t>
  </si>
  <si>
    <t>Prairie Parkland Red River Valley</t>
  </si>
  <si>
    <t>Puget Trough</t>
  </si>
  <si>
    <t>SE Middle Mixed Forest Arkansas Valley</t>
  </si>
  <si>
    <t>SE Middle Mixed Forest Cumberland Plateau &amp; Valley</t>
  </si>
  <si>
    <t>SE Middle Mixed Forest Piedmont</t>
  </si>
  <si>
    <t>SE Middle Mixed Forest Western Mid Coastal Plains</t>
  </si>
  <si>
    <t>Sierra Nevada</t>
  </si>
  <si>
    <t>Sierra Nevada Foothills</t>
  </si>
  <si>
    <t>Snake River Basin</t>
  </si>
  <si>
    <t>Southern Allegheny Plateau</t>
  </si>
  <si>
    <t>Southern California Coast</t>
  </si>
  <si>
    <t>Southern California Mountains</t>
  </si>
  <si>
    <t>Southern Cascades</t>
  </si>
  <si>
    <t>Southern Rockies Front Range</t>
  </si>
  <si>
    <t>Southern Rocky Mountains</t>
  </si>
  <si>
    <t>Southwest High Plains</t>
  </si>
  <si>
    <t>Southwest Plateau</t>
  </si>
  <si>
    <t>Southwestern Desert</t>
  </si>
  <si>
    <t>Southwestern Rocky Mountains</t>
  </si>
  <si>
    <t>St Lawrence &amp; Mohawk Valley</t>
  </si>
  <si>
    <t>Subtropical Prairie Parkland Gulf &amp; Oak Prairie</t>
  </si>
  <si>
    <t>Tonto Transition</t>
  </si>
  <si>
    <t>Utah Mountains</t>
  </si>
  <si>
    <t>Wasatch Range</t>
  </si>
  <si>
    <t>Western Allegheny Plateau</t>
  </si>
  <si>
    <t>Western Basin and Range</t>
  </si>
  <si>
    <t>Western Great Plains</t>
  </si>
  <si>
    <t>White Mountains</t>
  </si>
  <si>
    <t>White Mountains - San Francisco Peaks - Mongollan</t>
  </si>
  <si>
    <t>Willamette Valley</t>
  </si>
  <si>
    <t>Yellowstone / Bighorn</t>
  </si>
  <si>
    <r>
      <rPr>
        <b/>
        <sz val="10"/>
        <rFont val="Arial"/>
        <family val="2"/>
      </rPr>
      <t xml:space="preserve">Source: </t>
    </r>
    <r>
      <rPr>
        <sz val="10"/>
        <rFont val="Arial"/>
        <family val="2"/>
      </rPr>
      <t>Assessment Area Data File v2.1</t>
    </r>
  </si>
  <si>
    <t>Crediting Period End Date</t>
  </si>
  <si>
    <t xml:space="preserve">Mature Forest Management Forecast Methodology v1.0 Calculation Tool Bundle </t>
  </si>
  <si>
    <r>
      <t xml:space="preserve">This tool is provided by the Climate Action Reserve to accompany the Mature Forest Management Forecast Methodology v1.0, to aid in the quantification of Harvested Wood Product (HWP) SSRs and overall FMU calculations.
</t>
    </r>
    <r>
      <rPr>
        <b/>
        <i/>
        <sz val="11"/>
        <color theme="4"/>
        <rFont val="Calibri"/>
        <family val="2"/>
        <scheme val="minor"/>
      </rPr>
      <t xml:space="preserve">If you have questions, comments, or suggestions related to this tool, please send an e-mail to </t>
    </r>
    <r>
      <rPr>
        <b/>
        <i/>
        <sz val="11"/>
        <color theme="3"/>
        <rFont val="Calibri"/>
        <family val="2"/>
        <scheme val="minor"/>
      </rPr>
      <t>policy@climateactionreserve.org</t>
    </r>
    <r>
      <rPr>
        <b/>
        <i/>
        <sz val="11"/>
        <color theme="4"/>
        <rFont val="Calibri"/>
        <family val="2"/>
        <scheme val="minor"/>
      </rPr>
      <t>.</t>
    </r>
  </si>
  <si>
    <t>FMUs Issued to Account Holder - following confirmation</t>
  </si>
  <si>
    <r>
      <t>FMUs Issued to Account Holder - GHG Reductions/Removals Net of Discounts and Secondary Effects (tonnes CO</t>
    </r>
    <r>
      <rPr>
        <vertAlign val="subscript"/>
        <sz val="9"/>
        <rFont val="Arial"/>
        <family val="2"/>
      </rPr>
      <t>2</t>
    </r>
    <r>
      <rPr>
        <sz val="9"/>
        <rFont val="Arial"/>
        <family val="2"/>
      </rPr>
      <t>e)</t>
    </r>
  </si>
  <si>
    <t>Calculating Secondary Effects</t>
  </si>
  <si>
    <r>
      <t>Difference Between Actual and Baseline Carbon in Trees Harvested for Wood Products (tonnes CO</t>
    </r>
    <r>
      <rPr>
        <vertAlign val="subscript"/>
        <sz val="9"/>
        <rFont val="Arial"/>
        <family val="2"/>
      </rPr>
      <t>2</t>
    </r>
    <r>
      <rPr>
        <sz val="9"/>
        <rFont val="Arial"/>
        <family val="2"/>
      </rPr>
      <t xml:space="preserve">e) </t>
    </r>
  </si>
  <si>
    <t>Secondary Effects Emissions (tonnes CO2e)</t>
  </si>
  <si>
    <t>Calculating GHG Reductions/Removals for Onsite Carbon Stocks - all data should be entered as the end of the Crediting Period</t>
  </si>
  <si>
    <t>Mature Forest Management</t>
  </si>
  <si>
    <t xml:space="preserve"> Project Start Date/Crediting Period Begin Date</t>
  </si>
  <si>
    <r>
      <t>Forecasted Carbon in Trees Harvested for  Wood Products in (tonnes CO</t>
    </r>
    <r>
      <rPr>
        <vertAlign val="subscript"/>
        <sz val="9"/>
        <rFont val="Arial"/>
        <family val="2"/>
      </rPr>
      <t>2</t>
    </r>
    <r>
      <rPr>
        <sz val="9"/>
        <rFont val="Arial"/>
        <family val="2"/>
      </rPr>
      <t>e)</t>
    </r>
  </si>
  <si>
    <r>
      <t>Forecasted Project Carbon in Harvested Wood Delivered to Mill (tCO</t>
    </r>
    <r>
      <rPr>
        <vertAlign val="subscript"/>
        <sz val="9"/>
        <rFont val="Arial"/>
        <family val="2"/>
      </rPr>
      <t>2</t>
    </r>
    <r>
      <rPr>
        <sz val="9"/>
        <rFont val="Arial"/>
        <family val="2"/>
      </rPr>
      <t>e)</t>
    </r>
  </si>
  <si>
    <r>
      <t>Forecasted Project Carbon Stored Long-term in Wood Products (tCO</t>
    </r>
    <r>
      <rPr>
        <vertAlign val="subscript"/>
        <sz val="9"/>
        <rFont val="Arial"/>
        <family val="2"/>
      </rPr>
      <t>2</t>
    </r>
    <r>
      <rPr>
        <sz val="9"/>
        <rFont val="Arial"/>
        <family val="2"/>
      </rPr>
      <t>e) - Excl Landfill</t>
    </r>
  </si>
  <si>
    <r>
      <t>Forecasted Project Carbon Stored Long-term in Wood Products (tCO</t>
    </r>
    <r>
      <rPr>
        <vertAlign val="subscript"/>
        <sz val="9"/>
        <rFont val="Arial"/>
        <family val="2"/>
      </rPr>
      <t>2</t>
    </r>
    <r>
      <rPr>
        <sz val="9"/>
        <rFont val="Arial"/>
        <family val="2"/>
      </rPr>
      <t>e) - Incl Landfill</t>
    </r>
  </si>
  <si>
    <t>Total forecasted carbon in the standing live tree pool within the Project Area at the end of the crediting period, reported as a best estimate, regardless of statistical confidence.</t>
  </si>
  <si>
    <t>Data determined by Project Proponent</t>
  </si>
  <si>
    <t>Data imported from HWP Tool</t>
  </si>
  <si>
    <r>
      <t>Forecasted Carbon in Harvested Wood Delivered to Mills (tonnes CO</t>
    </r>
    <r>
      <rPr>
        <vertAlign val="subscript"/>
        <sz val="9"/>
        <rFont val="Arial"/>
        <family val="2"/>
      </rPr>
      <t>2</t>
    </r>
    <r>
      <rPr>
        <sz val="9"/>
        <rFont val="Arial"/>
        <family val="2"/>
      </rPr>
      <t>e)</t>
    </r>
  </si>
  <si>
    <r>
      <t>Forecasted Carbon Stored Long-term in Wood Products (tonnes CO</t>
    </r>
    <r>
      <rPr>
        <vertAlign val="subscript"/>
        <sz val="9"/>
        <rFont val="Arial"/>
        <family val="2"/>
      </rPr>
      <t>2</t>
    </r>
    <r>
      <rPr>
        <sz val="9"/>
        <rFont val="Arial"/>
        <family val="2"/>
      </rPr>
      <t>e) - Excl Landfill</t>
    </r>
  </si>
  <si>
    <r>
      <t>Forecasted Carbon Stored Long-term in Wood Products (tonnes CO</t>
    </r>
    <r>
      <rPr>
        <vertAlign val="subscript"/>
        <sz val="9"/>
        <rFont val="Arial"/>
        <family val="2"/>
      </rPr>
      <t>2</t>
    </r>
    <r>
      <rPr>
        <sz val="9"/>
        <rFont val="Arial"/>
        <family val="2"/>
      </rPr>
      <t>e) - Incl Landfill</t>
    </r>
  </si>
  <si>
    <r>
      <t>Baseline Project Carbon in Harvested Wood Delivered to Mill (tCO</t>
    </r>
    <r>
      <rPr>
        <vertAlign val="subscript"/>
        <sz val="9"/>
        <rFont val="Arial"/>
        <family val="2"/>
      </rPr>
      <t>2</t>
    </r>
    <r>
      <rPr>
        <sz val="9"/>
        <rFont val="Arial"/>
        <family val="2"/>
      </rPr>
      <t>e)</t>
    </r>
  </si>
  <si>
    <t>Baseline</t>
  </si>
  <si>
    <t>Saw Log Mill Efficiency</t>
  </si>
  <si>
    <t>Pulp Log Mill Efficiency</t>
  </si>
  <si>
    <t>Wood Type</t>
  </si>
  <si>
    <t>Regional rate of efficiency for conversion of harvested logs into usable wood products by mills</t>
  </si>
  <si>
    <t>Forecasted
Project</t>
  </si>
  <si>
    <t xml:space="preserve">If actual harvest is less than baseline harvest on a cumulative basis through the crediting period, then this value will be the difference between actual and baseline harvest prior to delivery to mills in the crediting period multiplied by the leakage factor of 40% adjusted by the proportion of forecasted harvested carbon relative to baseline harvested carbon. If actual harvest is greater than baseline harvest on a cumulative basis through the crediting period, this value will be zero.  </t>
  </si>
  <si>
    <t>The difference between the forecasted and baseline carbon stocks.</t>
  </si>
  <si>
    <t>The average amount of carbon (tonnes CO2e) contained in in-use wood products, as calcuated over a 100-year time period.</t>
  </si>
  <si>
    <t>The average amount of carbon (tonnes CO2e) contained in both in-use and landfilled wood products, as calcuated over a 100-year time period.</t>
  </si>
  <si>
    <t>The average amount of carbon (tonnes CO2e) contained in in-use wood products, as calcuated over a 100-year time period for the baseline.</t>
  </si>
  <si>
    <t>The average amount of carbon (tonnes CO2e) contained in both in-use and landfilled wood products, as calcuated over a 100-year time period for the baseline.</t>
  </si>
  <si>
    <t>Based on forecasted carbon in standing live carbon stocks harvested across all modeling output periods, prior to delivery to mills. See worksheet "III. Results + Conversions."</t>
  </si>
  <si>
    <t>Based on estimated carbon in standing live carbon stocks harvested across all modeling output periods in the baseline, prior to delivery to mills. See worksheet "III. Results + Conversions."</t>
  </si>
  <si>
    <t xml:space="preserve">Based on forecasted amount of carbon harvested across all modeling output periods that is delivered to mills. See worksheet "III. Results + Conversions." </t>
  </si>
  <si>
    <t>Based on estimated amount of carbon harvested across all modeling output periods in the baseline that is delivered to mills. See worksheet "III. Results + Conversions."</t>
  </si>
  <si>
    <r>
      <rPr>
        <sz val="16"/>
        <rFont val="Arial"/>
        <family val="2"/>
      </rPr>
      <t>∑</t>
    </r>
    <r>
      <rPr>
        <sz val="12"/>
        <rFont val="Arial"/>
        <family val="2"/>
      </rPr>
      <t>AC</t>
    </r>
    <r>
      <rPr>
        <vertAlign val="subscript"/>
        <sz val="12"/>
        <rFont val="Arial"/>
        <family val="2"/>
      </rPr>
      <t>hv, p</t>
    </r>
  </si>
  <si>
    <r>
      <rPr>
        <sz val="16"/>
        <rFont val="Arial"/>
        <family val="2"/>
      </rPr>
      <t>∑</t>
    </r>
    <r>
      <rPr>
        <sz val="12"/>
        <rFont val="Arial"/>
        <family val="2"/>
      </rPr>
      <t>BC</t>
    </r>
    <r>
      <rPr>
        <vertAlign val="subscript"/>
        <sz val="12"/>
        <rFont val="Arial"/>
        <family val="2"/>
      </rPr>
      <t>hv, p</t>
    </r>
  </si>
  <si>
    <r>
      <rPr>
        <sz val="16"/>
        <rFont val="Arial"/>
        <family val="2"/>
      </rPr>
      <t>∑</t>
    </r>
    <r>
      <rPr>
        <sz val="12"/>
        <rFont val="Arial"/>
        <family val="2"/>
      </rPr>
      <t>AC</t>
    </r>
    <r>
      <rPr>
        <vertAlign val="subscript"/>
        <sz val="12"/>
        <rFont val="Arial"/>
        <family val="2"/>
      </rPr>
      <t>wp, p</t>
    </r>
    <r>
      <rPr>
        <sz val="12"/>
        <rFont val="Arial"/>
        <family val="2"/>
      </rPr>
      <t xml:space="preserve"> - </t>
    </r>
    <r>
      <rPr>
        <sz val="16"/>
        <rFont val="Arial"/>
        <family val="2"/>
      </rPr>
      <t>∑</t>
    </r>
    <r>
      <rPr>
        <sz val="12"/>
        <rFont val="Arial"/>
        <family val="2"/>
      </rPr>
      <t>BC</t>
    </r>
    <r>
      <rPr>
        <vertAlign val="subscript"/>
        <sz val="12"/>
        <rFont val="Arial"/>
        <family val="2"/>
      </rPr>
      <t xml:space="preserve">wp, p </t>
    </r>
    <r>
      <rPr>
        <sz val="12"/>
        <rFont val="Arial"/>
        <family val="2"/>
      </rPr>
      <t xml:space="preserve">            </t>
    </r>
  </si>
  <si>
    <t>SE</t>
  </si>
  <si>
    <r>
      <rPr>
        <sz val="16"/>
        <rFont val="Arial"/>
        <family val="2"/>
      </rPr>
      <t>∑</t>
    </r>
    <r>
      <rPr>
        <sz val="12"/>
        <rFont val="Arial"/>
        <family val="2"/>
      </rPr>
      <t>(AC</t>
    </r>
    <r>
      <rPr>
        <vertAlign val="subscript"/>
        <sz val="12"/>
        <rFont val="Arial"/>
        <family val="2"/>
      </rPr>
      <t>hv, p</t>
    </r>
    <r>
      <rPr>
        <sz val="12"/>
        <rFont val="Arial"/>
        <family val="2"/>
      </rPr>
      <t xml:space="preserve"> - BC</t>
    </r>
    <r>
      <rPr>
        <vertAlign val="subscript"/>
        <sz val="12"/>
        <rFont val="Arial"/>
        <family val="2"/>
      </rPr>
      <t>hv, p</t>
    </r>
    <r>
      <rPr>
        <sz val="12"/>
        <rFont val="Arial"/>
        <family val="2"/>
      </rPr>
      <t xml:space="preserve">)          </t>
    </r>
  </si>
  <si>
    <r>
      <rPr>
        <sz val="16"/>
        <rFont val="Arial"/>
        <family val="2"/>
      </rPr>
      <t>∑</t>
    </r>
    <r>
      <rPr>
        <sz val="12"/>
        <rFont val="Arial"/>
        <family val="2"/>
      </rPr>
      <t>WP</t>
    </r>
    <r>
      <rPr>
        <vertAlign val="subscript"/>
        <sz val="12"/>
        <rFont val="Arial"/>
        <family val="2"/>
      </rPr>
      <t xml:space="preserve">total, p                                 </t>
    </r>
  </si>
  <si>
    <r>
      <rPr>
        <sz val="16"/>
        <rFont val="Arial"/>
        <family val="2"/>
      </rPr>
      <t>∑</t>
    </r>
    <r>
      <rPr>
        <sz val="12"/>
        <rFont val="Arial"/>
        <family val="2"/>
      </rPr>
      <t>WP</t>
    </r>
    <r>
      <rPr>
        <vertAlign val="subscript"/>
        <sz val="12"/>
        <rFont val="Arial"/>
        <family val="2"/>
      </rPr>
      <t xml:space="preserve">in-use, p                        </t>
    </r>
  </si>
  <si>
    <t>The calculations and summaries in this worksheet are correct to the best of our knowledge. The Climate Action Reserve shall not be liable for any errors in the calculations and summaries in this worksheet. Confirming the accuracy of calculations and summaries used for GHG reporting is the sole responsibility of the Project Proponent.</t>
  </si>
  <si>
    <t>Values here are automatically transferred to the appropriate location in the Monitoring Calculation Worksheet.</t>
  </si>
  <si>
    <r>
      <t xml:space="preserve">Default wood products classes are automatically populated based on the Supersection indicated in Table 1 above and must be used for HWP calculations. Proceed to </t>
    </r>
    <r>
      <rPr>
        <b/>
        <sz val="9"/>
        <rFont val="Arial"/>
        <family val="2"/>
      </rPr>
      <t>Table 3</t>
    </r>
    <r>
      <rPr>
        <sz val="9"/>
        <rFont val="Arial"/>
        <family val="2"/>
      </rPr>
      <t>.</t>
    </r>
  </si>
  <si>
    <t>FMU Calc_Worksheet</t>
  </si>
  <si>
    <t>Enter user inputs to determine FMU issuance for the crediting period.</t>
  </si>
  <si>
    <t>Enter user inputs to determine HWP calculations for the crediting period.</t>
  </si>
  <si>
    <t>Enter the total amount of wood delivered to the mill(s).</t>
  </si>
  <si>
    <t>Source: Smith, J.E., L.S. Heath, K.E. Skog, and R.A. Birdsey. (2006) Forest ecosystem carbon and harvested wood carbon tables and estimation methods for the United States. Gen. Tech. Rep. NE-343. USDA For. Serv., Northeastern Res. Stn., Newtown Square, PA.</t>
  </si>
  <si>
    <t>Table 4. Mill Efficiency</t>
  </si>
  <si>
    <t>Table 5. Carbon Storage Estimates</t>
  </si>
  <si>
    <t>Table 6. FMU Monitoring Calculation Worksheet Inputs</t>
  </si>
  <si>
    <t>Table 7. Volume multipliers for converting units to cubic feet</t>
  </si>
  <si>
    <t>Table 7.</t>
  </si>
  <si>
    <t>Table 8. Factors for converting volume estimates to CO2-e</t>
  </si>
  <si>
    <t>Table 9. 100-year average storage factors</t>
  </si>
  <si>
    <t>Table 10. Average regional mill efficiencies (ME)</t>
  </si>
  <si>
    <r>
      <t xml:space="preserve">Enter the project region, supersection, reporting period dates, harvest units, and wood density factors for the current reporting period. If multiple hardwood and/or softwood harvest units were recorded, consolidate into one hardwood and one softwood harvest unit using the values in </t>
    </r>
    <r>
      <rPr>
        <b/>
        <sz val="9"/>
        <color theme="1"/>
        <rFont val="Arial"/>
        <family val="2"/>
      </rPr>
      <t>Table 7</t>
    </r>
    <r>
      <rPr>
        <sz val="9"/>
        <color theme="1"/>
        <rFont val="Arial"/>
        <family val="2"/>
      </rPr>
      <t>. If multiple forest types or tree species are present, take a weighted average of the densities based on harvest records or distribution across the project area. If using the USFS Wood Handbook, multiply the specific gravity by the density of water (62.43 lbs/ft</t>
    </r>
    <r>
      <rPr>
        <vertAlign val="superscript"/>
        <sz val="9"/>
        <color theme="1"/>
        <rFont val="Arial"/>
        <family val="2"/>
      </rPr>
      <t>3</t>
    </r>
    <r>
      <rPr>
        <sz val="9"/>
        <color theme="1"/>
        <rFont val="Arial"/>
        <family val="2"/>
      </rPr>
      <t>) to get wood density.</t>
    </r>
  </si>
  <si>
    <r>
      <t>The Harvested Wood Products (HWP) Worksheet is designed to standardize and facilitate the reporting of harvested wood products in the FMU Calculation Worksheet. The HWP worksheet produces standardized outputs that are automatically inserted into the FMU Calculation Worksheet for the following areas:
1) Forecasted Project Carbon in Harvested Wood Delivered to Mill (metric tons CO</t>
    </r>
    <r>
      <rPr>
        <vertAlign val="subscript"/>
        <sz val="10"/>
        <rFont val="Arial"/>
        <family val="2"/>
      </rPr>
      <t>2</t>
    </r>
    <r>
      <rPr>
        <sz val="10"/>
        <rFont val="Arial"/>
        <family val="2"/>
      </rPr>
      <t>e) 
2) Forecasted Project Carbon Stored Long-term in Wood Products (metric tons CO</t>
    </r>
    <r>
      <rPr>
        <vertAlign val="subscript"/>
        <sz val="10"/>
        <rFont val="Arial"/>
        <family val="2"/>
      </rPr>
      <t>2</t>
    </r>
    <r>
      <rPr>
        <sz val="10"/>
        <rFont val="Arial"/>
        <family val="2"/>
      </rPr>
      <t>e) - Excl Landfill
3) Forecasted Project Carbon Stored Long-term in Wood Products (metric tons CO</t>
    </r>
    <r>
      <rPr>
        <vertAlign val="subscript"/>
        <sz val="10"/>
        <rFont val="Arial"/>
        <family val="2"/>
      </rPr>
      <t>2</t>
    </r>
    <r>
      <rPr>
        <sz val="10"/>
        <rFont val="Arial"/>
        <family val="2"/>
      </rPr>
      <t>e) - Incl Landfill
4) Baseline Project Carbon in Harvested Wood Delivered to Mill (metric tons CO2e) 
5) Baseline Carbon Stored Long-term in Wood Products (metric tons CO</t>
    </r>
    <r>
      <rPr>
        <vertAlign val="subscript"/>
        <sz val="10"/>
        <rFont val="Arial"/>
        <family val="2"/>
      </rPr>
      <t>2</t>
    </r>
    <r>
      <rPr>
        <sz val="10"/>
        <rFont val="Arial"/>
        <family val="2"/>
      </rPr>
      <t>e) - Excl Landfill
6) Baseline Carbon Stored Long-term in Wood Products (metric tons CO</t>
    </r>
    <r>
      <rPr>
        <vertAlign val="subscript"/>
        <sz val="10"/>
        <rFont val="Arial"/>
        <family val="2"/>
      </rPr>
      <t>2</t>
    </r>
    <r>
      <rPr>
        <sz val="10"/>
        <rFont val="Arial"/>
        <family val="2"/>
      </rPr>
      <t xml:space="preserve">e) - Incl Landfill
The default values (conversions, mill efficiencies, etc.) must be used. The HWP worksheet is divided into 4 sections (Data Inputs, Estimates of Carbon Storage in Wood Products, Results + Conversion Factors, and Default Wood Products by Supersection).
</t>
    </r>
  </si>
  <si>
    <t>*Source: MFM Assessment Area Data File v1.0</t>
  </si>
  <si>
    <r>
      <t>Source: MFM Assessment Area Data File v1.0 (see Tab</t>
    </r>
    <r>
      <rPr>
        <b/>
        <sz val="8"/>
        <rFont val="Arial"/>
        <family val="2"/>
      </rPr>
      <t xml:space="preserve"> IV</t>
    </r>
    <r>
      <rPr>
        <sz val="8"/>
        <rFont val="Arial"/>
        <family val="2"/>
      </rPr>
      <t xml:space="preserve"> of this sheet)</t>
    </r>
  </si>
  <si>
    <t>Mature Forest Management Forecast Methodology v1.0 (April 2020)</t>
  </si>
  <si>
    <r>
      <t xml:space="preserve"> AC</t>
    </r>
    <r>
      <rPr>
        <vertAlign val="subscript"/>
        <sz val="12"/>
        <rFont val="Arial"/>
        <family val="2"/>
      </rPr>
      <t>onsite,100</t>
    </r>
  </si>
  <si>
    <r>
      <t>Forecasted End of Project Standing Live Tree Carbon Stocks (tonnes CO</t>
    </r>
    <r>
      <rPr>
        <vertAlign val="subscript"/>
        <sz val="9"/>
        <rFont val="Arial"/>
        <family val="2"/>
      </rPr>
      <t>2</t>
    </r>
    <r>
      <rPr>
        <sz val="9"/>
        <rFont val="Arial"/>
        <family val="2"/>
      </rPr>
      <t>e)</t>
    </r>
  </si>
  <si>
    <r>
      <t>Initial Standing Live Tree Carbon Stocks (tonnes CO</t>
    </r>
    <r>
      <rPr>
        <vertAlign val="subscript"/>
        <sz val="9"/>
        <rFont val="Arial"/>
        <family val="2"/>
      </rPr>
      <t>2</t>
    </r>
    <r>
      <rPr>
        <sz val="9"/>
        <rFont val="Arial"/>
        <family val="2"/>
      </rPr>
      <t>e)</t>
    </r>
  </si>
  <si>
    <r>
      <t xml:space="preserve"> AC</t>
    </r>
    <r>
      <rPr>
        <vertAlign val="subscript"/>
        <sz val="12"/>
        <rFont val="Arial"/>
        <family val="2"/>
      </rPr>
      <t>onsite,0</t>
    </r>
  </si>
  <si>
    <t>CD</t>
  </si>
  <si>
    <r>
      <t xml:space="preserve"> AC</t>
    </r>
    <r>
      <rPr>
        <vertAlign val="subscript"/>
        <sz val="12"/>
        <rFont val="Arial"/>
        <family val="2"/>
      </rPr>
      <t xml:space="preserve">onsite, 0 </t>
    </r>
    <r>
      <rPr>
        <sz val="12"/>
        <rFont val="Arial"/>
        <family val="2"/>
      </rPr>
      <t xml:space="preserve"> x (1-CD)</t>
    </r>
  </si>
  <si>
    <t>Total carbon in the standing live tree pool within the Project Area at the project start date, reported as a best estimate, regardless of statistical confidence.</t>
  </si>
  <si>
    <t>Does Conservation Easement Prohibit All Commercial Timber Harvest?</t>
  </si>
  <si>
    <t>Indicate whether conservation easement covering the Project Area prohibits ongoing commercial timber harvests.</t>
  </si>
  <si>
    <t xml:space="preserve">Standardized Resilience Deduction </t>
  </si>
  <si>
    <t>No</t>
  </si>
  <si>
    <t>Standardized deduction of 10% to accommodate unanticipated changes in carbon stocks resulting from resilience-related management when conservation easement allows ongoing commercial harvesting of live trees and 15% to reflect the heightened risk of the loss of carbon stocks from natural disturbances when the conservation easement does not allow ongoing commercial harvesting of live trees</t>
  </si>
  <si>
    <t>RD</t>
  </si>
  <si>
    <r>
      <t xml:space="preserve"> AC</t>
    </r>
    <r>
      <rPr>
        <vertAlign val="subscript"/>
        <sz val="12"/>
        <rFont val="Arial"/>
        <family val="2"/>
      </rPr>
      <t xml:space="preserve">onsite, 100 </t>
    </r>
    <r>
      <rPr>
        <sz val="12"/>
        <rFont val="Arial"/>
        <family val="2"/>
      </rPr>
      <t xml:space="preserve"> x (1-CD)</t>
    </r>
  </si>
  <si>
    <r>
      <t>BC</t>
    </r>
    <r>
      <rPr>
        <vertAlign val="subscript"/>
        <sz val="12"/>
        <rFont val="Arial"/>
        <family val="2"/>
      </rPr>
      <t>onsite</t>
    </r>
  </si>
  <si>
    <r>
      <t>(AC</t>
    </r>
    <r>
      <rPr>
        <vertAlign val="subscript"/>
        <sz val="12"/>
        <rFont val="Arial"/>
        <family val="2"/>
      </rPr>
      <t>onsite, 0</t>
    </r>
    <r>
      <rPr>
        <sz val="12"/>
        <rFont val="Arial"/>
        <family val="2"/>
      </rPr>
      <t xml:space="preserve">  x (1-CD)) - BC</t>
    </r>
    <r>
      <rPr>
        <vertAlign val="subscript"/>
        <sz val="12"/>
        <rFont val="Arial"/>
        <family val="2"/>
      </rPr>
      <t>onsite</t>
    </r>
  </si>
  <si>
    <r>
      <t>(AC</t>
    </r>
    <r>
      <rPr>
        <vertAlign val="subscript"/>
        <sz val="12"/>
        <rFont val="Arial"/>
        <family val="2"/>
      </rPr>
      <t>onsite, 0</t>
    </r>
    <r>
      <rPr>
        <sz val="12"/>
        <rFont val="Arial"/>
        <family val="2"/>
      </rPr>
      <t xml:space="preserve">  - AC</t>
    </r>
    <r>
      <rPr>
        <vertAlign val="subscript"/>
        <sz val="12"/>
        <rFont val="Arial"/>
        <family val="2"/>
      </rPr>
      <t>onsite, 100</t>
    </r>
    <r>
      <rPr>
        <sz val="12"/>
        <rFont val="Arial"/>
        <family val="2"/>
      </rPr>
      <t>) x (1-CD) x (1-RD)</t>
    </r>
  </si>
  <si>
    <t xml:space="preserve">Calculated from lines 25 and 27. </t>
  </si>
  <si>
    <t xml:space="preserve">Calculated from lines 26 and 28. </t>
  </si>
  <si>
    <t>Equal to the sum of the values in lines 19, 31, and 34.</t>
  </si>
  <si>
    <t>The difference between the values in actual and baseline carbon in harvested wood.  (Difference between Rows 21 and 22)</t>
  </si>
  <si>
    <t>Calculating Carbon Stored in Wood Products - all data should be entered as totals as of the end of the Crediting Period</t>
  </si>
  <si>
    <r>
      <t xml:space="preserve">Difference between actual and baseline carbon stored long-term in wood products in each year, with market response adjustment of 80% applied.  Result may be negative.  If total </t>
    </r>
    <r>
      <rPr>
        <i/>
        <sz val="8"/>
        <rFont val="Arial"/>
        <family val="2"/>
      </rPr>
      <t>cumulative</t>
    </r>
    <r>
      <rPr>
        <sz val="8"/>
        <rFont val="Arial"/>
        <family val="2"/>
      </rPr>
      <t xml:space="preserve"> actual harvested volumes exceed total </t>
    </r>
    <r>
      <rPr>
        <i/>
        <sz val="8"/>
        <rFont val="Arial"/>
        <family val="2"/>
      </rPr>
      <t>cumulative</t>
    </r>
    <r>
      <rPr>
        <sz val="8"/>
        <rFont val="Arial"/>
        <family val="2"/>
      </rPr>
      <t xml:space="preserve"> baseline harvested volumes (through previous period), then calculation will </t>
    </r>
    <r>
      <rPr>
        <i/>
        <sz val="8"/>
        <rFont val="Arial"/>
        <family val="2"/>
      </rPr>
      <t xml:space="preserve">exclude </t>
    </r>
    <r>
      <rPr>
        <sz val="8"/>
        <rFont val="Arial"/>
        <family val="2"/>
      </rPr>
      <t xml:space="preserve">carbon in landfills. If total cumulative actual harvested volumes are less than total cumulative baseline harvested volumes (through previous period), then this calculation will </t>
    </r>
    <r>
      <rPr>
        <i/>
        <sz val="8"/>
        <rFont val="Arial"/>
        <family val="2"/>
      </rPr>
      <t xml:space="preserve">include </t>
    </r>
    <r>
      <rPr>
        <sz val="8"/>
        <rFont val="Arial"/>
        <family val="2"/>
      </rPr>
      <t>carbon in landfills.</t>
    </r>
  </si>
  <si>
    <r>
      <rPr>
        <sz val="16"/>
        <rFont val="Arial"/>
        <family val="2"/>
      </rPr>
      <t>(∑</t>
    </r>
    <r>
      <rPr>
        <sz val="12"/>
        <rFont val="Arial"/>
        <family val="2"/>
      </rPr>
      <t>AC</t>
    </r>
    <r>
      <rPr>
        <vertAlign val="subscript"/>
        <sz val="12"/>
        <rFont val="Arial"/>
        <family val="2"/>
      </rPr>
      <t>wp, p</t>
    </r>
    <r>
      <rPr>
        <sz val="12"/>
        <rFont val="Arial"/>
        <family val="2"/>
      </rPr>
      <t xml:space="preserve"> - </t>
    </r>
    <r>
      <rPr>
        <sz val="16"/>
        <rFont val="Arial"/>
        <family val="2"/>
      </rPr>
      <t>∑</t>
    </r>
    <r>
      <rPr>
        <sz val="12"/>
        <rFont val="Arial"/>
        <family val="2"/>
      </rPr>
      <t>BC</t>
    </r>
    <r>
      <rPr>
        <vertAlign val="subscript"/>
        <sz val="12"/>
        <rFont val="Arial"/>
        <family val="2"/>
      </rPr>
      <t>wp, p</t>
    </r>
    <r>
      <rPr>
        <sz val="12"/>
        <rFont val="Arial"/>
        <family val="2"/>
      </rPr>
      <t xml:space="preserve">) x 80%            </t>
    </r>
  </si>
  <si>
    <r>
      <t>Baseline Standing Live Tree Carbon Stocks (tonnes CO</t>
    </r>
    <r>
      <rPr>
        <vertAlign val="subscript"/>
        <sz val="9"/>
        <rFont val="Arial"/>
        <family val="2"/>
      </rPr>
      <t>2</t>
    </r>
    <r>
      <rPr>
        <sz val="9"/>
        <rFont val="Arial"/>
        <family val="2"/>
      </rPr>
      <t>e)</t>
    </r>
  </si>
  <si>
    <t xml:space="preserve">Baseline estimates of standing live tree carbon stocks are not affected by the confidence deduction.  Baseline carbon stocks are determined from an initial inventory and are modeled thereafter following the guidelines in Section 6 of the MFM Forecast Methodology. </t>
  </si>
  <si>
    <r>
      <t>Adjusted Initial Standing Live Tree Carbon Stocks (adjusted for confidence deduction) (tonnes CO</t>
    </r>
    <r>
      <rPr>
        <vertAlign val="subscript"/>
        <sz val="9"/>
        <rFont val="Arial"/>
        <family val="2"/>
      </rPr>
      <t>2</t>
    </r>
    <r>
      <rPr>
        <sz val="9"/>
        <rFont val="Arial"/>
        <family val="2"/>
      </rPr>
      <t>e)</t>
    </r>
  </si>
  <si>
    <r>
      <t>Adjusted Forecasted End of Project Standing Live Tree Carbon Stocks (adjusted for confidence deduction) (tonnes CO</t>
    </r>
    <r>
      <rPr>
        <vertAlign val="subscript"/>
        <sz val="9"/>
        <rFont val="Arial"/>
        <family val="2"/>
      </rPr>
      <t>2</t>
    </r>
    <r>
      <rPr>
        <sz val="9"/>
        <rFont val="Arial"/>
        <family val="2"/>
      </rPr>
      <t>e)</t>
    </r>
  </si>
  <si>
    <t>Quantified GHG Emissions  Reductions from Standling Live Tree Carbon Stocks (tonnes CO2e)</t>
  </si>
  <si>
    <t>Difference between initial and baseline standing live tree carbon stocks, or 0 if baseline is equal to or greater than initial standing live tree carbon stocks</t>
  </si>
  <si>
    <t>Quantified GHG Removals for Standing Live Tree Carbon Stocks, Net of Resilience Deduction (tonnes CO2e)</t>
  </si>
  <si>
    <t>Difference between initial and forecasted final standing live tree carbon stocks, with resilience deduction applied.</t>
  </si>
  <si>
    <r>
      <t xml:space="preserve"> Total Quantified GHG Reductions / Removals for Standing Live Tree Carbon Stocks, Net of Resilience Deduction (tonnes CO</t>
    </r>
    <r>
      <rPr>
        <vertAlign val="subscript"/>
        <sz val="9"/>
        <rFont val="Arial"/>
        <family val="2"/>
      </rPr>
      <t>2</t>
    </r>
    <r>
      <rPr>
        <sz val="9"/>
        <rFont val="Arial"/>
        <family val="2"/>
      </rPr>
      <t>e)</t>
    </r>
  </si>
  <si>
    <t>1.0 (November 2020)</t>
  </si>
  <si>
    <t xml:space="preserve"> - First version of tool, for use with the MFM v1.0</t>
  </si>
  <si>
    <t>Initial standing live tree carbon stocks adjusted using the confidence deduction.</t>
  </si>
  <si>
    <t>Forecasted standing live tree carbon stocks at the end of the crediting period, adjusted using the confidence deduction.</t>
  </si>
  <si>
    <t>The confidence deduction is based on the sampling error of the combined estimate of carbon in standing live tree carbon pool (Appendix A, Section A.4). Can't be greater than 20% or the project is not 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</si>
</sst>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_(* #,##0.000_);_(* \(#,##0.000\);_(* &quot;-&quot;??_);_(@_)"/>
    <numFmt numFmtId="166" formatCode="_(* #,##0.0000_);_(* \(#,##0.0000\);_(* &quot;-&quot;??_);_(@_)"/>
    <numFmt numFmtId="167" formatCode="0.0%"/>
    <numFmt numFmtId="168" formatCode="0.0"/>
    <numFmt numFmtId="169" formatCode="0.000"/>
    <numFmt numFmtId="170" formatCode="#,##0.000"/>
    <numFmt numFmtId="171" formatCode="m/d/yyyy;@"/>
    <numFmt numFmtId="172" formatCode="0.000000000000%"/>
    <numFmt numFmtId="173" formatCode="0.000E+00"/>
  </numFmts>
  <fonts count="49"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4"/>
      <name val="Arial"/>
      <family val="2"/>
    </font>
    <font>
      <sz val="10"/>
      <name val="Arial"/>
      <family val="2"/>
    </font>
    <font>
      <sz val="8"/>
      <name val="Arial"/>
      <family val="2"/>
    </font>
    <font>
      <sz val="9"/>
      <name val="Arial"/>
      <family val="2"/>
    </font>
    <font>
      <b/>
      <sz val="9"/>
      <name val="Arial"/>
      <family val="2"/>
    </font>
    <font>
      <b/>
      <sz val="10"/>
      <name val="Arial"/>
      <family val="2"/>
    </font>
    <font>
      <b/>
      <sz val="11"/>
      <name val="Arial"/>
      <family val="2"/>
    </font>
    <font>
      <b/>
      <sz val="8"/>
      <name val="Arial"/>
      <family val="2"/>
    </font>
    <font>
      <vertAlign val="subscript"/>
      <sz val="9"/>
      <name val="Arial"/>
      <family val="2"/>
    </font>
    <font>
      <sz val="12"/>
      <name val="Arial"/>
      <family val="2"/>
    </font>
    <font>
      <vertAlign val="subscript"/>
      <sz val="12"/>
      <name val="Arial"/>
      <family val="2"/>
    </font>
    <font>
      <i/>
      <sz val="8"/>
      <name val="Arial"/>
      <family val="2"/>
    </font>
    <font>
      <b/>
      <sz val="14"/>
      <name val="Arial"/>
      <family val="2"/>
    </font>
    <font>
      <b/>
      <sz val="12"/>
      <name val="Arial"/>
      <family val="2"/>
    </font>
    <font>
      <sz val="10"/>
      <color theme="0"/>
      <name val="Arial"/>
      <family val="2"/>
    </font>
    <font>
      <sz val="11"/>
      <name val="Arial"/>
      <family val="2"/>
    </font>
    <font>
      <sz val="10"/>
      <color theme="0" tint="-0.14999847407452621"/>
      <name val="Arial"/>
      <family val="2"/>
    </font>
    <font>
      <b/>
      <i/>
      <sz val="14"/>
      <name val="Arial"/>
      <family val="2"/>
    </font>
    <font>
      <b/>
      <sz val="11"/>
      <color theme="1"/>
      <name val="Calibri"/>
      <family val="2"/>
      <scheme val="minor"/>
    </font>
    <font>
      <b/>
      <sz val="18"/>
      <color theme="1"/>
      <name val="Arial"/>
      <family val="2"/>
    </font>
    <font>
      <vertAlign val="subscript"/>
      <sz val="10"/>
      <name val="Arial"/>
      <family val="2"/>
    </font>
    <font>
      <sz val="9"/>
      <color theme="1"/>
      <name val="Arial"/>
      <family val="2"/>
    </font>
    <font>
      <sz val="10"/>
      <color rgb="FF000000"/>
      <name val="Arial"/>
      <family val="2"/>
    </font>
    <font>
      <b/>
      <sz val="16"/>
      <name val="Arial"/>
      <family val="2"/>
    </font>
    <font>
      <b/>
      <sz val="9"/>
      <color theme="1"/>
      <name val="Arial"/>
      <family val="2"/>
    </font>
    <font>
      <vertAlign val="superscript"/>
      <sz val="9"/>
      <color theme="1"/>
      <name val="Arial"/>
      <family val="2"/>
    </font>
    <font>
      <sz val="8"/>
      <color theme="1"/>
      <name val="Arial"/>
      <family val="2"/>
    </font>
    <font>
      <b/>
      <sz val="8"/>
      <color theme="1"/>
      <name val="Arial"/>
      <family val="2"/>
    </font>
    <font>
      <sz val="9"/>
      <color theme="0"/>
      <name val="Arial"/>
      <family val="2"/>
    </font>
    <font>
      <vertAlign val="subscript"/>
      <sz val="8"/>
      <name val="Arial"/>
      <family val="2"/>
    </font>
    <font>
      <b/>
      <sz val="12"/>
      <color theme="1"/>
      <name val="Arial"/>
      <family val="2"/>
    </font>
    <font>
      <b/>
      <sz val="11"/>
      <color theme="1"/>
      <name val="Arial"/>
      <family val="2"/>
    </font>
    <font>
      <sz val="10"/>
      <color theme="1"/>
      <name val="Arial"/>
      <family val="2"/>
    </font>
    <font>
      <vertAlign val="superscript"/>
      <sz val="9"/>
      <name val="Arial"/>
      <family val="2"/>
    </font>
    <font>
      <b/>
      <sz val="10"/>
      <color theme="1"/>
      <name val="Arial"/>
      <family val="2"/>
    </font>
    <font>
      <i/>
      <sz val="8"/>
      <color theme="1"/>
      <name val="Arial"/>
      <family val="2"/>
    </font>
    <font>
      <b/>
      <sz val="18"/>
      <color theme="1"/>
      <name val="Cambria"/>
      <family val="1"/>
      <scheme val="major"/>
    </font>
    <font>
      <b/>
      <i/>
      <sz val="11"/>
      <color rgb="FFFF0000"/>
      <name val="Calibri"/>
      <family val="2"/>
      <scheme val="minor"/>
    </font>
    <font>
      <b/>
      <sz val="12"/>
      <color theme="0"/>
      <name val="Cambria"/>
      <family val="1"/>
      <scheme val="major"/>
    </font>
    <font>
      <i/>
      <sz val="11"/>
      <name val="Calibri"/>
      <family val="2"/>
      <scheme val="minor"/>
    </font>
    <font>
      <b/>
      <i/>
      <sz val="11"/>
      <color theme="4"/>
      <name val="Calibri"/>
      <family val="2"/>
      <scheme val="minor"/>
    </font>
    <font>
      <b/>
      <i/>
      <sz val="11"/>
      <color theme="3"/>
      <name val="Calibri"/>
      <family val="2"/>
      <scheme val="minor"/>
    </font>
    <font>
      <b/>
      <sz val="11"/>
      <name val="Calibri"/>
      <family val="2"/>
      <scheme val="minor"/>
    </font>
    <font>
      <sz val="11"/>
      <name val="Calibri"/>
      <family val="2"/>
      <scheme val="minor"/>
    </font>
    <font>
      <sz val="16"/>
      <name val="Arial"/>
      <family val="2"/>
    </font>
  </fonts>
  <fills count="20">
    <fill>
      <patternFill patternType="none"/>
    </fill>
    <fill>
      <patternFill patternType="gray125"/>
    </fill>
    <fill>
      <patternFill patternType="solid">
        <fgColor rgb="FFA5A5A5"/>
      </patternFill>
    </fill>
    <fill>
      <patternFill patternType="solid">
        <fgColor theme="0" tint="-0.14999847407452621"/>
        <bgColor indexed="64"/>
      </patternFill>
    </fill>
    <fill>
      <patternFill patternType="solid">
        <fgColor indexed="46"/>
        <bgColor indexed="64"/>
      </patternFill>
    </fill>
    <fill>
      <patternFill patternType="solid">
        <fgColor theme="1"/>
        <bgColor indexed="64"/>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59999389629810485"/>
        <bgColor indexed="64"/>
      </patternFill>
    </fill>
    <fill>
      <patternFill patternType="darkUp">
        <bgColor theme="0"/>
      </patternFill>
    </fill>
    <fill>
      <patternFill patternType="solid">
        <fgColor theme="1" tint="0.499984740745262"/>
        <bgColor indexed="64"/>
      </patternFill>
    </fill>
    <fill>
      <patternFill patternType="solid">
        <fgColor theme="7" tint="0.39997558519241921"/>
        <bgColor indexed="64"/>
      </patternFill>
    </fill>
    <fill>
      <patternFill patternType="solid">
        <fgColor theme="6"/>
        <bgColor indexed="64"/>
      </patternFill>
    </fill>
    <fill>
      <patternFill patternType="solid">
        <fgColor rgb="FFFFCC99"/>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theme="9"/>
      </left>
      <right/>
      <top style="thin">
        <color theme="9"/>
      </top>
      <bottom/>
      <diagonal/>
    </border>
    <border>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top/>
      <bottom style="thin">
        <color theme="9"/>
      </bottom>
      <diagonal/>
    </border>
    <border>
      <left/>
      <right style="thin">
        <color theme="9"/>
      </right>
      <top/>
      <bottom style="thin">
        <color theme="9"/>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17">
    <xf numFmtId="0" fontId="0" fillId="0" borderId="0"/>
    <xf numFmtId="0" fontId="2" fillId="2" borderId="1" applyNumberFormat="0" applyAlignment="0" applyProtection="0"/>
    <xf numFmtId="0" fontId="3" fillId="0" borderId="0"/>
    <xf numFmtId="9"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5"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449">
    <xf numFmtId="0" fontId="0" fillId="0" borderId="0" xfId="0"/>
    <xf numFmtId="164" fontId="7" fillId="4" borderId="2" xfId="4" applyNumberFormat="1" applyFont="1" applyFill="1" applyBorder="1" applyAlignment="1">
      <alignment horizontal="center" vertical="center"/>
    </xf>
    <xf numFmtId="0" fontId="2" fillId="3" borderId="0" xfId="1" applyFill="1" applyBorder="1"/>
    <xf numFmtId="9" fontId="7" fillId="6" borderId="2" xfId="3" applyFont="1" applyFill="1" applyBorder="1" applyAlignment="1">
      <alignment vertical="center"/>
    </xf>
    <xf numFmtId="0" fontId="5" fillId="3" borderId="0" xfId="8" applyFill="1"/>
    <xf numFmtId="0" fontId="4" fillId="3" borderId="0" xfId="8" applyFont="1" applyFill="1"/>
    <xf numFmtId="0" fontId="5" fillId="0" borderId="0" xfId="8"/>
    <xf numFmtId="0" fontId="5" fillId="0" borderId="0" xfId="8" applyAlignment="1">
      <alignment horizontal="center" vertical="center" wrapText="1"/>
    </xf>
    <xf numFmtId="164" fontId="5" fillId="3" borderId="0" xfId="8" applyNumberFormat="1" applyFill="1"/>
    <xf numFmtId="0" fontId="5" fillId="3" borderId="0" xfId="8" applyFill="1" applyAlignment="1">
      <alignment horizontal="center" vertical="center" wrapText="1"/>
    </xf>
    <xf numFmtId="166" fontId="5" fillId="3" borderId="0" xfId="8" applyNumberFormat="1" applyFill="1"/>
    <xf numFmtId="15" fontId="5" fillId="3" borderId="0" xfId="8" applyNumberFormat="1" applyFill="1"/>
    <xf numFmtId="2" fontId="5" fillId="3" borderId="0" xfId="8" applyNumberFormat="1" applyFill="1"/>
    <xf numFmtId="0" fontId="5" fillId="3" borderId="0" xfId="8" applyFill="1" applyAlignment="1">
      <alignment vertical="top" wrapText="1"/>
    </xf>
    <xf numFmtId="0" fontId="18" fillId="3" borderId="0" xfId="8" applyFont="1" applyFill="1"/>
    <xf numFmtId="0" fontId="20" fillId="3" borderId="9" xfId="8" applyFont="1" applyFill="1" applyBorder="1"/>
    <xf numFmtId="0" fontId="17" fillId="3" borderId="12" xfId="8" applyFont="1" applyFill="1" applyBorder="1" applyAlignment="1">
      <alignment horizontal="center" vertical="center" wrapText="1"/>
    </xf>
    <xf numFmtId="0" fontId="6" fillId="3" borderId="2" xfId="8" applyFont="1" applyFill="1" applyBorder="1" applyAlignment="1" applyProtection="1">
      <alignment horizontal="center" vertical="center" wrapText="1"/>
      <protection hidden="1"/>
    </xf>
    <xf numFmtId="0" fontId="16" fillId="3" borderId="2" xfId="8" applyFont="1" applyFill="1" applyBorder="1" applyAlignment="1" applyProtection="1">
      <alignment horizontal="center" vertical="center"/>
      <protection hidden="1"/>
    </xf>
    <xf numFmtId="0" fontId="13" fillId="3" borderId="2" xfId="8" applyFont="1" applyFill="1" applyBorder="1" applyAlignment="1" applyProtection="1">
      <alignment horizontal="center" vertical="center" wrapText="1"/>
      <protection hidden="1"/>
    </xf>
    <xf numFmtId="0" fontId="5" fillId="3" borderId="2" xfId="8" applyFill="1" applyBorder="1" applyProtection="1">
      <protection hidden="1"/>
    </xf>
    <xf numFmtId="0" fontId="4" fillId="3" borderId="2" xfId="8" applyFont="1" applyFill="1" applyBorder="1" applyProtection="1">
      <protection hidden="1"/>
    </xf>
    <xf numFmtId="0" fontId="7" fillId="6" borderId="2" xfId="8" applyFont="1" applyFill="1" applyBorder="1" applyAlignment="1" applyProtection="1">
      <alignment horizontal="center" vertical="center" wrapText="1"/>
      <protection hidden="1"/>
    </xf>
    <xf numFmtId="0" fontId="6" fillId="6" borderId="6" xfId="8" applyFont="1" applyFill="1" applyBorder="1" applyAlignment="1" applyProtection="1">
      <alignment vertical="center" wrapText="1"/>
      <protection hidden="1"/>
    </xf>
    <xf numFmtId="0" fontId="13" fillId="3" borderId="2" xfId="8" applyFont="1" applyFill="1" applyBorder="1" applyAlignment="1" applyProtection="1">
      <alignment horizontal="center" vertical="center"/>
      <protection hidden="1"/>
    </xf>
    <xf numFmtId="0" fontId="6" fillId="6" borderId="7" xfId="8" applyFont="1" applyFill="1" applyBorder="1" applyAlignment="1" applyProtection="1">
      <alignment vertical="center" wrapText="1"/>
      <protection hidden="1"/>
    </xf>
    <xf numFmtId="0" fontId="7" fillId="4" borderId="2" xfId="8" applyFont="1" applyFill="1" applyBorder="1" applyAlignment="1" applyProtection="1">
      <alignment horizontal="center" vertical="center" wrapText="1"/>
      <protection hidden="1"/>
    </xf>
    <xf numFmtId="0" fontId="6" fillId="4" borderId="7" xfId="8" applyFont="1" applyFill="1" applyBorder="1" applyAlignment="1" applyProtection="1">
      <alignment vertical="center" wrapText="1"/>
      <protection hidden="1"/>
    </xf>
    <xf numFmtId="0" fontId="6" fillId="8" borderId="7" xfId="8" applyFont="1" applyFill="1" applyBorder="1" applyAlignment="1" applyProtection="1">
      <alignment vertical="center" wrapText="1"/>
      <protection hidden="1"/>
    </xf>
    <xf numFmtId="0" fontId="6" fillId="4" borderId="2" xfId="8" applyFont="1" applyFill="1" applyBorder="1" applyAlignment="1" applyProtection="1">
      <alignment vertical="center" wrapText="1"/>
      <protection hidden="1"/>
    </xf>
    <xf numFmtId="0" fontId="4" fillId="3" borderId="0" xfId="8" applyFont="1" applyFill="1" applyProtection="1">
      <protection hidden="1"/>
    </xf>
    <xf numFmtId="0" fontId="7" fillId="4" borderId="9" xfId="8" applyFont="1" applyFill="1" applyBorder="1" applyAlignment="1" applyProtection="1">
      <alignment horizontal="center" vertical="center" wrapText="1"/>
      <protection hidden="1"/>
    </xf>
    <xf numFmtId="0" fontId="4" fillId="3" borderId="2" xfId="8" applyFont="1" applyFill="1" applyBorder="1" applyAlignment="1" applyProtection="1">
      <alignment vertical="top" wrapText="1"/>
      <protection hidden="1"/>
    </xf>
    <xf numFmtId="37" fontId="7" fillId="4" borderId="3" xfId="4" applyNumberFormat="1" applyFont="1" applyFill="1" applyBorder="1" applyAlignment="1">
      <alignment horizontal="center" vertical="center"/>
    </xf>
    <xf numFmtId="37" fontId="7" fillId="4" borderId="2" xfId="4" applyNumberFormat="1" applyFont="1" applyFill="1" applyBorder="1" applyAlignment="1">
      <alignment horizontal="center" vertical="center"/>
    </xf>
    <xf numFmtId="167" fontId="7" fillId="5" borderId="12" xfId="3" applyNumberFormat="1" applyFont="1" applyFill="1" applyBorder="1" applyAlignment="1">
      <alignment vertical="center"/>
    </xf>
    <xf numFmtId="164" fontId="7" fillId="5" borderId="2" xfId="4" applyNumberFormat="1" applyFont="1" applyFill="1" applyBorder="1" applyAlignment="1">
      <alignment horizontal="center" vertical="center"/>
    </xf>
    <xf numFmtId="164" fontId="7" fillId="5" borderId="11" xfId="4" applyNumberFormat="1" applyFont="1" applyFill="1" applyBorder="1" applyAlignment="1">
      <alignment horizontal="center" vertical="center"/>
    </xf>
    <xf numFmtId="43" fontId="6" fillId="5" borderId="10" xfId="4" applyFont="1" applyFill="1" applyBorder="1" applyAlignment="1">
      <alignment horizontal="center" vertical="center"/>
    </xf>
    <xf numFmtId="43" fontId="6" fillId="5" borderId="0" xfId="4" applyFont="1" applyFill="1" applyAlignment="1">
      <alignment horizontal="center" vertical="center"/>
    </xf>
    <xf numFmtId="0" fontId="7" fillId="4" borderId="12" xfId="8" applyFont="1" applyFill="1" applyBorder="1" applyAlignment="1" applyProtection="1">
      <alignment horizontal="center" vertical="center" wrapText="1"/>
      <protection hidden="1"/>
    </xf>
    <xf numFmtId="0" fontId="7" fillId="6" borderId="9" xfId="8" applyFont="1" applyFill="1" applyBorder="1" applyAlignment="1" applyProtection="1">
      <alignment horizontal="center" vertical="center" wrapText="1"/>
      <protection hidden="1"/>
    </xf>
    <xf numFmtId="3" fontId="7" fillId="5" borderId="9" xfId="4" applyNumberFormat="1" applyFont="1" applyFill="1" applyBorder="1" applyAlignment="1">
      <alignment horizontal="center" vertical="center"/>
    </xf>
    <xf numFmtId="3" fontId="7" fillId="4" borderId="9" xfId="4" applyNumberFormat="1" applyFont="1" applyFill="1" applyBorder="1" applyAlignment="1">
      <alignment horizontal="center" vertical="center"/>
    </xf>
    <xf numFmtId="0" fontId="3" fillId="3" borderId="2" xfId="8" applyFont="1" applyFill="1" applyBorder="1" applyAlignment="1" applyProtection="1">
      <alignment horizontal="center" vertical="center" wrapText="1"/>
      <protection hidden="1"/>
    </xf>
    <xf numFmtId="0" fontId="3" fillId="3" borderId="0" xfId="8" applyFont="1" applyFill="1"/>
    <xf numFmtId="9" fontId="3" fillId="3" borderId="0" xfId="3" applyFont="1" applyFill="1"/>
    <xf numFmtId="164" fontId="3" fillId="3" borderId="0" xfId="8" applyNumberFormat="1" applyFont="1" applyFill="1"/>
    <xf numFmtId="14" fontId="3" fillId="3" borderId="0" xfId="8" applyNumberFormat="1" applyFont="1" applyFill="1"/>
    <xf numFmtId="0" fontId="3" fillId="3" borderId="0" xfId="8" applyFont="1" applyFill="1" applyAlignment="1">
      <alignment horizontal="center" vertical="center" wrapText="1"/>
    </xf>
    <xf numFmtId="14" fontId="3" fillId="3" borderId="2" xfId="8" applyNumberFormat="1" applyFont="1" applyFill="1" applyBorder="1" applyAlignment="1" applyProtection="1">
      <alignment horizontal="center" vertical="center" wrapText="1"/>
      <protection hidden="1"/>
    </xf>
    <xf numFmtId="14" fontId="13" fillId="3" borderId="2" xfId="8" applyNumberFormat="1" applyFont="1" applyFill="1" applyBorder="1" applyAlignment="1" applyProtection="1">
      <alignment horizontal="center" vertical="center" wrapText="1"/>
      <protection hidden="1"/>
    </xf>
    <xf numFmtId="14" fontId="5" fillId="3" borderId="0" xfId="8" applyNumberFormat="1" applyFill="1"/>
    <xf numFmtId="14" fontId="17" fillId="3" borderId="2" xfId="8" applyNumberFormat="1" applyFont="1" applyFill="1" applyBorder="1" applyAlignment="1" applyProtection="1">
      <alignment horizontal="right" vertical="center" wrapText="1"/>
      <protection hidden="1"/>
    </xf>
    <xf numFmtId="14" fontId="5" fillId="5" borderId="2" xfId="8" applyNumberFormat="1" applyFill="1" applyBorder="1"/>
    <xf numFmtId="0" fontId="17" fillId="3" borderId="3" xfId="8" applyFont="1" applyFill="1" applyBorder="1" applyAlignment="1" applyProtection="1">
      <alignment horizontal="right" vertical="top" wrapText="1"/>
      <protection hidden="1"/>
    </xf>
    <xf numFmtId="0" fontId="23" fillId="9" borderId="0" xfId="2" applyFont="1" applyFill="1" applyAlignment="1" applyProtection="1">
      <alignment horizontal="left"/>
      <protection hidden="1"/>
    </xf>
    <xf numFmtId="0" fontId="3" fillId="9" borderId="0" xfId="2" applyFill="1" applyProtection="1">
      <protection hidden="1"/>
    </xf>
    <xf numFmtId="0" fontId="3" fillId="9" borderId="0" xfId="2" applyFill="1" applyAlignment="1" applyProtection="1">
      <alignment horizontal="left" vertical="top"/>
      <protection hidden="1"/>
    </xf>
    <xf numFmtId="0" fontId="3" fillId="9" borderId="14" xfId="2" applyFill="1" applyBorder="1" applyAlignment="1" applyProtection="1">
      <alignment horizontal="left" vertical="top" wrapText="1"/>
      <protection hidden="1"/>
    </xf>
    <xf numFmtId="0" fontId="3" fillId="9" borderId="0" xfId="2" applyFill="1" applyAlignment="1" applyProtection="1">
      <alignment horizontal="left" vertical="top" wrapText="1"/>
      <protection hidden="1"/>
    </xf>
    <xf numFmtId="0" fontId="10" fillId="9" borderId="0" xfId="2" applyFont="1" applyFill="1" applyAlignment="1" applyProtection="1">
      <alignment horizontal="center"/>
      <protection hidden="1"/>
    </xf>
    <xf numFmtId="0" fontId="7" fillId="9" borderId="0" xfId="2" applyFont="1" applyFill="1" applyProtection="1">
      <protection hidden="1"/>
    </xf>
    <xf numFmtId="0" fontId="25" fillId="9" borderId="0" xfId="2" applyFont="1" applyFill="1" applyProtection="1">
      <protection hidden="1"/>
    </xf>
    <xf numFmtId="0" fontId="25" fillId="9" borderId="0" xfId="2" applyFont="1" applyFill="1" applyAlignment="1" applyProtection="1">
      <alignment wrapText="1"/>
      <protection hidden="1"/>
    </xf>
    <xf numFmtId="0" fontId="7" fillId="9" borderId="0" xfId="2" applyFont="1" applyFill="1" applyAlignment="1" applyProtection="1">
      <alignment wrapText="1"/>
      <protection hidden="1"/>
    </xf>
    <xf numFmtId="0" fontId="3" fillId="9" borderId="0" xfId="2" applyFill="1"/>
    <xf numFmtId="0" fontId="10" fillId="9" borderId="0" xfId="2" applyFont="1" applyFill="1" applyAlignment="1">
      <alignment horizontal="center"/>
    </xf>
    <xf numFmtId="0" fontId="25" fillId="9" borderId="0" xfId="2" applyFont="1" applyFill="1" applyAlignment="1">
      <alignment horizontal="center"/>
    </xf>
    <xf numFmtId="0" fontId="25" fillId="9" borderId="0" xfId="2" applyFont="1" applyFill="1" applyAlignment="1">
      <alignment horizontal="center" wrapText="1"/>
    </xf>
    <xf numFmtId="0" fontId="8" fillId="9" borderId="0" xfId="2" applyFont="1" applyFill="1" applyAlignment="1">
      <alignment horizontal="left" wrapText="1"/>
    </xf>
    <xf numFmtId="0" fontId="7" fillId="9" borderId="0" xfId="2" applyFont="1" applyFill="1" applyAlignment="1">
      <alignment horizontal="center" wrapText="1"/>
    </xf>
    <xf numFmtId="0" fontId="31" fillId="9" borderId="0" xfId="2" applyFont="1" applyFill="1" applyAlignment="1">
      <alignment horizontal="left" vertical="top" wrapText="1"/>
    </xf>
    <xf numFmtId="0" fontId="10" fillId="9" borderId="23" xfId="2" applyFont="1" applyFill="1" applyBorder="1" applyAlignment="1">
      <alignment horizontal="left"/>
    </xf>
    <xf numFmtId="0" fontId="6" fillId="9" borderId="24" xfId="2" applyFont="1" applyFill="1" applyBorder="1" applyAlignment="1">
      <alignment horizontal="center" wrapText="1"/>
    </xf>
    <xf numFmtId="0" fontId="6" fillId="9" borderId="31" xfId="2" applyFont="1" applyFill="1" applyBorder="1" applyAlignment="1">
      <alignment horizontal="center" wrapText="1"/>
    </xf>
    <xf numFmtId="0" fontId="6" fillId="9" borderId="25" xfId="2" applyFont="1" applyFill="1" applyBorder="1" applyAlignment="1">
      <alignment horizontal="center" wrapText="1"/>
    </xf>
    <xf numFmtId="0" fontId="6" fillId="9" borderId="26" xfId="2" applyFont="1" applyFill="1" applyBorder="1" applyAlignment="1">
      <alignment horizontal="center" wrapText="1"/>
    </xf>
    <xf numFmtId="0" fontId="32" fillId="9" borderId="0" xfId="2" applyFont="1" applyFill="1"/>
    <xf numFmtId="9" fontId="6" fillId="9" borderId="0" xfId="2" applyNumberFormat="1" applyFont="1" applyFill="1"/>
    <xf numFmtId="9" fontId="7" fillId="9" borderId="0" xfId="2" applyNumberFormat="1" applyFont="1" applyFill="1"/>
    <xf numFmtId="0" fontId="7" fillId="9" borderId="0" xfId="2" applyFont="1" applyFill="1" applyProtection="1">
      <protection locked="0"/>
    </xf>
    <xf numFmtId="0" fontId="7" fillId="9" borderId="32" xfId="2" applyFont="1" applyFill="1" applyBorder="1" applyAlignment="1">
      <alignment horizontal="right"/>
    </xf>
    <xf numFmtId="9" fontId="7" fillId="11" borderId="29" xfId="10" applyFont="1" applyFill="1" applyBorder="1"/>
    <xf numFmtId="0" fontId="7" fillId="9" borderId="29" xfId="2" applyFont="1" applyFill="1" applyBorder="1" applyAlignment="1">
      <alignment horizontal="right"/>
    </xf>
    <xf numFmtId="9" fontId="7" fillId="11" borderId="30" xfId="10" applyFont="1" applyFill="1" applyBorder="1"/>
    <xf numFmtId="0" fontId="7" fillId="9" borderId="0" xfId="2" applyFont="1" applyFill="1" applyAlignment="1">
      <alignment horizontal="center"/>
    </xf>
    <xf numFmtId="2" fontId="27" fillId="9" borderId="0" xfId="2" applyNumberFormat="1" applyFont="1" applyFill="1" applyAlignment="1">
      <alignment vertical="center"/>
    </xf>
    <xf numFmtId="0" fontId="34" fillId="9" borderId="0" xfId="2" applyFont="1" applyFill="1" applyAlignment="1">
      <alignment horizontal="center" wrapText="1"/>
    </xf>
    <xf numFmtId="0" fontId="25" fillId="9" borderId="0" xfId="2" applyFont="1" applyFill="1" applyAlignment="1">
      <alignment horizontal="left" wrapText="1"/>
    </xf>
    <xf numFmtId="0" fontId="34" fillId="9" borderId="0" xfId="2" applyFont="1" applyFill="1" applyAlignment="1">
      <alignment horizontal="center" vertical="center" wrapText="1"/>
    </xf>
    <xf numFmtId="0" fontId="6" fillId="9" borderId="25" xfId="2" applyFont="1" applyFill="1" applyBorder="1" applyAlignment="1">
      <alignment horizontal="center" vertical="center" wrapText="1"/>
    </xf>
    <xf numFmtId="0" fontId="6" fillId="9" borderId="0" xfId="2" applyFont="1" applyFill="1" applyAlignment="1">
      <alignment horizontal="center" vertical="center" wrapText="1"/>
    </xf>
    <xf numFmtId="9" fontId="6" fillId="9" borderId="0" xfId="10" applyFont="1" applyFill="1" applyAlignment="1">
      <alignment horizontal="center" vertical="center" wrapText="1"/>
    </xf>
    <xf numFmtId="2" fontId="9" fillId="14" borderId="2" xfId="2" applyNumberFormat="1" applyFont="1" applyFill="1" applyBorder="1" applyAlignment="1">
      <alignment horizontal="right"/>
    </xf>
    <xf numFmtId="164" fontId="7" fillId="9" borderId="0" xfId="9" applyNumberFormat="1" applyFont="1" applyFill="1" applyAlignment="1">
      <alignment horizontal="right"/>
    </xf>
    <xf numFmtId="164" fontId="25" fillId="9" borderId="0" xfId="9" applyNumberFormat="1" applyFont="1" applyFill="1" applyAlignment="1">
      <alignment horizontal="right"/>
    </xf>
    <xf numFmtId="0" fontId="35" fillId="9" borderId="0" xfId="2" applyFont="1" applyFill="1" applyAlignment="1">
      <alignment horizontal="center" vertical="center" wrapText="1"/>
    </xf>
    <xf numFmtId="0" fontId="6" fillId="9" borderId="24" xfId="2" applyFont="1" applyFill="1" applyBorder="1" applyAlignment="1">
      <alignment horizontal="center" vertical="center" wrapText="1"/>
    </xf>
    <xf numFmtId="9" fontId="11" fillId="9" borderId="26" xfId="10" applyFont="1" applyFill="1" applyBorder="1" applyAlignment="1">
      <alignment horizontal="center" vertical="center" wrapText="1"/>
    </xf>
    <xf numFmtId="164" fontId="7" fillId="11" borderId="27" xfId="9" applyNumberFormat="1" applyFont="1" applyFill="1" applyBorder="1" applyAlignment="1">
      <alignment horizontal="right"/>
    </xf>
    <xf numFmtId="164" fontId="7" fillId="11" borderId="2" xfId="9" applyNumberFormat="1" applyFont="1" applyFill="1" applyBorder="1" applyAlignment="1">
      <alignment horizontal="right"/>
    </xf>
    <xf numFmtId="164" fontId="25" fillId="11" borderId="28" xfId="9" applyNumberFormat="1" applyFont="1" applyFill="1" applyBorder="1" applyAlignment="1">
      <alignment horizontal="right"/>
    </xf>
    <xf numFmtId="164" fontId="7" fillId="11" borderId="2" xfId="2" applyNumberFormat="1" applyFont="1" applyFill="1" applyBorder="1" applyAlignment="1">
      <alignment horizontal="right"/>
    </xf>
    <xf numFmtId="164" fontId="7" fillId="11" borderId="43" xfId="9" applyNumberFormat="1" applyFont="1" applyFill="1" applyBorder="1" applyAlignment="1">
      <alignment horizontal="right"/>
    </xf>
    <xf numFmtId="2" fontId="9" fillId="14" borderId="12" xfId="2" applyNumberFormat="1" applyFont="1" applyFill="1" applyBorder="1" applyAlignment="1">
      <alignment horizontal="right"/>
    </xf>
    <xf numFmtId="164" fontId="7" fillId="11" borderId="12" xfId="9" applyNumberFormat="1" applyFont="1" applyFill="1" applyBorder="1" applyAlignment="1">
      <alignment horizontal="right"/>
    </xf>
    <xf numFmtId="164" fontId="7" fillId="11" borderId="32" xfId="9" applyNumberFormat="1" applyFont="1" applyFill="1" applyBorder="1" applyAlignment="1">
      <alignment horizontal="right"/>
    </xf>
    <xf numFmtId="2" fontId="9" fillId="14" borderId="29" xfId="2" applyNumberFormat="1" applyFont="1" applyFill="1" applyBorder="1" applyAlignment="1">
      <alignment horizontal="right"/>
    </xf>
    <xf numFmtId="164" fontId="25" fillId="11" borderId="30" xfId="9" applyNumberFormat="1" applyFont="1" applyFill="1" applyBorder="1" applyAlignment="1">
      <alignment horizontal="right"/>
    </xf>
    <xf numFmtId="9" fontId="11" fillId="9" borderId="45" xfId="10" applyFont="1" applyFill="1" applyBorder="1" applyAlignment="1">
      <alignment horizontal="center" vertical="center" wrapText="1"/>
    </xf>
    <xf numFmtId="164" fontId="7" fillId="11" borderId="46" xfId="9" applyNumberFormat="1" applyFont="1" applyFill="1" applyBorder="1" applyAlignment="1">
      <alignment horizontal="right"/>
    </xf>
    <xf numFmtId="164" fontId="7" fillId="11" borderId="18" xfId="9" applyNumberFormat="1" applyFont="1" applyFill="1" applyBorder="1" applyAlignment="1">
      <alignment horizontal="right"/>
    </xf>
    <xf numFmtId="164" fontId="7" fillId="11" borderId="20" xfId="9" applyNumberFormat="1" applyFont="1" applyFill="1" applyBorder="1" applyAlignment="1">
      <alignment horizontal="right"/>
    </xf>
    <xf numFmtId="164" fontId="7" fillId="11" borderId="29" xfId="9" applyNumberFormat="1" applyFont="1" applyFill="1" applyBorder="1" applyAlignment="1">
      <alignment horizontal="right"/>
    </xf>
    <xf numFmtId="0" fontId="6" fillId="9" borderId="47" xfId="2" applyFont="1" applyFill="1" applyBorder="1" applyAlignment="1">
      <alignment horizontal="center" vertical="center" wrapText="1"/>
    </xf>
    <xf numFmtId="2" fontId="27" fillId="9" borderId="0" xfId="2" applyNumberFormat="1" applyFont="1" applyFill="1" applyAlignment="1">
      <alignment horizontal="left" vertical="center"/>
    </xf>
    <xf numFmtId="0" fontId="34" fillId="9" borderId="23" xfId="2" applyFont="1" applyFill="1" applyBorder="1" applyAlignment="1">
      <alignment horizontal="left"/>
    </xf>
    <xf numFmtId="0" fontId="34" fillId="9" borderId="0" xfId="2" applyFont="1" applyFill="1" applyAlignment="1">
      <alignment horizontal="left" wrapText="1"/>
    </xf>
    <xf numFmtId="1" fontId="7" fillId="13" borderId="2" xfId="9" applyNumberFormat="1" applyFont="1" applyFill="1" applyBorder="1" applyAlignment="1">
      <alignment horizontal="right"/>
    </xf>
    <xf numFmtId="1" fontId="7" fillId="13" borderId="29" xfId="9" applyNumberFormat="1" applyFont="1" applyFill="1" applyBorder="1" applyAlignment="1">
      <alignment horizontal="right"/>
    </xf>
    <xf numFmtId="3" fontId="8" fillId="9" borderId="26" xfId="2" applyNumberFormat="1" applyFont="1" applyFill="1" applyBorder="1" applyAlignment="1">
      <alignment horizontal="center"/>
    </xf>
    <xf numFmtId="0" fontId="6" fillId="9" borderId="26" xfId="2" applyFont="1" applyFill="1" applyBorder="1" applyAlignment="1">
      <alignment horizontal="center"/>
    </xf>
    <xf numFmtId="0" fontId="7" fillId="9" borderId="27" xfId="2" applyFont="1" applyFill="1" applyBorder="1" applyAlignment="1">
      <alignment horizontal="right"/>
    </xf>
    <xf numFmtId="0" fontId="7" fillId="9" borderId="2" xfId="2" applyFont="1" applyFill="1" applyBorder="1" applyAlignment="1">
      <alignment horizontal="right"/>
    </xf>
    <xf numFmtId="0" fontId="3" fillId="12" borderId="28" xfId="2" applyFill="1" applyBorder="1"/>
    <xf numFmtId="0" fontId="6" fillId="9" borderId="28" xfId="2" applyFont="1" applyFill="1" applyBorder="1" applyAlignment="1">
      <alignment horizontal="center"/>
    </xf>
    <xf numFmtId="0" fontId="3" fillId="12" borderId="48" xfId="2" applyFill="1" applyBorder="1"/>
    <xf numFmtId="0" fontId="3" fillId="12" borderId="2" xfId="2" applyFill="1" applyBorder="1"/>
    <xf numFmtId="4" fontId="36" fillId="12" borderId="12" xfId="2" applyNumberFormat="1" applyFont="1" applyFill="1" applyBorder="1"/>
    <xf numFmtId="4" fontId="36" fillId="12" borderId="29" xfId="2" applyNumberFormat="1" applyFont="1" applyFill="1" applyBorder="1"/>
    <xf numFmtId="0" fontId="8" fillId="9" borderId="25" xfId="2" applyFont="1" applyFill="1" applyBorder="1" applyAlignment="1">
      <alignment horizontal="center"/>
    </xf>
    <xf numFmtId="0" fontId="8" fillId="9" borderId="26" xfId="2" applyFont="1" applyFill="1" applyBorder="1" applyAlignment="1">
      <alignment horizontal="center"/>
    </xf>
    <xf numFmtId="169" fontId="3" fillId="12" borderId="2" xfId="2" applyNumberFormat="1" applyFill="1" applyBorder="1"/>
    <xf numFmtId="0" fontId="3" fillId="12" borderId="30" xfId="2" applyFill="1" applyBorder="1"/>
    <xf numFmtId="0" fontId="3" fillId="9" borderId="48" xfId="2" applyFill="1" applyBorder="1"/>
    <xf numFmtId="169" fontId="3" fillId="12" borderId="29" xfId="2" applyNumberFormat="1" applyFill="1" applyBorder="1"/>
    <xf numFmtId="9" fontId="17" fillId="9" borderId="0" xfId="10" applyFont="1" applyFill="1" applyAlignment="1">
      <alignment horizontal="left"/>
    </xf>
    <xf numFmtId="3" fontId="38" fillId="9" borderId="0" xfId="2" applyNumberFormat="1" applyFont="1" applyFill="1" applyAlignment="1">
      <alignment horizontal="center" vertical="center" wrapText="1"/>
    </xf>
    <xf numFmtId="3" fontId="28" fillId="9" borderId="27" xfId="2" applyNumberFormat="1" applyFont="1" applyFill="1" applyBorder="1" applyAlignment="1">
      <alignment horizontal="center" vertical="center" wrapText="1"/>
    </xf>
    <xf numFmtId="3" fontId="28" fillId="9" borderId="2" xfId="2" applyNumberFormat="1" applyFont="1" applyFill="1" applyBorder="1" applyAlignment="1">
      <alignment horizontal="center" vertical="center"/>
    </xf>
    <xf numFmtId="3" fontId="28" fillId="9" borderId="2" xfId="2" applyNumberFormat="1" applyFont="1" applyFill="1" applyBorder="1" applyAlignment="1">
      <alignment horizontal="center" vertical="center" wrapText="1"/>
    </xf>
    <xf numFmtId="3" fontId="28" fillId="9" borderId="28" xfId="2" applyNumberFormat="1" applyFont="1" applyFill="1" applyBorder="1" applyAlignment="1">
      <alignment horizontal="center" vertical="center"/>
    </xf>
    <xf numFmtId="170" fontId="36" fillId="12" borderId="27" xfId="2" applyNumberFormat="1" applyFont="1" applyFill="1" applyBorder="1"/>
    <xf numFmtId="170" fontId="36" fillId="12" borderId="2" xfId="2" applyNumberFormat="1" applyFont="1" applyFill="1" applyBorder="1"/>
    <xf numFmtId="170" fontId="36" fillId="12" borderId="28" xfId="2" applyNumberFormat="1" applyFont="1" applyFill="1" applyBorder="1"/>
    <xf numFmtId="170" fontId="36" fillId="12" borderId="32" xfId="2" applyNumberFormat="1" applyFont="1" applyFill="1" applyBorder="1"/>
    <xf numFmtId="170" fontId="36" fillId="12" borderId="29" xfId="2" applyNumberFormat="1" applyFont="1" applyFill="1" applyBorder="1"/>
    <xf numFmtId="170" fontId="36" fillId="12" borderId="30" xfId="2" applyNumberFormat="1" applyFont="1" applyFill="1" applyBorder="1"/>
    <xf numFmtId="0" fontId="30" fillId="9" borderId="0" xfId="2" applyFont="1" applyFill="1" applyAlignment="1">
      <alignment horizontal="left" vertical="top" wrapText="1"/>
    </xf>
    <xf numFmtId="0" fontId="3" fillId="9" borderId="0" xfId="2" applyFill="1" applyAlignment="1">
      <alignment horizontal="center" vertical="center" wrapText="1"/>
    </xf>
    <xf numFmtId="9" fontId="0" fillId="9" borderId="0" xfId="10" applyFont="1" applyFill="1"/>
    <xf numFmtId="0" fontId="40" fillId="0" borderId="0" xfId="0" applyFont="1"/>
    <xf numFmtId="49" fontId="41" fillId="0" borderId="0" xfId="0" applyNumberFormat="1" applyFont="1"/>
    <xf numFmtId="0" fontId="41" fillId="0" borderId="0" xfId="0" applyFont="1" applyAlignment="1">
      <alignment vertical="top"/>
    </xf>
    <xf numFmtId="0" fontId="0" fillId="0" borderId="53" xfId="0" applyBorder="1"/>
    <xf numFmtId="0" fontId="22" fillId="0" borderId="0" xfId="0" applyFont="1"/>
    <xf numFmtId="0" fontId="0" fillId="0" borderId="54" xfId="0" applyBorder="1"/>
    <xf numFmtId="0" fontId="0" fillId="0" borderId="0" xfId="0" applyAlignment="1">
      <alignment vertical="center"/>
    </xf>
    <xf numFmtId="0" fontId="0" fillId="0" borderId="0" xfId="0" applyAlignment="1">
      <alignment vertical="center" wrapText="1"/>
    </xf>
    <xf numFmtId="0" fontId="0" fillId="0" borderId="54" xfId="0" applyBorder="1" applyAlignment="1">
      <alignment vertical="center" wrapText="1"/>
    </xf>
    <xf numFmtId="0" fontId="2" fillId="15" borderId="0" xfId="0" applyFont="1" applyFill="1" applyAlignment="1">
      <alignment horizontal="left"/>
    </xf>
    <xf numFmtId="0" fontId="0" fillId="0" borderId="55" xfId="0" applyBorder="1"/>
    <xf numFmtId="0" fontId="0" fillId="0" borderId="56" xfId="0" applyBorder="1"/>
    <xf numFmtId="0" fontId="0" fillId="0" borderId="57" xfId="0" applyBorder="1"/>
    <xf numFmtId="0" fontId="22" fillId="0" borderId="53" xfId="0" applyFont="1" applyBorder="1"/>
    <xf numFmtId="10" fontId="47" fillId="3" borderId="29" xfId="10" applyNumberFormat="1" applyFont="1" applyFill="1" applyBorder="1"/>
    <xf numFmtId="10" fontId="47" fillId="3" borderId="30" xfId="14" applyNumberFormat="1" applyFont="1" applyFill="1" applyBorder="1"/>
    <xf numFmtId="10" fontId="1" fillId="3" borderId="2" xfId="0" applyNumberFormat="1" applyFont="1" applyFill="1" applyBorder="1"/>
    <xf numFmtId="10" fontId="1" fillId="3" borderId="2" xfId="10" applyNumberFormat="1" applyFont="1" applyFill="1" applyBorder="1"/>
    <xf numFmtId="10" fontId="47" fillId="3" borderId="28" xfId="14" applyNumberFormat="1" applyFont="1" applyFill="1" applyBorder="1"/>
    <xf numFmtId="0" fontId="46" fillId="0" borderId="24" xfId="14" applyFont="1" applyBorder="1" applyAlignment="1">
      <alignment horizontal="center" vertical="center" wrapText="1"/>
    </xf>
    <xf numFmtId="9" fontId="46" fillId="0" borderId="25" xfId="10" applyFont="1" applyBorder="1" applyAlignment="1">
      <alignment horizontal="center" vertical="center" wrapText="1"/>
    </xf>
    <xf numFmtId="0" fontId="46" fillId="0" borderId="26" xfId="14" applyFont="1" applyBorder="1" applyAlignment="1">
      <alignment horizontal="center" vertical="center" wrapText="1"/>
    </xf>
    <xf numFmtId="0" fontId="47" fillId="0" borderId="27" xfId="14" applyFont="1" applyBorder="1"/>
    <xf numFmtId="0" fontId="1" fillId="0" borderId="27" xfId="0" applyFont="1" applyBorder="1"/>
    <xf numFmtId="0" fontId="47" fillId="0" borderId="32" xfId="14" applyFont="1" applyBorder="1"/>
    <xf numFmtId="170" fontId="36" fillId="12" borderId="29" xfId="2" applyNumberFormat="1" applyFont="1" applyFill="1" applyBorder="1" applyAlignment="1">
      <alignment horizontal="center"/>
    </xf>
    <xf numFmtId="170" fontId="36" fillId="12" borderId="30" xfId="2" applyNumberFormat="1" applyFont="1" applyFill="1" applyBorder="1" applyAlignment="1">
      <alignment horizontal="center"/>
    </xf>
    <xf numFmtId="170" fontId="36" fillId="12" borderId="2" xfId="2" applyNumberFormat="1" applyFont="1" applyFill="1" applyBorder="1" applyAlignment="1">
      <alignment horizontal="center"/>
    </xf>
    <xf numFmtId="170" fontId="36" fillId="12" borderId="27" xfId="2" applyNumberFormat="1" applyFont="1" applyFill="1" applyBorder="1" applyAlignment="1">
      <alignment horizontal="center"/>
    </xf>
    <xf numFmtId="0" fontId="6" fillId="9" borderId="28" xfId="2" applyFont="1" applyFill="1" applyBorder="1" applyAlignment="1">
      <alignment horizontal="center" wrapText="1"/>
    </xf>
    <xf numFmtId="0" fontId="6" fillId="9" borderId="44" xfId="2" applyFont="1" applyFill="1" applyBorder="1" applyAlignment="1">
      <alignment horizontal="center" wrapText="1"/>
    </xf>
    <xf numFmtId="0" fontId="6" fillId="9" borderId="30" xfId="2" applyFont="1" applyFill="1" applyBorder="1" applyAlignment="1">
      <alignment horizontal="center" wrapText="1"/>
    </xf>
    <xf numFmtId="0" fontId="6" fillId="9" borderId="33" xfId="2" applyFont="1" applyFill="1" applyBorder="1" applyAlignment="1">
      <alignment horizontal="center" wrapText="1"/>
    </xf>
    <xf numFmtId="15" fontId="7" fillId="9" borderId="0" xfId="2" applyNumberFormat="1" applyFont="1" applyFill="1" applyAlignment="1" applyProtection="1">
      <alignment horizontal="center" wrapText="1"/>
      <protection locked="0"/>
    </xf>
    <xf numFmtId="0" fontId="7" fillId="9" borderId="0" xfId="2" applyFont="1" applyFill="1" applyAlignment="1" applyProtection="1">
      <alignment horizontal="center" wrapText="1"/>
      <protection locked="0"/>
    </xf>
    <xf numFmtId="3" fontId="28" fillId="9" borderId="0" xfId="2" applyNumberFormat="1" applyFont="1" applyFill="1" applyAlignment="1">
      <alignment horizontal="center" vertical="center" wrapText="1"/>
    </xf>
    <xf numFmtId="3" fontId="28" fillId="9" borderId="0" xfId="2" applyNumberFormat="1" applyFont="1" applyFill="1" applyAlignment="1">
      <alignment horizontal="center" vertical="center"/>
    </xf>
    <xf numFmtId="170" fontId="36" fillId="9" borderId="0" xfId="2" applyNumberFormat="1" applyFont="1" applyFill="1" applyAlignment="1">
      <alignment horizontal="center"/>
    </xf>
    <xf numFmtId="170" fontId="36" fillId="9" borderId="0" xfId="2" applyNumberFormat="1" applyFont="1" applyFill="1"/>
    <xf numFmtId="0" fontId="19" fillId="3" borderId="2" xfId="8" applyFont="1" applyFill="1" applyBorder="1" applyAlignment="1">
      <alignment horizontal="left" vertical="center"/>
    </xf>
    <xf numFmtId="0" fontId="7" fillId="9" borderId="20" xfId="2" applyFont="1" applyFill="1" applyBorder="1" applyAlignment="1">
      <alignment horizontal="right"/>
    </xf>
    <xf numFmtId="0" fontId="7" fillId="9" borderId="21" xfId="2" applyFont="1" applyFill="1" applyBorder="1" applyAlignment="1">
      <alignment horizontal="right"/>
    </xf>
    <xf numFmtId="0" fontId="25" fillId="9" borderId="18" xfId="2" applyFont="1" applyFill="1" applyBorder="1" applyAlignment="1">
      <alignment horizontal="right" vertical="center"/>
    </xf>
    <xf numFmtId="0" fontId="25" fillId="9" borderId="4" xfId="2" applyFont="1" applyFill="1" applyBorder="1" applyAlignment="1">
      <alignment horizontal="right" vertical="center"/>
    </xf>
    <xf numFmtId="171" fontId="7" fillId="4" borderId="2" xfId="4" applyNumberFormat="1" applyFont="1" applyFill="1" applyBorder="1" applyAlignment="1">
      <alignment horizontal="center" vertical="center"/>
    </xf>
    <xf numFmtId="171" fontId="7" fillId="8" borderId="2" xfId="8" applyNumberFormat="1" applyFont="1" applyFill="1" applyBorder="1" applyAlignment="1" applyProtection="1">
      <alignment horizontal="center" vertical="center" wrapText="1"/>
      <protection locked="0"/>
    </xf>
    <xf numFmtId="164" fontId="7" fillId="7" borderId="2" xfId="4" applyNumberFormat="1" applyFont="1" applyFill="1" applyBorder="1" applyAlignment="1">
      <alignment horizontal="center" vertical="center"/>
    </xf>
    <xf numFmtId="0" fontId="5" fillId="3" borderId="2" xfId="8" applyFill="1" applyBorder="1"/>
    <xf numFmtId="164" fontId="21" fillId="3" borderId="2" xfId="4" applyNumberFormat="1" applyFont="1" applyFill="1" applyBorder="1" applyAlignment="1" applyProtection="1">
      <alignment horizontal="center" vertical="center"/>
      <protection locked="0"/>
    </xf>
    <xf numFmtId="0" fontId="7" fillId="8" borderId="2" xfId="8" applyFont="1" applyFill="1" applyBorder="1" applyAlignment="1" applyProtection="1">
      <alignment horizontal="center" vertical="center" wrapText="1"/>
      <protection hidden="1"/>
    </xf>
    <xf numFmtId="0" fontId="7" fillId="18" borderId="2" xfId="8" applyFont="1" applyFill="1" applyBorder="1" applyAlignment="1" applyProtection="1">
      <alignment horizontal="center" vertical="center" wrapText="1"/>
      <protection hidden="1"/>
    </xf>
    <xf numFmtId="165" fontId="7" fillId="18" borderId="3" xfId="4" applyNumberFormat="1" applyFont="1" applyFill="1" applyBorder="1" applyAlignment="1" applyProtection="1">
      <alignment horizontal="center" vertical="center" wrapText="1"/>
      <protection hidden="1"/>
    </xf>
    <xf numFmtId="0" fontId="6" fillId="18" borderId="2" xfId="8" applyFont="1" applyFill="1" applyBorder="1" applyAlignment="1" applyProtection="1">
      <alignment vertical="center" wrapText="1"/>
      <protection hidden="1"/>
    </xf>
    <xf numFmtId="0" fontId="6" fillId="18" borderId="7" xfId="8" applyFont="1" applyFill="1" applyBorder="1" applyAlignment="1" applyProtection="1">
      <alignment vertical="center" wrapText="1"/>
      <protection hidden="1"/>
    </xf>
    <xf numFmtId="14" fontId="7" fillId="5" borderId="2" xfId="4" applyNumberFormat="1" applyFont="1" applyFill="1" applyBorder="1" applyAlignment="1">
      <alignment horizontal="center" vertical="center"/>
    </xf>
    <xf numFmtId="164" fontId="7" fillId="5" borderId="9" xfId="4" applyNumberFormat="1" applyFont="1" applyFill="1" applyBorder="1" applyAlignment="1" applyProtection="1">
      <alignment vertical="center"/>
      <protection locked="0"/>
    </xf>
    <xf numFmtId="167" fontId="7" fillId="5" borderId="2" xfId="3" applyNumberFormat="1" applyFont="1" applyFill="1" applyBorder="1" applyAlignment="1" applyProtection="1">
      <alignment vertical="center"/>
      <protection locked="0"/>
    </xf>
    <xf numFmtId="164" fontId="7" fillId="5" borderId="2" xfId="4" applyNumberFormat="1" applyFont="1" applyFill="1" applyBorder="1" applyAlignment="1" applyProtection="1">
      <alignment horizontal="center" vertical="center"/>
      <protection locked="0" hidden="1"/>
    </xf>
    <xf numFmtId="164" fontId="7" fillId="5" borderId="12" xfId="4" applyNumberFormat="1" applyFont="1" applyFill="1" applyBorder="1" applyAlignment="1">
      <alignment horizontal="center" vertical="center"/>
    </xf>
    <xf numFmtId="164" fontId="7" fillId="5" borderId="13" xfId="4" applyNumberFormat="1" applyFont="1" applyFill="1" applyBorder="1" applyAlignment="1" applyProtection="1">
      <alignment horizontal="center" vertical="center"/>
      <protection locked="0"/>
    </xf>
    <xf numFmtId="164" fontId="7" fillId="5" borderId="3" xfId="4" applyNumberFormat="1" applyFont="1" applyFill="1" applyBorder="1" applyAlignment="1" applyProtection="1">
      <alignment horizontal="center" vertical="center"/>
      <protection locked="0"/>
    </xf>
    <xf numFmtId="37" fontId="7" fillId="5" borderId="2" xfId="4" applyNumberFormat="1" applyFont="1" applyFill="1" applyBorder="1" applyAlignment="1">
      <alignment horizontal="center" vertical="center"/>
    </xf>
    <xf numFmtId="164" fontId="7" fillId="5" borderId="9" xfId="4" applyNumberFormat="1" applyFont="1" applyFill="1" applyBorder="1" applyAlignment="1">
      <alignment horizontal="center" vertical="center"/>
    </xf>
    <xf numFmtId="0" fontId="7" fillId="9" borderId="24" xfId="2" applyFont="1" applyFill="1" applyBorder="1" applyAlignment="1">
      <alignment horizontal="right"/>
    </xf>
    <xf numFmtId="164" fontId="7" fillId="8" borderId="25" xfId="9" applyNumberFormat="1" applyFont="1" applyFill="1" applyBorder="1" applyProtection="1">
      <protection locked="0"/>
    </xf>
    <xf numFmtId="0" fontId="7" fillId="9" borderId="25" xfId="2" applyFont="1" applyFill="1" applyBorder="1" applyAlignment="1">
      <alignment horizontal="right"/>
    </xf>
    <xf numFmtId="164" fontId="7" fillId="8" borderId="26" xfId="9" applyNumberFormat="1" applyFont="1" applyFill="1" applyBorder="1" applyProtection="1">
      <protection locked="0"/>
    </xf>
    <xf numFmtId="0" fontId="3" fillId="9" borderId="49" xfId="2" applyFill="1" applyBorder="1"/>
    <xf numFmtId="0" fontId="3" fillId="9" borderId="39" xfId="2" applyFill="1" applyBorder="1"/>
    <xf numFmtId="164" fontId="7" fillId="11" borderId="27" xfId="15" applyNumberFormat="1" applyFont="1" applyFill="1" applyBorder="1" applyAlignment="1">
      <alignment horizontal="right"/>
    </xf>
    <xf numFmtId="167" fontId="7" fillId="9" borderId="0" xfId="16" applyNumberFormat="1" applyFont="1" applyFill="1" applyAlignment="1">
      <alignment horizontal="right"/>
    </xf>
    <xf numFmtId="164" fontId="7" fillId="11" borderId="2" xfId="15" applyNumberFormat="1" applyFont="1" applyFill="1" applyBorder="1" applyAlignment="1">
      <alignment horizontal="right"/>
    </xf>
    <xf numFmtId="2" fontId="9" fillId="14" borderId="7" xfId="2" applyNumberFormat="1" applyFont="1" applyFill="1" applyBorder="1" applyAlignment="1">
      <alignment horizontal="right"/>
    </xf>
    <xf numFmtId="164" fontId="7" fillId="11" borderId="3" xfId="9" applyNumberFormat="1" applyFont="1" applyFill="1" applyBorder="1" applyAlignment="1">
      <alignment horizontal="right"/>
    </xf>
    <xf numFmtId="0" fontId="6" fillId="9" borderId="60" xfId="2" applyFont="1" applyFill="1" applyBorder="1" applyAlignment="1">
      <alignment horizontal="center" vertical="center" wrapText="1"/>
    </xf>
    <xf numFmtId="1" fontId="7" fillId="13" borderId="9" xfId="9" applyNumberFormat="1" applyFont="1" applyFill="1" applyBorder="1" applyAlignment="1">
      <alignment horizontal="right"/>
    </xf>
    <xf numFmtId="9" fontId="3" fillId="9" borderId="0" xfId="2" applyNumberFormat="1" applyFill="1"/>
    <xf numFmtId="172" fontId="3" fillId="9" borderId="0" xfId="2" applyNumberFormat="1" applyFill="1"/>
    <xf numFmtId="3" fontId="7" fillId="18" borderId="3" xfId="15" applyNumberFormat="1" applyFont="1" applyFill="1" applyBorder="1" applyAlignment="1" applyProtection="1">
      <alignment horizontal="center" vertical="center"/>
    </xf>
    <xf numFmtId="37" fontId="7" fillId="6" borderId="9" xfId="4" applyNumberFormat="1" applyFont="1" applyFill="1" applyBorder="1" applyAlignment="1" applyProtection="1">
      <alignment horizontal="center" vertical="center"/>
      <protection locked="0"/>
    </xf>
    <xf numFmtId="3" fontId="7" fillId="4" borderId="2" xfId="4" applyNumberFormat="1" applyFont="1" applyFill="1" applyBorder="1" applyAlignment="1">
      <alignment horizontal="center" vertical="center"/>
    </xf>
    <xf numFmtId="3" fontId="7" fillId="8" borderId="2" xfId="4" applyNumberFormat="1" applyFont="1" applyFill="1" applyBorder="1" applyAlignment="1" applyProtection="1">
      <alignment horizontal="center" vertical="center"/>
      <protection locked="0" hidden="1"/>
    </xf>
    <xf numFmtId="3" fontId="7" fillId="4" borderId="12" xfId="4" applyNumberFormat="1" applyFont="1" applyFill="1" applyBorder="1" applyAlignment="1">
      <alignment horizontal="center" vertical="center"/>
    </xf>
    <xf numFmtId="37" fontId="7" fillId="4" borderId="9" xfId="4" applyNumberFormat="1" applyFont="1" applyFill="1" applyBorder="1" applyAlignment="1">
      <alignment horizontal="center" vertical="center"/>
    </xf>
    <xf numFmtId="37" fontId="7" fillId="4" borderId="12" xfId="4" applyNumberFormat="1" applyFont="1" applyFill="1" applyBorder="1" applyAlignment="1">
      <alignment horizontal="center" vertical="center"/>
    </xf>
    <xf numFmtId="0" fontId="11" fillId="9" borderId="24" xfId="2" applyFont="1" applyFill="1" applyBorder="1" applyAlignment="1">
      <alignment horizontal="center" vertical="center" wrapText="1"/>
    </xf>
    <xf numFmtId="0" fontId="11" fillId="9" borderId="26" xfId="2" applyFont="1" applyFill="1" applyBorder="1" applyAlignment="1">
      <alignment horizontal="center" vertical="center" wrapText="1"/>
    </xf>
    <xf numFmtId="167" fontId="7" fillId="6" borderId="2" xfId="3" applyNumberFormat="1" applyFont="1" applyFill="1" applyBorder="1" applyAlignment="1" applyProtection="1">
      <alignment horizontal="center" vertical="center"/>
      <protection locked="0"/>
    </xf>
    <xf numFmtId="0" fontId="3" fillId="3" borderId="2" xfId="8" applyFont="1" applyFill="1" applyBorder="1" applyAlignment="1" applyProtection="1">
      <alignment horizontal="center" vertical="center"/>
      <protection hidden="1"/>
    </xf>
    <xf numFmtId="0" fontId="3" fillId="3" borderId="0" xfId="8" applyFont="1" applyFill="1" applyProtection="1">
      <protection hidden="1"/>
    </xf>
    <xf numFmtId="2" fontId="3" fillId="3" borderId="2" xfId="8" applyNumberFormat="1" applyFont="1" applyFill="1" applyBorder="1" applyAlignment="1" applyProtection="1">
      <alignment horizontal="center" vertical="center" wrapText="1"/>
      <protection hidden="1"/>
    </xf>
    <xf numFmtId="168" fontId="3" fillId="3" borderId="2" xfId="8" applyNumberFormat="1" applyFont="1" applyFill="1" applyBorder="1" applyAlignment="1" applyProtection="1">
      <alignment horizontal="center" vertical="center"/>
      <protection hidden="1"/>
    </xf>
    <xf numFmtId="0" fontId="3" fillId="3" borderId="2" xfId="8" applyFont="1" applyFill="1" applyBorder="1" applyProtection="1">
      <protection hidden="1"/>
    </xf>
    <xf numFmtId="0" fontId="3" fillId="3" borderId="2" xfId="8" applyFont="1" applyFill="1" applyBorder="1" applyAlignment="1" applyProtection="1">
      <alignment vertical="top" wrapText="1"/>
      <protection hidden="1"/>
    </xf>
    <xf numFmtId="0" fontId="3" fillId="9" borderId="0" xfId="2" applyFill="1" applyAlignment="1">
      <alignment vertical="top"/>
    </xf>
    <xf numFmtId="1" fontId="3" fillId="12" borderId="25" xfId="2" applyNumberFormat="1" applyFill="1" applyBorder="1" applyAlignment="1">
      <alignment horizontal="right"/>
    </xf>
    <xf numFmtId="1" fontId="3" fillId="12" borderId="2" xfId="2" applyNumberFormat="1" applyFill="1" applyBorder="1" applyAlignment="1">
      <alignment horizontal="right"/>
    </xf>
    <xf numFmtId="173" fontId="3" fillId="12" borderId="2" xfId="2" applyNumberFormat="1" applyFill="1" applyBorder="1"/>
    <xf numFmtId="0" fontId="7" fillId="8" borderId="9" xfId="8" applyFont="1" applyFill="1" applyBorder="1" applyAlignment="1" applyProtection="1">
      <alignment horizontal="center" vertical="center" wrapText="1"/>
      <protection hidden="1"/>
    </xf>
    <xf numFmtId="0" fontId="6" fillId="8" borderId="2" xfId="8" applyFont="1" applyFill="1" applyBorder="1" applyAlignment="1" applyProtection="1">
      <alignment vertical="center" wrapText="1"/>
      <protection hidden="1"/>
    </xf>
    <xf numFmtId="168" fontId="3" fillId="3" borderId="2" xfId="8" applyNumberFormat="1" applyFont="1" applyFill="1" applyBorder="1" applyAlignment="1" applyProtection="1">
      <alignment horizontal="center" vertical="center" wrapText="1"/>
      <protection hidden="1"/>
    </xf>
    <xf numFmtId="3" fontId="7" fillId="8" borderId="13" xfId="15" applyNumberFormat="1" applyFont="1" applyFill="1" applyBorder="1" applyAlignment="1" applyProtection="1">
      <alignment horizontal="center" vertical="center"/>
      <protection locked="0"/>
    </xf>
    <xf numFmtId="3" fontId="7" fillId="8" borderId="2" xfId="15" applyNumberFormat="1" applyFont="1" applyFill="1" applyBorder="1" applyAlignment="1" applyProtection="1">
      <alignment horizontal="center" vertical="center"/>
      <protection locked="0"/>
    </xf>
    <xf numFmtId="10" fontId="7" fillId="18" borderId="32" xfId="2" applyNumberFormat="1" applyFont="1" applyFill="1" applyBorder="1"/>
    <xf numFmtId="10" fontId="7" fillId="18" borderId="29" xfId="2" applyNumberFormat="1" applyFont="1" applyFill="1" applyBorder="1"/>
    <xf numFmtId="10" fontId="7" fillId="18" borderId="38" xfId="2" applyNumberFormat="1" applyFont="1" applyFill="1" applyBorder="1"/>
    <xf numFmtId="10" fontId="7" fillId="18" borderId="30" xfId="2" applyNumberFormat="1" applyFont="1" applyFill="1" applyBorder="1" applyProtection="1"/>
    <xf numFmtId="167" fontId="7" fillId="11" borderId="40" xfId="2" applyNumberFormat="1" applyFont="1" applyFill="1" applyBorder="1"/>
    <xf numFmtId="167" fontId="7" fillId="11" borderId="28" xfId="2" applyNumberFormat="1" applyFont="1" applyFill="1" applyBorder="1"/>
    <xf numFmtId="167" fontId="7" fillId="11" borderId="65" xfId="2" applyNumberFormat="1" applyFont="1" applyFill="1" applyBorder="1"/>
    <xf numFmtId="167" fontId="7" fillId="11" borderId="59" xfId="2" applyNumberFormat="1" applyFont="1" applyFill="1" applyBorder="1"/>
    <xf numFmtId="3" fontId="7" fillId="18" borderId="2" xfId="15" applyNumberFormat="1" applyFont="1" applyFill="1" applyBorder="1" applyAlignment="1" applyProtection="1">
      <alignment horizontal="center" vertical="center"/>
    </xf>
    <xf numFmtId="0" fontId="7" fillId="8" borderId="12" xfId="8" applyFont="1" applyFill="1" applyBorder="1" applyAlignment="1" applyProtection="1">
      <alignment horizontal="center" vertical="center" wrapText="1"/>
      <protection hidden="1"/>
    </xf>
    <xf numFmtId="3" fontId="7" fillId="8" borderId="12" xfId="4" applyNumberFormat="1" applyFont="1" applyFill="1" applyBorder="1" applyAlignment="1" applyProtection="1">
      <alignment horizontal="center" vertical="center"/>
      <protection locked="0" hidden="1"/>
    </xf>
    <xf numFmtId="164" fontId="7" fillId="5" borderId="12" xfId="4" applyNumberFormat="1" applyFont="1" applyFill="1" applyBorder="1" applyAlignment="1" applyProtection="1">
      <alignment horizontal="center" vertical="center"/>
      <protection locked="0" hidden="1"/>
    </xf>
    <xf numFmtId="9" fontId="7" fillId="4" borderId="12" xfId="16" applyFont="1" applyFill="1" applyBorder="1" applyAlignment="1">
      <alignment horizontal="center" vertical="center"/>
    </xf>
    <xf numFmtId="0" fontId="42" fillId="19" borderId="50" xfId="0" applyFont="1" applyFill="1" applyBorder="1" applyAlignment="1">
      <alignment horizontal="left"/>
    </xf>
    <xf numFmtId="0" fontId="42" fillId="19" borderId="51" xfId="0" applyFont="1" applyFill="1" applyBorder="1" applyAlignment="1">
      <alignment horizontal="left"/>
    </xf>
    <xf numFmtId="0" fontId="42" fillId="19" borderId="52" xfId="0" applyFont="1" applyFill="1" applyBorder="1" applyAlignment="1">
      <alignment horizontal="left"/>
    </xf>
    <xf numFmtId="0" fontId="0" fillId="0" borderId="55"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42" fillId="19" borderId="0" xfId="0" applyFont="1" applyFill="1" applyAlignment="1">
      <alignment horizontal="left"/>
    </xf>
    <xf numFmtId="0" fontId="43" fillId="0" borderId="50" xfId="0" applyFont="1" applyBorder="1" applyAlignment="1">
      <alignment horizontal="left" vertical="center" wrapText="1"/>
    </xf>
    <xf numFmtId="0" fontId="43" fillId="0" borderId="51" xfId="0" applyFont="1" applyBorder="1" applyAlignment="1">
      <alignment horizontal="left" vertical="center" wrapText="1"/>
    </xf>
    <xf numFmtId="0" fontId="43" fillId="0" borderId="52" xfId="0" applyFont="1" applyBorder="1" applyAlignment="1">
      <alignment horizontal="left" vertical="center" wrapText="1"/>
    </xf>
    <xf numFmtId="0" fontId="43" fillId="0" borderId="53" xfId="0" applyFont="1" applyBorder="1" applyAlignment="1">
      <alignment horizontal="left" vertical="center" wrapText="1"/>
    </xf>
    <xf numFmtId="0" fontId="43" fillId="0" borderId="0" xfId="0" applyFont="1" applyAlignment="1">
      <alignment horizontal="left" vertical="center" wrapText="1"/>
    </xf>
    <xf numFmtId="0" fontId="43" fillId="0" borderId="54" xfId="0" applyFont="1" applyBorder="1" applyAlignment="1">
      <alignment horizontal="left" vertical="center" wrapText="1"/>
    </xf>
    <xf numFmtId="0" fontId="43" fillId="0" borderId="55" xfId="0" applyFont="1" applyBorder="1" applyAlignment="1">
      <alignment horizontal="left" vertical="center" wrapText="1"/>
    </xf>
    <xf numFmtId="0" fontId="43" fillId="0" borderId="56" xfId="0" applyFont="1" applyBorder="1" applyAlignment="1">
      <alignment horizontal="left" vertical="center" wrapText="1"/>
    </xf>
    <xf numFmtId="0" fontId="43" fillId="0" borderId="57" xfId="0" applyFont="1" applyBorder="1" applyAlignment="1">
      <alignment horizontal="left" vertical="center" wrapText="1"/>
    </xf>
    <xf numFmtId="0" fontId="46" fillId="17" borderId="0" xfId="0" applyFont="1" applyFill="1" applyAlignment="1">
      <alignment horizontal="left"/>
    </xf>
    <xf numFmtId="0" fontId="46" fillId="16" borderId="0" xfId="0" applyFont="1" applyFill="1" applyAlignment="1">
      <alignment horizontal="left"/>
    </xf>
    <xf numFmtId="0" fontId="22" fillId="11" borderId="0" xfId="0" applyFont="1" applyFill="1" applyAlignment="1">
      <alignment horizontal="left"/>
    </xf>
    <xf numFmtId="0" fontId="10" fillId="3" borderId="7" xfId="8" applyFont="1" applyFill="1" applyBorder="1" applyAlignment="1" applyProtection="1">
      <alignment horizontal="left" vertical="center" wrapText="1"/>
      <protection hidden="1"/>
    </xf>
    <xf numFmtId="0" fontId="10" fillId="3" borderId="4" xfId="8" applyFont="1" applyFill="1" applyBorder="1" applyAlignment="1" applyProtection="1">
      <alignment horizontal="left" vertical="center" wrapText="1"/>
      <protection hidden="1"/>
    </xf>
    <xf numFmtId="0" fontId="10" fillId="3" borderId="3" xfId="8" applyFont="1" applyFill="1" applyBorder="1" applyAlignment="1" applyProtection="1">
      <alignment horizontal="left" vertical="center" wrapText="1"/>
      <protection hidden="1"/>
    </xf>
    <xf numFmtId="0" fontId="7" fillId="13" borderId="20" xfId="2" applyFont="1" applyFill="1" applyBorder="1" applyAlignment="1" applyProtection="1">
      <alignment wrapText="1"/>
      <protection hidden="1"/>
    </xf>
    <xf numFmtId="0" fontId="7" fillId="13" borderId="21" xfId="2" applyFont="1" applyFill="1" applyBorder="1" applyAlignment="1" applyProtection="1">
      <alignment wrapText="1"/>
      <protection hidden="1"/>
    </xf>
    <xf numFmtId="0" fontId="7" fillId="13" borderId="22" xfId="2" applyFont="1" applyFill="1" applyBorder="1" applyAlignment="1" applyProtection="1">
      <alignment wrapText="1"/>
      <protection hidden="1"/>
    </xf>
    <xf numFmtId="0" fontId="26" fillId="0" borderId="7" xfId="2" applyFont="1" applyBorder="1" applyAlignment="1">
      <alignment horizontal="left" vertical="center" wrapText="1"/>
    </xf>
    <xf numFmtId="0" fontId="26" fillId="0" borderId="4" xfId="2" applyFont="1" applyBorder="1" applyAlignment="1">
      <alignment horizontal="left" vertical="center" wrapText="1"/>
    </xf>
    <xf numFmtId="0" fontId="26" fillId="0" borderId="3" xfId="2" applyFont="1" applyBorder="1" applyAlignment="1">
      <alignment horizontal="left" vertical="center" wrapText="1"/>
    </xf>
    <xf numFmtId="0" fontId="3" fillId="10" borderId="0" xfId="2" applyFill="1" applyAlignment="1" applyProtection="1">
      <alignment horizontal="left" vertical="top" wrapText="1"/>
      <protection hidden="1"/>
    </xf>
    <xf numFmtId="0" fontId="10" fillId="9" borderId="15" xfId="2" applyFont="1" applyFill="1" applyBorder="1" applyAlignment="1" applyProtection="1">
      <alignment horizontal="center"/>
      <protection hidden="1"/>
    </xf>
    <xf numFmtId="0" fontId="10" fillId="9" borderId="16" xfId="2" applyFont="1" applyFill="1" applyBorder="1" applyAlignment="1" applyProtection="1">
      <alignment horizontal="center"/>
      <protection hidden="1"/>
    </xf>
    <xf numFmtId="0" fontId="10" fillId="9" borderId="17" xfId="2" applyFont="1" applyFill="1" applyBorder="1" applyAlignment="1" applyProtection="1">
      <alignment horizontal="center"/>
      <protection hidden="1"/>
    </xf>
    <xf numFmtId="0" fontId="7" fillId="10" borderId="18" xfId="2" applyFont="1" applyFill="1" applyBorder="1" applyProtection="1">
      <protection hidden="1"/>
    </xf>
    <xf numFmtId="0" fontId="7" fillId="10" borderId="4" xfId="2" applyFont="1" applyFill="1" applyBorder="1" applyProtection="1">
      <protection hidden="1"/>
    </xf>
    <xf numFmtId="0" fontId="7" fillId="10" borderId="19" xfId="2" applyFont="1" applyFill="1" applyBorder="1" applyProtection="1">
      <protection hidden="1"/>
    </xf>
    <xf numFmtId="0" fontId="25" fillId="8" borderId="18" xfId="2" applyFont="1" applyFill="1" applyBorder="1" applyProtection="1">
      <protection hidden="1"/>
    </xf>
    <xf numFmtId="0" fontId="25" fillId="8" borderId="4" xfId="2" applyFont="1" applyFill="1" applyBorder="1" applyProtection="1">
      <protection hidden="1"/>
    </xf>
    <xf numFmtId="0" fontId="25" fillId="8" borderId="19" xfId="2" applyFont="1" applyFill="1" applyBorder="1" applyProtection="1">
      <protection hidden="1"/>
    </xf>
    <xf numFmtId="0" fontId="25" fillId="11" borderId="18" xfId="2" applyFont="1" applyFill="1" applyBorder="1" applyAlignment="1" applyProtection="1">
      <alignment wrapText="1"/>
      <protection hidden="1"/>
    </xf>
    <xf numFmtId="0" fontId="25" fillId="11" borderId="4" xfId="2" applyFont="1" applyFill="1" applyBorder="1" applyAlignment="1" applyProtection="1">
      <alignment wrapText="1"/>
      <protection hidden="1"/>
    </xf>
    <xf numFmtId="0" fontId="25" fillId="11" borderId="19" xfId="2" applyFont="1" applyFill="1" applyBorder="1" applyAlignment="1" applyProtection="1">
      <alignment wrapText="1"/>
      <protection hidden="1"/>
    </xf>
    <xf numFmtId="0" fontId="25" fillId="12" borderId="18" xfId="2" applyFont="1" applyFill="1" applyBorder="1" applyAlignment="1" applyProtection="1">
      <alignment wrapText="1"/>
      <protection hidden="1"/>
    </xf>
    <xf numFmtId="0" fontId="25" fillId="12" borderId="4" xfId="2" applyFont="1" applyFill="1" applyBorder="1" applyAlignment="1" applyProtection="1">
      <alignment wrapText="1"/>
      <protection hidden="1"/>
    </xf>
    <xf numFmtId="0" fontId="25" fillId="12" borderId="19" xfId="2" applyFont="1" applyFill="1" applyBorder="1" applyAlignment="1" applyProtection="1">
      <alignment wrapText="1"/>
      <protection hidden="1"/>
    </xf>
    <xf numFmtId="0" fontId="25" fillId="9" borderId="27" xfId="2" applyFont="1" applyFill="1" applyBorder="1" applyAlignment="1">
      <alignment horizontal="right"/>
    </xf>
    <xf numFmtId="0" fontId="25" fillId="9" borderId="2" xfId="2" applyFont="1" applyFill="1" applyBorder="1" applyAlignment="1">
      <alignment horizontal="right"/>
    </xf>
    <xf numFmtId="15" fontId="7" fillId="8" borderId="2" xfId="2" applyNumberFormat="1" applyFont="1" applyFill="1" applyBorder="1" applyAlignment="1" applyProtection="1">
      <alignment horizontal="center" wrapText="1"/>
      <protection locked="0"/>
    </xf>
    <xf numFmtId="15" fontId="7" fillId="8" borderId="28" xfId="2" applyNumberFormat="1" applyFont="1" applyFill="1" applyBorder="1" applyAlignment="1" applyProtection="1">
      <alignment horizontal="center" wrapText="1"/>
      <protection locked="0"/>
    </xf>
    <xf numFmtId="0" fontId="25" fillId="9" borderId="18" xfId="2" applyFont="1" applyFill="1" applyBorder="1" applyAlignment="1">
      <alignment horizontal="right"/>
    </xf>
    <xf numFmtId="0" fontId="25" fillId="9" borderId="4" xfId="2" applyFont="1" applyFill="1" applyBorder="1" applyAlignment="1">
      <alignment horizontal="right"/>
    </xf>
    <xf numFmtId="0" fontId="25" fillId="9" borderId="3" xfId="2" applyFont="1" applyFill="1" applyBorder="1" applyAlignment="1">
      <alignment horizontal="right"/>
    </xf>
    <xf numFmtId="0" fontId="7" fillId="8" borderId="2" xfId="2" applyFont="1" applyFill="1" applyBorder="1" applyAlignment="1" applyProtection="1">
      <alignment horizontal="center" wrapText="1"/>
      <protection locked="0"/>
    </xf>
    <xf numFmtId="0" fontId="7" fillId="8" borderId="28" xfId="2" applyFont="1" applyFill="1" applyBorder="1" applyAlignment="1" applyProtection="1">
      <alignment horizontal="center" wrapText="1"/>
      <protection locked="0"/>
    </xf>
    <xf numFmtId="0" fontId="10" fillId="9" borderId="23" xfId="2" applyFont="1" applyFill="1" applyBorder="1" applyAlignment="1">
      <alignment horizontal="left"/>
    </xf>
    <xf numFmtId="0" fontId="10" fillId="9" borderId="0" xfId="2" applyFont="1" applyFill="1" applyAlignment="1">
      <alignment horizontal="left"/>
    </xf>
    <xf numFmtId="0" fontId="25" fillId="10" borderId="23" xfId="2" applyFont="1" applyFill="1" applyBorder="1" applyAlignment="1">
      <alignment horizontal="left" wrapText="1"/>
    </xf>
    <xf numFmtId="0" fontId="25" fillId="10" borderId="0" xfId="2" applyFont="1" applyFill="1" applyAlignment="1">
      <alignment horizontal="left" wrapText="1"/>
    </xf>
    <xf numFmtId="0" fontId="25" fillId="9" borderId="24" xfId="2" applyFont="1" applyFill="1" applyBorder="1" applyAlignment="1">
      <alignment horizontal="right"/>
    </xf>
    <xf numFmtId="0" fontId="25" fillId="9" borderId="25" xfId="2" applyFont="1" applyFill="1" applyBorder="1" applyAlignment="1">
      <alignment horizontal="right"/>
    </xf>
    <xf numFmtId="15" fontId="7" fillId="8" borderId="25" xfId="2" applyNumberFormat="1" applyFont="1" applyFill="1" applyBorder="1" applyAlignment="1" applyProtection="1">
      <alignment horizontal="center" wrapText="1"/>
      <protection locked="0"/>
    </xf>
    <xf numFmtId="15" fontId="7" fillId="8" borderId="26" xfId="2" applyNumberFormat="1" applyFont="1" applyFill="1" applyBorder="1" applyAlignment="1" applyProtection="1">
      <alignment horizontal="center" wrapText="1"/>
      <protection locked="0"/>
    </xf>
    <xf numFmtId="15" fontId="7" fillId="8" borderId="7" xfId="2" applyNumberFormat="1" applyFont="1" applyFill="1" applyBorder="1" applyAlignment="1" applyProtection="1">
      <alignment horizontal="center" wrapText="1"/>
      <protection locked="0"/>
    </xf>
    <xf numFmtId="15" fontId="7" fillId="8" borderId="4" xfId="2" applyNumberFormat="1" applyFont="1" applyFill="1" applyBorder="1" applyAlignment="1" applyProtection="1">
      <alignment horizontal="center" wrapText="1"/>
      <protection locked="0"/>
    </xf>
    <xf numFmtId="15" fontId="7" fillId="8" borderId="19" xfId="2" applyNumberFormat="1" applyFont="1" applyFill="1" applyBorder="1" applyAlignment="1" applyProtection="1">
      <alignment horizontal="center" wrapText="1"/>
      <protection locked="0"/>
    </xf>
    <xf numFmtId="0" fontId="7" fillId="10" borderId="0" xfId="2" applyFont="1" applyFill="1" applyAlignment="1">
      <alignment horizontal="left" wrapText="1"/>
    </xf>
    <xf numFmtId="0" fontId="8" fillId="10" borderId="0" xfId="2" applyFont="1" applyFill="1" applyAlignment="1">
      <alignment horizontal="left" wrapText="1"/>
    </xf>
    <xf numFmtId="0" fontId="8" fillId="9" borderId="61" xfId="2" applyFont="1" applyFill="1" applyBorder="1" applyAlignment="1">
      <alignment horizontal="center"/>
    </xf>
    <xf numFmtId="0" fontId="8" fillId="9" borderId="62" xfId="2" applyFont="1" applyFill="1" applyBorder="1" applyAlignment="1">
      <alignment horizontal="center"/>
    </xf>
    <xf numFmtId="0" fontId="9" fillId="9" borderId="34" xfId="2" applyFont="1" applyFill="1" applyBorder="1" applyAlignment="1">
      <alignment horizontal="center" vertical="top" wrapText="1"/>
    </xf>
    <xf numFmtId="0" fontId="9" fillId="9" borderId="45" xfId="2" applyFont="1" applyFill="1" applyBorder="1" applyAlignment="1">
      <alignment horizontal="center" vertical="top"/>
    </xf>
    <xf numFmtId="0" fontId="9" fillId="9" borderId="49" xfId="2" applyFont="1" applyFill="1" applyBorder="1" applyAlignment="1">
      <alignment horizontal="center" vertical="top"/>
    </xf>
    <xf numFmtId="0" fontId="9" fillId="9" borderId="59" xfId="2" applyFont="1" applyFill="1" applyBorder="1" applyAlignment="1">
      <alignment horizontal="center" vertical="top"/>
    </xf>
    <xf numFmtId="0" fontId="8" fillId="9" borderId="63" xfId="2" applyFont="1" applyFill="1" applyBorder="1" applyAlignment="1">
      <alignment horizontal="center"/>
    </xf>
    <xf numFmtId="0" fontId="8" fillId="9" borderId="64" xfId="2" applyFont="1" applyFill="1" applyBorder="1" applyAlignment="1">
      <alignment horizontal="center"/>
    </xf>
    <xf numFmtId="0" fontId="9" fillId="9" borderId="34" xfId="2" applyFont="1" applyFill="1" applyBorder="1" applyAlignment="1">
      <alignment horizontal="center"/>
    </xf>
    <xf numFmtId="0" fontId="9" fillId="9" borderId="45" xfId="2" applyFont="1" applyFill="1" applyBorder="1" applyAlignment="1">
      <alignment horizontal="center"/>
    </xf>
    <xf numFmtId="0" fontId="25" fillId="9" borderId="20" xfId="2" applyFont="1" applyFill="1" applyBorder="1" applyAlignment="1">
      <alignment horizontal="right"/>
    </xf>
    <xf numFmtId="0" fontId="25" fillId="9" borderId="21" xfId="2" applyFont="1" applyFill="1" applyBorder="1" applyAlignment="1">
      <alignment horizontal="right"/>
    </xf>
    <xf numFmtId="0" fontId="7" fillId="8" borderId="29" xfId="2" applyFont="1" applyFill="1" applyBorder="1" applyAlignment="1" applyProtection="1">
      <alignment horizontal="center" wrapText="1"/>
      <protection locked="0"/>
    </xf>
    <xf numFmtId="0" fontId="7" fillId="8" borderId="30" xfId="2" applyFont="1" applyFill="1" applyBorder="1" applyAlignment="1" applyProtection="1">
      <alignment horizontal="center" wrapText="1"/>
      <protection locked="0"/>
    </xf>
    <xf numFmtId="0" fontId="30" fillId="9" borderId="23" xfId="2" applyFont="1" applyFill="1" applyBorder="1" applyAlignment="1">
      <alignment horizontal="left" vertical="top" wrapText="1"/>
    </xf>
    <xf numFmtId="0" fontId="30" fillId="9" borderId="0" xfId="2" applyFont="1" applyFill="1" applyAlignment="1">
      <alignment horizontal="left" vertical="top" wrapText="1"/>
    </xf>
    <xf numFmtId="0" fontId="31" fillId="9" borderId="0" xfId="2" applyFont="1" applyFill="1" applyAlignment="1">
      <alignment horizontal="left" vertical="top" wrapText="1"/>
    </xf>
    <xf numFmtId="0" fontId="7" fillId="10" borderId="23" xfId="2" applyFont="1" applyFill="1" applyBorder="1" applyAlignment="1">
      <alignment horizontal="left" vertical="top" wrapText="1"/>
    </xf>
    <xf numFmtId="0" fontId="8" fillId="10" borderId="0" xfId="2" applyFont="1" applyFill="1" applyAlignment="1">
      <alignment horizontal="left" vertical="top" wrapText="1"/>
    </xf>
    <xf numFmtId="0" fontId="6" fillId="9" borderId="27" xfId="2" applyFont="1" applyFill="1" applyBorder="1" applyAlignment="1">
      <alignment horizontal="right"/>
    </xf>
    <xf numFmtId="0" fontId="6" fillId="9" borderId="2" xfId="2" applyFont="1" applyFill="1" applyBorder="1" applyAlignment="1">
      <alignment horizontal="right"/>
    </xf>
    <xf numFmtId="0" fontId="6" fillId="9" borderId="28" xfId="2" applyFont="1" applyFill="1" applyBorder="1" applyAlignment="1">
      <alignment horizontal="right"/>
    </xf>
    <xf numFmtId="2" fontId="7" fillId="9" borderId="27" xfId="2" applyNumberFormat="1" applyFont="1" applyFill="1" applyBorder="1" applyAlignment="1" applyProtection="1">
      <alignment horizontal="center"/>
      <protection locked="0"/>
    </xf>
    <xf numFmtId="2" fontId="7" fillId="9" borderId="28" xfId="2" applyNumberFormat="1" applyFont="1" applyFill="1" applyBorder="1" applyAlignment="1" applyProtection="1">
      <alignment horizontal="center"/>
      <protection locked="0"/>
    </xf>
    <xf numFmtId="2" fontId="27" fillId="9" borderId="0" xfId="2" applyNumberFormat="1" applyFont="1" applyFill="1" applyAlignment="1">
      <alignment vertical="center" wrapText="1"/>
    </xf>
    <xf numFmtId="0" fontId="34" fillId="9" borderId="23" xfId="2" applyFont="1" applyFill="1" applyBorder="1" applyAlignment="1">
      <alignment horizontal="left" wrapText="1"/>
    </xf>
    <xf numFmtId="0" fontId="34" fillId="9" borderId="0" xfId="2" applyFont="1" applyFill="1" applyAlignment="1">
      <alignment horizontal="left" wrapText="1"/>
    </xf>
    <xf numFmtId="0" fontId="35" fillId="9" borderId="0" xfId="2" applyFont="1" applyFill="1" applyAlignment="1">
      <alignment horizontal="center" vertical="center" wrapText="1"/>
    </xf>
    <xf numFmtId="0" fontId="8" fillId="9" borderId="24" xfId="2" applyFont="1" applyFill="1" applyBorder="1" applyAlignment="1">
      <alignment horizontal="center" vertical="center" wrapText="1"/>
    </xf>
    <xf numFmtId="0" fontId="8" fillId="9" borderId="26" xfId="2" applyFont="1" applyFill="1" applyBorder="1" applyAlignment="1">
      <alignment horizontal="center" vertical="center" wrapText="1"/>
    </xf>
    <xf numFmtId="0" fontId="6" fillId="9" borderId="32" xfId="2" applyFont="1" applyFill="1" applyBorder="1" applyAlignment="1">
      <alignment horizontal="right"/>
    </xf>
    <xf numFmtId="0" fontId="6" fillId="9" borderId="29" xfId="2" applyFont="1" applyFill="1" applyBorder="1" applyAlignment="1">
      <alignment horizontal="right"/>
    </xf>
    <xf numFmtId="0" fontId="6" fillId="9" borderId="30" xfId="2" applyFont="1" applyFill="1" applyBorder="1" applyAlignment="1">
      <alignment horizontal="right"/>
    </xf>
    <xf numFmtId="2" fontId="7" fillId="9" borderId="32" xfId="2" applyNumberFormat="1" applyFont="1" applyFill="1" applyBorder="1" applyAlignment="1" applyProtection="1">
      <alignment horizontal="center"/>
      <protection locked="0"/>
    </xf>
    <xf numFmtId="2" fontId="7" fillId="9" borderId="30" xfId="2" applyNumberFormat="1" applyFont="1" applyFill="1" applyBorder="1" applyAlignment="1" applyProtection="1">
      <alignment horizontal="center"/>
      <protection locked="0"/>
    </xf>
    <xf numFmtId="0" fontId="6" fillId="9" borderId="18" xfId="2" applyFont="1" applyFill="1" applyBorder="1" applyAlignment="1">
      <alignment horizontal="right"/>
    </xf>
    <xf numFmtId="0" fontId="6" fillId="9" borderId="4" xfId="2" applyFont="1" applyFill="1" applyBorder="1" applyAlignment="1">
      <alignment horizontal="right"/>
    </xf>
    <xf numFmtId="0" fontId="6" fillId="9" borderId="19" xfId="2" applyFont="1" applyFill="1" applyBorder="1" applyAlignment="1">
      <alignment horizontal="right"/>
    </xf>
    <xf numFmtId="9" fontId="17" fillId="9" borderId="0" xfId="10" applyFont="1" applyFill="1" applyAlignment="1">
      <alignment horizontal="left"/>
    </xf>
    <xf numFmtId="0" fontId="10" fillId="9" borderId="15" xfId="2" applyFont="1" applyFill="1" applyBorder="1" applyAlignment="1">
      <alignment horizontal="center"/>
    </xf>
    <xf numFmtId="0" fontId="10" fillId="9" borderId="16" xfId="2" applyFont="1" applyFill="1" applyBorder="1" applyAlignment="1">
      <alignment horizontal="center"/>
    </xf>
    <xf numFmtId="0" fontId="10" fillId="9" borderId="17" xfId="2" applyFont="1" applyFill="1" applyBorder="1" applyAlignment="1">
      <alignment horizontal="center"/>
    </xf>
    <xf numFmtId="0" fontId="6" fillId="9" borderId="36" xfId="2" applyFont="1" applyFill="1" applyBorder="1" applyAlignment="1">
      <alignment horizontal="right"/>
    </xf>
    <xf numFmtId="0" fontId="6" fillId="9" borderId="8" xfId="2" applyFont="1" applyFill="1" applyBorder="1" applyAlignment="1">
      <alignment horizontal="right"/>
    </xf>
    <xf numFmtId="0" fontId="6" fillId="9" borderId="42" xfId="2" applyFont="1" applyFill="1" applyBorder="1" applyAlignment="1">
      <alignment horizontal="right"/>
    </xf>
    <xf numFmtId="0" fontId="10" fillId="9" borderId="24" xfId="2" applyFont="1" applyFill="1" applyBorder="1" applyAlignment="1">
      <alignment horizontal="center"/>
    </xf>
    <xf numFmtId="0" fontId="10" fillId="9" borderId="25" xfId="2" applyFont="1" applyFill="1" applyBorder="1" applyAlignment="1">
      <alignment horizontal="center"/>
    </xf>
    <xf numFmtId="0" fontId="10" fillId="9" borderId="26" xfId="2" applyFont="1" applyFill="1" applyBorder="1" applyAlignment="1">
      <alignment horizontal="center"/>
    </xf>
    <xf numFmtId="0" fontId="6" fillId="9" borderId="18" xfId="2" applyFont="1" applyFill="1" applyBorder="1" applyAlignment="1">
      <alignment horizontal="right" vertical="center"/>
    </xf>
    <xf numFmtId="0" fontId="6" fillId="9" borderId="4" xfId="2" applyFont="1" applyFill="1" applyBorder="1" applyAlignment="1">
      <alignment horizontal="right" vertical="center"/>
    </xf>
    <xf numFmtId="0" fontId="6" fillId="9" borderId="19" xfId="2" applyFont="1" applyFill="1" applyBorder="1" applyAlignment="1">
      <alignment horizontal="right" vertical="center"/>
    </xf>
    <xf numFmtId="0" fontId="35" fillId="9" borderId="0" xfId="2" applyFont="1" applyFill="1" applyAlignment="1">
      <alignment horizontal="center" wrapText="1"/>
    </xf>
    <xf numFmtId="0" fontId="6" fillId="9" borderId="20" xfId="2" applyFont="1" applyFill="1" applyBorder="1" applyAlignment="1">
      <alignment horizontal="right"/>
    </xf>
    <xf numFmtId="0" fontId="6" fillId="9" borderId="21" xfId="2" applyFont="1" applyFill="1" applyBorder="1" applyAlignment="1">
      <alignment horizontal="right"/>
    </xf>
    <xf numFmtId="0" fontId="6" fillId="9" borderId="22" xfId="2" applyFont="1" applyFill="1" applyBorder="1" applyAlignment="1">
      <alignment horizontal="right"/>
    </xf>
    <xf numFmtId="0" fontId="7" fillId="9" borderId="27" xfId="2" applyFont="1" applyFill="1" applyBorder="1" applyAlignment="1">
      <alignment horizontal="right" vertical="center"/>
    </xf>
    <xf numFmtId="0" fontId="7" fillId="9" borderId="2" xfId="2" applyFont="1" applyFill="1" applyBorder="1" applyAlignment="1">
      <alignment horizontal="right" vertical="center"/>
    </xf>
    <xf numFmtId="0" fontId="7" fillId="9" borderId="2" xfId="2" applyFont="1" applyFill="1" applyBorder="1" applyAlignment="1">
      <alignment horizontal="center"/>
    </xf>
    <xf numFmtId="0" fontId="7" fillId="9" borderId="28" xfId="2" applyFont="1" applyFill="1" applyBorder="1" applyAlignment="1">
      <alignment horizontal="center"/>
    </xf>
    <xf numFmtId="2" fontId="27" fillId="9" borderId="0" xfId="2" applyNumberFormat="1" applyFont="1" applyFill="1" applyAlignment="1">
      <alignment horizontal="left" vertical="center"/>
    </xf>
    <xf numFmtId="0" fontId="25" fillId="10" borderId="49" xfId="2" applyFont="1" applyFill="1" applyBorder="1" applyAlignment="1">
      <alignment horizontal="left"/>
    </xf>
    <xf numFmtId="0" fontId="25" fillId="10" borderId="39" xfId="2" applyFont="1" applyFill="1" applyBorder="1" applyAlignment="1">
      <alignment horizontal="left"/>
    </xf>
    <xf numFmtId="0" fontId="7" fillId="9" borderId="39" xfId="2" applyFont="1" applyFill="1" applyBorder="1" applyAlignment="1">
      <alignment horizontal="center"/>
    </xf>
    <xf numFmtId="9" fontId="8" fillId="9" borderId="15" xfId="10" applyFont="1" applyFill="1" applyBorder="1" applyAlignment="1">
      <alignment horizontal="center"/>
    </xf>
    <xf numFmtId="9" fontId="8" fillId="9" borderId="16" xfId="10" applyFont="1" applyFill="1" applyBorder="1" applyAlignment="1">
      <alignment horizontal="center"/>
    </xf>
    <xf numFmtId="9" fontId="8" fillId="9" borderId="31" xfId="10" applyFont="1" applyFill="1" applyBorder="1" applyAlignment="1">
      <alignment horizontal="center"/>
    </xf>
    <xf numFmtId="0" fontId="7" fillId="9" borderId="15" xfId="2" applyFont="1" applyFill="1" applyBorder="1" applyAlignment="1">
      <alignment horizontal="right" wrapText="1"/>
    </xf>
    <xf numFmtId="0" fontId="7" fillId="9" borderId="16" xfId="2" applyFont="1" applyFill="1" applyBorder="1" applyAlignment="1">
      <alignment horizontal="right" wrapText="1"/>
    </xf>
    <xf numFmtId="0" fontId="7" fillId="9" borderId="31" xfId="2" applyFont="1" applyFill="1" applyBorder="1" applyAlignment="1">
      <alignment horizontal="right" wrapText="1"/>
    </xf>
    <xf numFmtId="0" fontId="7" fillId="9" borderId="32" xfId="2" applyFont="1" applyFill="1" applyBorder="1" applyAlignment="1">
      <alignment horizontal="right" vertical="center"/>
    </xf>
    <xf numFmtId="0" fontId="7" fillId="9" borderId="29" xfId="2" applyFont="1" applyFill="1" applyBorder="1" applyAlignment="1">
      <alignment horizontal="right" vertical="center"/>
    </xf>
    <xf numFmtId="0" fontId="7" fillId="9" borderId="29" xfId="2" applyFont="1" applyFill="1" applyBorder="1" applyAlignment="1">
      <alignment horizontal="center"/>
    </xf>
    <xf numFmtId="0" fontId="7" fillId="9" borderId="30" xfId="2" applyFont="1" applyFill="1" applyBorder="1" applyAlignment="1">
      <alignment horizontal="center"/>
    </xf>
    <xf numFmtId="0" fontId="17" fillId="9" borderId="0" xfId="2" applyFont="1" applyFill="1" applyAlignment="1">
      <alignment horizontal="left" vertical="center" wrapText="1"/>
    </xf>
    <xf numFmtId="0" fontId="8" fillId="9" borderId="0" xfId="2" applyFont="1" applyFill="1" applyAlignment="1">
      <alignment horizontal="center"/>
    </xf>
    <xf numFmtId="0" fontId="7" fillId="9" borderId="40" xfId="2" applyFont="1" applyFill="1" applyBorder="1" applyAlignment="1">
      <alignment horizontal="right" vertical="center"/>
    </xf>
    <xf numFmtId="0" fontId="7" fillId="9" borderId="9" xfId="2" applyFont="1" applyFill="1" applyBorder="1" applyAlignment="1">
      <alignment horizontal="right" vertical="center"/>
    </xf>
    <xf numFmtId="0" fontId="7" fillId="9" borderId="9" xfId="2" applyFont="1" applyFill="1" applyBorder="1" applyAlignment="1">
      <alignment horizontal="center"/>
    </xf>
    <xf numFmtId="0" fontId="7" fillId="9" borderId="58" xfId="2" applyFont="1" applyFill="1" applyBorder="1" applyAlignment="1">
      <alignment horizontal="center"/>
    </xf>
    <xf numFmtId="0" fontId="7" fillId="9" borderId="27" xfId="2" applyFont="1" applyFill="1" applyBorder="1" applyAlignment="1">
      <alignment horizontal="right"/>
    </xf>
    <xf numFmtId="0" fontId="7" fillId="9" borderId="2" xfId="2" applyFont="1" applyFill="1" applyBorder="1" applyAlignment="1">
      <alignment horizontal="right"/>
    </xf>
    <xf numFmtId="0" fontId="7" fillId="9" borderId="18" xfId="2" applyFont="1" applyFill="1" applyBorder="1" applyAlignment="1">
      <alignment horizontal="right" wrapText="1"/>
    </xf>
    <xf numFmtId="0" fontId="7" fillId="9" borderId="4" xfId="2" applyFont="1" applyFill="1" applyBorder="1" applyAlignment="1">
      <alignment horizontal="right" wrapText="1"/>
    </xf>
    <xf numFmtId="0" fontId="7" fillId="9" borderId="3" xfId="2" applyFont="1" applyFill="1" applyBorder="1" applyAlignment="1">
      <alignment horizontal="right" wrapText="1"/>
    </xf>
    <xf numFmtId="0" fontId="7" fillId="9" borderId="18" xfId="2" applyFont="1" applyFill="1" applyBorder="1" applyAlignment="1">
      <alignment horizontal="right"/>
    </xf>
    <xf numFmtId="0" fontId="7" fillId="9" borderId="4" xfId="2" applyFont="1" applyFill="1" applyBorder="1" applyAlignment="1">
      <alignment horizontal="right"/>
    </xf>
    <xf numFmtId="0" fontId="7" fillId="9" borderId="3" xfId="2" applyFont="1" applyFill="1" applyBorder="1" applyAlignment="1">
      <alignment horizontal="right"/>
    </xf>
    <xf numFmtId="0" fontId="7" fillId="9" borderId="20" xfId="2" applyFont="1" applyFill="1" applyBorder="1" applyAlignment="1">
      <alignment horizontal="right" wrapText="1"/>
    </xf>
    <xf numFmtId="0" fontId="7" fillId="9" borderId="21" xfId="2" applyFont="1" applyFill="1" applyBorder="1" applyAlignment="1">
      <alignment horizontal="right" wrapText="1"/>
    </xf>
    <xf numFmtId="0" fontId="7" fillId="9" borderId="37" xfId="2" applyFont="1" applyFill="1" applyBorder="1" applyAlignment="1">
      <alignment horizontal="right" wrapText="1"/>
    </xf>
    <xf numFmtId="0" fontId="17" fillId="9" borderId="39" xfId="2" applyFont="1" applyFill="1" applyBorder="1" applyAlignment="1">
      <alignment horizontal="center" vertical="center"/>
    </xf>
    <xf numFmtId="0" fontId="8" fillId="9" borderId="15" xfId="2" applyFont="1" applyFill="1" applyBorder="1" applyAlignment="1">
      <alignment horizontal="center"/>
    </xf>
    <xf numFmtId="0" fontId="8" fillId="9" borderId="31" xfId="2" applyFont="1" applyFill="1" applyBorder="1" applyAlignment="1">
      <alignment horizontal="center"/>
    </xf>
    <xf numFmtId="0" fontId="7" fillId="9" borderId="20" xfId="2" applyFont="1" applyFill="1" applyBorder="1" applyAlignment="1">
      <alignment horizontal="right"/>
    </xf>
    <xf numFmtId="0" fontId="7" fillId="9" borderId="21" xfId="2" applyFont="1" applyFill="1" applyBorder="1" applyAlignment="1">
      <alignment horizontal="right"/>
    </xf>
    <xf numFmtId="0" fontId="7" fillId="9" borderId="37" xfId="2" applyFont="1" applyFill="1" applyBorder="1" applyAlignment="1">
      <alignment horizontal="right"/>
    </xf>
    <xf numFmtId="9" fontId="6" fillId="9" borderId="23" xfId="10" applyFont="1" applyFill="1" applyBorder="1" applyAlignment="1">
      <alignment horizontal="left" vertical="top" wrapText="1"/>
    </xf>
    <xf numFmtId="9" fontId="6" fillId="9" borderId="0" xfId="10" applyFont="1" applyFill="1" applyAlignment="1">
      <alignment horizontal="left" vertical="top" wrapText="1"/>
    </xf>
    <xf numFmtId="0" fontId="28" fillId="9" borderId="34" xfId="2" applyFont="1" applyFill="1" applyBorder="1" applyAlignment="1">
      <alignment horizontal="center" vertical="center"/>
    </xf>
    <xf numFmtId="0" fontId="28" fillId="9" borderId="35" xfId="2" applyFont="1" applyFill="1" applyBorder="1" applyAlignment="1">
      <alignment horizontal="center" vertical="center"/>
    </xf>
    <xf numFmtId="0" fontId="28" fillId="9" borderId="45" xfId="2" applyFont="1" applyFill="1" applyBorder="1" applyAlignment="1">
      <alignment horizontal="center" vertical="center"/>
    </xf>
    <xf numFmtId="0" fontId="28" fillId="9" borderId="46" xfId="2" applyFont="1" applyFill="1" applyBorder="1" applyAlignment="1">
      <alignment horizontal="center" vertical="center"/>
    </xf>
    <xf numFmtId="0" fontId="28" fillId="9" borderId="5" xfId="2" applyFont="1" applyFill="1" applyBorder="1" applyAlignment="1">
      <alignment horizontal="center" vertical="center"/>
    </xf>
    <xf numFmtId="0" fontId="28" fillId="9" borderId="41" xfId="2" applyFont="1" applyFill="1" applyBorder="1" applyAlignment="1">
      <alignment horizontal="center" vertical="center"/>
    </xf>
    <xf numFmtId="3" fontId="28" fillId="9" borderId="15" xfId="2" applyNumberFormat="1" applyFont="1" applyFill="1" applyBorder="1" applyAlignment="1">
      <alignment horizontal="center" vertical="center" wrapText="1"/>
    </xf>
    <xf numFmtId="3" fontId="28" fillId="9" borderId="31" xfId="2" applyNumberFormat="1" applyFont="1" applyFill="1" applyBorder="1" applyAlignment="1">
      <alignment horizontal="center" vertical="center" wrapText="1"/>
    </xf>
    <xf numFmtId="3" fontId="28" fillId="9" borderId="33" xfId="2" applyNumberFormat="1" applyFont="1" applyFill="1" applyBorder="1" applyAlignment="1">
      <alignment horizontal="center" vertical="center" wrapText="1"/>
    </xf>
    <xf numFmtId="3" fontId="28" fillId="9" borderId="17" xfId="2" applyNumberFormat="1" applyFont="1" applyFill="1" applyBorder="1" applyAlignment="1">
      <alignment horizontal="center" vertical="center" wrapText="1"/>
    </xf>
    <xf numFmtId="0" fontId="7" fillId="9" borderId="0" xfId="2" applyFont="1" applyFill="1" applyAlignment="1">
      <alignment horizontal="right"/>
    </xf>
    <xf numFmtId="0" fontId="28" fillId="9" borderId="0" xfId="2" applyFont="1" applyFill="1" applyAlignment="1">
      <alignment horizontal="center" vertical="center"/>
    </xf>
    <xf numFmtId="3" fontId="28" fillId="9" borderId="0" xfId="2" applyNumberFormat="1" applyFont="1" applyFill="1" applyAlignment="1">
      <alignment horizontal="center" vertical="center" wrapText="1"/>
    </xf>
    <xf numFmtId="0" fontId="6" fillId="9" borderId="0" xfId="2" applyFont="1" applyFill="1" applyBorder="1" applyAlignment="1">
      <alignment horizontal="left" vertical="top" wrapText="1"/>
    </xf>
    <xf numFmtId="0" fontId="3" fillId="9" borderId="18" xfId="2" applyFill="1" applyBorder="1" applyAlignment="1">
      <alignment horizontal="right"/>
    </xf>
    <xf numFmtId="0" fontId="3" fillId="9" borderId="3" xfId="2" applyFill="1" applyBorder="1" applyAlignment="1">
      <alignment horizontal="right"/>
    </xf>
    <xf numFmtId="0" fontId="27" fillId="9" borderId="0" xfId="2" applyFont="1" applyFill="1" applyAlignment="1">
      <alignment horizontal="left"/>
    </xf>
  </cellXfs>
  <cellStyles count="17">
    <cellStyle name="Check Cell" xfId="1" builtinId="23"/>
    <cellStyle name="Comma" xfId="15" builtinId="3"/>
    <cellStyle name="Comma 2" xfId="4" xr:uid="{00000000-0005-0000-0000-000001000000}"/>
    <cellStyle name="Comma 2 2" xfId="11" xr:uid="{00000000-0005-0000-0000-000000000000}"/>
    <cellStyle name="Comma 3" xfId="5" xr:uid="{00000000-0005-0000-0000-000002000000}"/>
    <cellStyle name="Comma 4" xfId="9" xr:uid="{B0F3435F-1007-4D3E-BF0C-C470E6214B16}"/>
    <cellStyle name="Currency 2" xfId="12" xr:uid="{00000000-0005-0000-0000-000002000000}"/>
    <cellStyle name="Normal" xfId="0" builtinId="0"/>
    <cellStyle name="Normal 2" xfId="2" xr:uid="{00000000-0005-0000-0000-000004000000}"/>
    <cellStyle name="Normal 3" xfId="6" xr:uid="{00000000-0005-0000-0000-000005000000}"/>
    <cellStyle name="Normal 3 2" xfId="14" xr:uid="{00000000-0005-0000-0000-000005000000}"/>
    <cellStyle name="Normal 4" xfId="8" xr:uid="{00000000-0005-0000-0000-000006000000}"/>
    <cellStyle name="Normal 5" xfId="7" xr:uid="{00000000-0005-0000-0000-000007000000}"/>
    <cellStyle name="Percent" xfId="16" builtinId="5"/>
    <cellStyle name="Percent 2" xfId="3" xr:uid="{00000000-0005-0000-0000-000009000000}"/>
    <cellStyle name="Percent 2 2" xfId="13" xr:uid="{00000000-0005-0000-0000-000007000000}"/>
    <cellStyle name="Percent 3" xfId="10" xr:uid="{B29C9B51-E608-4B66-8916-0EBA1FD75FF6}"/>
  </cellStyles>
  <dxfs count="0"/>
  <tableStyles count="0" defaultTableStyle="TableStyleMedium2" defaultPivotStyle="PivotStyleLight16"/>
  <colors>
    <mruColors>
      <color rgb="FFFFCC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273044</xdr:colOff>
      <xdr:row>0</xdr:row>
      <xdr:rowOff>419100</xdr:rowOff>
    </xdr:from>
    <xdr:to>
      <xdr:col>16</xdr:col>
      <xdr:colOff>856034</xdr:colOff>
      <xdr:row>2</xdr:row>
      <xdr:rowOff>288009</xdr:rowOff>
    </xdr:to>
    <xdr:pic>
      <xdr:nvPicPr>
        <xdr:cNvPr id="2" name="Picture 1">
          <a:extLst>
            <a:ext uri="{FF2B5EF4-FFF2-40B4-BE49-F238E27FC236}">
              <a16:creationId xmlns:a16="http://schemas.microsoft.com/office/drawing/2014/main" id="{AFD302D6-15E4-4982-A810-C5E3EB6824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74144" y="419100"/>
          <a:ext cx="582990" cy="849984"/>
        </a:xfrm>
        <a:prstGeom prst="rect">
          <a:avLst/>
        </a:prstGeom>
      </xdr:spPr>
    </xdr:pic>
    <xdr:clientData/>
  </xdr:twoCellAnchor>
  <xdr:twoCellAnchor editAs="oneCell">
    <xdr:from>
      <xdr:col>0</xdr:col>
      <xdr:colOff>28575</xdr:colOff>
      <xdr:row>0</xdr:row>
      <xdr:rowOff>152400</xdr:rowOff>
    </xdr:from>
    <xdr:to>
      <xdr:col>8</xdr:col>
      <xdr:colOff>390524</xdr:colOff>
      <xdr:row>1</xdr:row>
      <xdr:rowOff>157476</xdr:rowOff>
    </xdr:to>
    <xdr:pic>
      <xdr:nvPicPr>
        <xdr:cNvPr id="3" name="Picture 2">
          <a:extLst>
            <a:ext uri="{FF2B5EF4-FFF2-40B4-BE49-F238E27FC236}">
              <a16:creationId xmlns:a16="http://schemas.microsoft.com/office/drawing/2014/main" id="{33A993AE-EF76-4B53-B12A-1CE0231AB8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152400"/>
          <a:ext cx="4438649" cy="7004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limateregistry-my.sharepoint.com/Public/Policy/Grassland/GrassTool/v2.0d/DRAFT_Climate_Action_Reserve_GrassTool_Beta_v2.0d_(A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s"/>
      <sheetName val="Calculations"/>
      <sheetName val="Report"/>
      <sheetName val="EF Summary"/>
      <sheetName val="Constants"/>
      <sheetName val="MLRAs"/>
      <sheetName val="Counties"/>
      <sheetName val="Baseline EFs"/>
      <sheetName val="Project EFs"/>
      <sheetName val="Grazing"/>
      <sheetName val="eGRID"/>
      <sheetName val="DFσ"/>
    </sheetNames>
    <sheetDataSet>
      <sheetData sheetId="0"/>
      <sheetData sheetId="1" refreshError="1"/>
      <sheetData sheetId="2" refreshError="1"/>
      <sheetData sheetId="3" refreshError="1"/>
      <sheetData sheetId="4">
        <row r="8">
          <cell r="A8" t="str">
            <v>Year 1-10</v>
          </cell>
          <cell r="B8"/>
          <cell r="C8"/>
          <cell r="D8">
            <v>0</v>
          </cell>
          <cell r="E8"/>
          <cell r="F8">
            <v>0</v>
          </cell>
          <cell r="G8"/>
          <cell r="H8">
            <v>0</v>
          </cell>
          <cell r="I8"/>
          <cell r="J8">
            <v>0</v>
          </cell>
          <cell r="K8"/>
          <cell r="L8">
            <v>0</v>
          </cell>
          <cell r="M8"/>
          <cell r="N8">
            <v>0</v>
          </cell>
          <cell r="O8"/>
          <cell r="P8">
            <v>0</v>
          </cell>
          <cell r="Q8"/>
          <cell r="R8">
            <v>0</v>
          </cell>
          <cell r="S8"/>
          <cell r="T8">
            <v>0</v>
          </cell>
          <cell r="U8"/>
          <cell r="V8">
            <v>0</v>
          </cell>
        </row>
        <row r="9">
          <cell r="A9" t="str">
            <v>Year 11-20</v>
          </cell>
          <cell r="B9"/>
          <cell r="C9"/>
          <cell r="D9">
            <v>0</v>
          </cell>
          <cell r="E9"/>
          <cell r="F9">
            <v>0</v>
          </cell>
          <cell r="G9"/>
          <cell r="H9">
            <v>0</v>
          </cell>
          <cell r="I9"/>
          <cell r="J9">
            <v>0</v>
          </cell>
          <cell r="K9"/>
          <cell r="L9">
            <v>0</v>
          </cell>
          <cell r="M9"/>
          <cell r="N9">
            <v>0</v>
          </cell>
          <cell r="O9"/>
          <cell r="P9">
            <v>0</v>
          </cell>
          <cell r="Q9"/>
          <cell r="R9">
            <v>0</v>
          </cell>
          <cell r="S9"/>
          <cell r="T9">
            <v>0</v>
          </cell>
          <cell r="U9"/>
          <cell r="V9">
            <v>0</v>
          </cell>
        </row>
        <row r="10">
          <cell r="A10" t="str">
            <v>Year 21-30</v>
          </cell>
          <cell r="B10"/>
          <cell r="C10"/>
          <cell r="D10">
            <v>0</v>
          </cell>
          <cell r="E10"/>
          <cell r="F10">
            <v>0</v>
          </cell>
          <cell r="G10"/>
          <cell r="H10">
            <v>0</v>
          </cell>
          <cell r="I10"/>
          <cell r="J10">
            <v>0</v>
          </cell>
          <cell r="K10"/>
          <cell r="L10">
            <v>0</v>
          </cell>
          <cell r="M10"/>
          <cell r="N10">
            <v>0</v>
          </cell>
          <cell r="O10"/>
          <cell r="P10">
            <v>0</v>
          </cell>
          <cell r="Q10"/>
          <cell r="R10">
            <v>0</v>
          </cell>
          <cell r="S10"/>
          <cell r="T10">
            <v>0</v>
          </cell>
          <cell r="U10"/>
          <cell r="V10">
            <v>0</v>
          </cell>
        </row>
        <row r="11">
          <cell r="A11" t="str">
            <v>Year 31-40</v>
          </cell>
          <cell r="B11"/>
          <cell r="C11"/>
          <cell r="D11">
            <v>0</v>
          </cell>
          <cell r="E11"/>
          <cell r="F11">
            <v>0</v>
          </cell>
          <cell r="G11"/>
          <cell r="H11">
            <v>0</v>
          </cell>
          <cell r="I11"/>
          <cell r="J11">
            <v>0</v>
          </cell>
          <cell r="K11"/>
          <cell r="L11">
            <v>0</v>
          </cell>
          <cell r="M11"/>
          <cell r="N11">
            <v>0</v>
          </cell>
          <cell r="O11"/>
          <cell r="P11">
            <v>0</v>
          </cell>
          <cell r="Q11"/>
          <cell r="R11">
            <v>0</v>
          </cell>
          <cell r="S11"/>
          <cell r="T11">
            <v>0</v>
          </cell>
          <cell r="U11"/>
          <cell r="V11">
            <v>0</v>
          </cell>
        </row>
        <row r="12">
          <cell r="A12" t="str">
            <v>Year 41-50</v>
          </cell>
          <cell r="B12"/>
          <cell r="C12"/>
          <cell r="D12">
            <v>0</v>
          </cell>
          <cell r="E12"/>
          <cell r="F12">
            <v>0</v>
          </cell>
          <cell r="G12"/>
          <cell r="H12">
            <v>0</v>
          </cell>
          <cell r="I12"/>
          <cell r="J12">
            <v>0</v>
          </cell>
          <cell r="K12"/>
          <cell r="L12">
            <v>0</v>
          </cell>
          <cell r="M12"/>
          <cell r="N12">
            <v>0</v>
          </cell>
          <cell r="O12"/>
          <cell r="P12">
            <v>0</v>
          </cell>
          <cell r="Q12"/>
          <cell r="R12">
            <v>0</v>
          </cell>
          <cell r="S12"/>
          <cell r="T12">
            <v>0</v>
          </cell>
          <cell r="U12"/>
          <cell r="V12">
            <v>0</v>
          </cell>
        </row>
        <row r="14">
          <cell r="A14" t="str">
            <v>Year 1-10</v>
          </cell>
          <cell r="B14"/>
          <cell r="D14">
            <v>0</v>
          </cell>
          <cell r="F14">
            <v>0</v>
          </cell>
          <cell r="H14">
            <v>0</v>
          </cell>
          <cell r="J14">
            <v>0</v>
          </cell>
          <cell r="L14">
            <v>0</v>
          </cell>
          <cell r="N14">
            <v>0</v>
          </cell>
          <cell r="P14">
            <v>0</v>
          </cell>
          <cell r="R14">
            <v>0</v>
          </cell>
          <cell r="T14">
            <v>0</v>
          </cell>
          <cell r="V14">
            <v>0</v>
          </cell>
        </row>
        <row r="15">
          <cell r="A15" t="str">
            <v>Year 11-20</v>
          </cell>
          <cell r="B15"/>
          <cell r="D15">
            <v>0</v>
          </cell>
          <cell r="F15">
            <v>0</v>
          </cell>
          <cell r="H15">
            <v>0</v>
          </cell>
          <cell r="J15">
            <v>0</v>
          </cell>
          <cell r="L15">
            <v>0</v>
          </cell>
          <cell r="N15">
            <v>0</v>
          </cell>
          <cell r="P15">
            <v>0</v>
          </cell>
          <cell r="R15">
            <v>0</v>
          </cell>
          <cell r="T15">
            <v>0</v>
          </cell>
          <cell r="V15">
            <v>0</v>
          </cell>
        </row>
        <row r="16">
          <cell r="A16" t="str">
            <v>Year 21-30</v>
          </cell>
          <cell r="B16"/>
          <cell r="D16">
            <v>0</v>
          </cell>
          <cell r="F16">
            <v>0</v>
          </cell>
          <cell r="H16">
            <v>0</v>
          </cell>
          <cell r="J16">
            <v>0</v>
          </cell>
          <cell r="L16">
            <v>0</v>
          </cell>
          <cell r="N16">
            <v>0</v>
          </cell>
          <cell r="P16">
            <v>0</v>
          </cell>
          <cell r="R16">
            <v>0</v>
          </cell>
          <cell r="T16">
            <v>0</v>
          </cell>
          <cell r="V16">
            <v>0</v>
          </cell>
        </row>
        <row r="17">
          <cell r="A17" t="str">
            <v>Year 31-40</v>
          </cell>
          <cell r="B17"/>
          <cell r="D17">
            <v>0</v>
          </cell>
          <cell r="F17">
            <v>0</v>
          </cell>
          <cell r="H17">
            <v>0</v>
          </cell>
          <cell r="J17">
            <v>0</v>
          </cell>
          <cell r="L17">
            <v>0</v>
          </cell>
          <cell r="N17">
            <v>0</v>
          </cell>
          <cell r="P17">
            <v>0</v>
          </cell>
          <cell r="R17">
            <v>0</v>
          </cell>
          <cell r="T17">
            <v>0</v>
          </cell>
          <cell r="V17">
            <v>0</v>
          </cell>
        </row>
        <row r="18">
          <cell r="A18" t="str">
            <v>Year 41-50</v>
          </cell>
          <cell r="B18"/>
          <cell r="D18">
            <v>0</v>
          </cell>
          <cell r="F18">
            <v>0</v>
          </cell>
          <cell r="H18">
            <v>0</v>
          </cell>
          <cell r="J18">
            <v>0</v>
          </cell>
          <cell r="L18">
            <v>0</v>
          </cell>
          <cell r="N18">
            <v>0</v>
          </cell>
          <cell r="P18">
            <v>0</v>
          </cell>
          <cell r="R18">
            <v>0</v>
          </cell>
          <cell r="T18">
            <v>0</v>
          </cell>
          <cell r="V18">
            <v>0</v>
          </cell>
        </row>
        <row r="24">
          <cell r="A24" t="str">
            <v>Year 1-10</v>
          </cell>
          <cell r="B24"/>
          <cell r="D24">
            <v>0</v>
          </cell>
          <cell r="F24">
            <v>0</v>
          </cell>
          <cell r="H24">
            <v>0</v>
          </cell>
          <cell r="J24">
            <v>0</v>
          </cell>
          <cell r="L24">
            <v>0</v>
          </cell>
          <cell r="N24">
            <v>0</v>
          </cell>
          <cell r="P24">
            <v>0</v>
          </cell>
          <cell r="R24">
            <v>0</v>
          </cell>
          <cell r="T24">
            <v>0</v>
          </cell>
          <cell r="V24">
            <v>0</v>
          </cell>
        </row>
        <row r="25">
          <cell r="A25" t="str">
            <v>Year 11-20</v>
          </cell>
          <cell r="B25"/>
          <cell r="D25">
            <v>0</v>
          </cell>
          <cell r="F25">
            <v>0</v>
          </cell>
          <cell r="H25">
            <v>0</v>
          </cell>
          <cell r="J25">
            <v>0</v>
          </cell>
          <cell r="L25">
            <v>0</v>
          </cell>
          <cell r="N25">
            <v>0</v>
          </cell>
          <cell r="P25">
            <v>0</v>
          </cell>
          <cell r="R25">
            <v>0</v>
          </cell>
          <cell r="T25">
            <v>0</v>
          </cell>
          <cell r="V25">
            <v>0</v>
          </cell>
        </row>
        <row r="26">
          <cell r="A26" t="str">
            <v>Year 21-30</v>
          </cell>
          <cell r="B26"/>
          <cell r="D26">
            <v>0</v>
          </cell>
          <cell r="F26">
            <v>0</v>
          </cell>
          <cell r="H26">
            <v>0</v>
          </cell>
          <cell r="J26">
            <v>0</v>
          </cell>
          <cell r="L26">
            <v>0</v>
          </cell>
          <cell r="N26">
            <v>0</v>
          </cell>
          <cell r="P26">
            <v>0</v>
          </cell>
          <cell r="R26">
            <v>0</v>
          </cell>
          <cell r="T26">
            <v>0</v>
          </cell>
          <cell r="V26">
            <v>0</v>
          </cell>
        </row>
        <row r="27">
          <cell r="A27" t="str">
            <v>Year 31-40</v>
          </cell>
          <cell r="B27"/>
          <cell r="D27">
            <v>0</v>
          </cell>
          <cell r="F27">
            <v>0</v>
          </cell>
          <cell r="H27">
            <v>0</v>
          </cell>
          <cell r="J27">
            <v>0</v>
          </cell>
          <cell r="L27">
            <v>0</v>
          </cell>
          <cell r="N27">
            <v>0</v>
          </cell>
          <cell r="P27">
            <v>0</v>
          </cell>
          <cell r="R27">
            <v>0</v>
          </cell>
          <cell r="T27">
            <v>0</v>
          </cell>
          <cell r="V27">
            <v>0</v>
          </cell>
        </row>
        <row r="28">
          <cell r="A28" t="str">
            <v>Year 41-50</v>
          </cell>
          <cell r="B28"/>
          <cell r="D28">
            <v>0</v>
          </cell>
          <cell r="F28">
            <v>0</v>
          </cell>
          <cell r="H28">
            <v>0</v>
          </cell>
          <cell r="J28">
            <v>0</v>
          </cell>
          <cell r="L28">
            <v>0</v>
          </cell>
          <cell r="N28">
            <v>0</v>
          </cell>
          <cell r="P28">
            <v>0</v>
          </cell>
          <cell r="R28">
            <v>0</v>
          </cell>
          <cell r="T28">
            <v>0</v>
          </cell>
          <cell r="V28">
            <v>0</v>
          </cell>
        </row>
      </sheetData>
      <sheetData sheetId="5">
        <row r="5">
          <cell r="B5">
            <v>25</v>
          </cell>
        </row>
        <row r="6">
          <cell r="B6">
            <v>298</v>
          </cell>
        </row>
      </sheetData>
      <sheetData sheetId="6">
        <row r="2">
          <cell r="A2" t="str">
            <v>1: Northern Pacific Coast Range, Foothills, and Valleys</v>
          </cell>
          <cell r="F2" t="str">
            <v>Fine</v>
          </cell>
          <cell r="H2" t="str">
            <v>10-30</v>
          </cell>
        </row>
        <row r="3">
          <cell r="A3" t="str">
            <v>2: Willamette and Puget Sound Valleys</v>
          </cell>
          <cell r="F3" t="str">
            <v>Medium</v>
          </cell>
          <cell r="H3" t="str">
            <v>30+</v>
          </cell>
        </row>
        <row r="4">
          <cell r="A4" t="str">
            <v>3: Olympic and Cascade Mountains</v>
          </cell>
          <cell r="F4" t="str">
            <v>Coarse</v>
          </cell>
        </row>
        <row r="5">
          <cell r="A5" t="str">
            <v>4A: Sitka Spruce Belt</v>
          </cell>
        </row>
        <row r="6">
          <cell r="A6" t="str">
            <v>4B: Coastal Redwood Belt</v>
          </cell>
        </row>
        <row r="7">
          <cell r="A7" t="str">
            <v>5: Siskiyou-Trinity Area</v>
          </cell>
        </row>
        <row r="8">
          <cell r="A8" t="str">
            <v>6: Cascade Mountains, Eastern Slope</v>
          </cell>
        </row>
        <row r="9">
          <cell r="A9" t="str">
            <v>7: Columbia Basin</v>
          </cell>
        </row>
        <row r="10">
          <cell r="A10" t="str">
            <v>8: Columbia Plateau</v>
          </cell>
        </row>
        <row r="11">
          <cell r="A11" t="str">
            <v>9: Palouse and Nez Perce Prairies</v>
          </cell>
        </row>
        <row r="12">
          <cell r="A12" t="str">
            <v>10: Central Rocky and Blue Mountain Foothills</v>
          </cell>
        </row>
        <row r="13">
          <cell r="A13" t="str">
            <v>11: Snake River Plains</v>
          </cell>
        </row>
        <row r="14">
          <cell r="A14" t="str">
            <v>12: Lost River Valleys and Mountains</v>
          </cell>
        </row>
        <row r="15">
          <cell r="A15" t="str">
            <v>13: Eastern Idaho Plateaus</v>
          </cell>
        </row>
        <row r="16">
          <cell r="A16" t="str">
            <v>14: Central California Coastal Valleys</v>
          </cell>
        </row>
        <row r="17">
          <cell r="A17" t="str">
            <v>15: Central California Coast Range</v>
          </cell>
        </row>
        <row r="18">
          <cell r="A18" t="str">
            <v>16: California Delta</v>
          </cell>
        </row>
        <row r="19">
          <cell r="A19" t="str">
            <v>17: Sacramento and San Joaquin Valleys</v>
          </cell>
        </row>
        <row r="20">
          <cell r="A20" t="str">
            <v>18: Sierra Nevada Foothills</v>
          </cell>
        </row>
        <row r="21">
          <cell r="A21" t="str">
            <v>19: Southern California Coastal Plain</v>
          </cell>
        </row>
        <row r="22">
          <cell r="A22" t="str">
            <v>20: Southern California Mountains</v>
          </cell>
        </row>
        <row r="23">
          <cell r="A23" t="str">
            <v>21: Klamath and Shasta Valleys and Basins</v>
          </cell>
        </row>
        <row r="24">
          <cell r="A24" t="str">
            <v>22A: Sierra Nevada Mountains</v>
          </cell>
        </row>
        <row r="25">
          <cell r="A25" t="str">
            <v>22B: Southern Cascade Mountains</v>
          </cell>
        </row>
        <row r="26">
          <cell r="A26" t="str">
            <v>23: Malheur High Plateau</v>
          </cell>
        </row>
        <row r="27">
          <cell r="A27" t="str">
            <v>24: Humboldt Area</v>
          </cell>
        </row>
        <row r="28">
          <cell r="A28" t="str">
            <v>25: Owyhee High Plateau</v>
          </cell>
        </row>
        <row r="29">
          <cell r="A29" t="str">
            <v>26: Carson Basin and Mountains</v>
          </cell>
        </row>
        <row r="30">
          <cell r="A30" t="str">
            <v>27: Fallon-Lovelock Area</v>
          </cell>
        </row>
        <row r="31">
          <cell r="A31" t="str">
            <v>28A: Great Salt Lake Area</v>
          </cell>
        </row>
        <row r="32">
          <cell r="A32" t="str">
            <v>28B: Central Nevada Basin And Range</v>
          </cell>
        </row>
        <row r="33">
          <cell r="A33" t="str">
            <v>29: Southern Nevada Basin and Range</v>
          </cell>
        </row>
        <row r="34">
          <cell r="A34" t="str">
            <v>30: Mojave Desert</v>
          </cell>
        </row>
        <row r="35">
          <cell r="A35" t="str">
            <v>31: Lower Colorado Desert</v>
          </cell>
        </row>
        <row r="36">
          <cell r="A36" t="str">
            <v>32: Northern Intermountain Desertic Basins</v>
          </cell>
        </row>
        <row r="37">
          <cell r="A37" t="str">
            <v>34A: Cool Central Desertic Basins and Plateaus</v>
          </cell>
        </row>
        <row r="38">
          <cell r="A38" t="str">
            <v>34B: Warm Central Desertic Basins and Plateaus</v>
          </cell>
        </row>
        <row r="39">
          <cell r="A39" t="str">
            <v>35: Colorado Plateau</v>
          </cell>
        </row>
        <row r="40">
          <cell r="A40" t="str">
            <v>36: Southwestern Plateaus, Mesas, and Foothills</v>
          </cell>
        </row>
        <row r="41">
          <cell r="A41" t="str">
            <v>38: Mogollon Transition</v>
          </cell>
        </row>
        <row r="42">
          <cell r="A42" t="str">
            <v>39: Arizona and New Mexico Mountains</v>
          </cell>
        </row>
        <row r="43">
          <cell r="A43" t="str">
            <v>40: Sonoran Basin and Range</v>
          </cell>
        </row>
        <row r="44">
          <cell r="A44" t="str">
            <v>41: Southeastern Arizona Basin and Range</v>
          </cell>
        </row>
        <row r="45">
          <cell r="A45" t="str">
            <v>42: Southern Desertic Basins, Plains, and Mountains</v>
          </cell>
        </row>
        <row r="46">
          <cell r="A46" t="str">
            <v>43A: Northern Rocky Mountains</v>
          </cell>
        </row>
        <row r="47">
          <cell r="A47" t="str">
            <v>43B: Central Rocky Mountains</v>
          </cell>
        </row>
        <row r="48">
          <cell r="A48" t="str">
            <v>43C: Blue and Seven Devils Mountains</v>
          </cell>
        </row>
        <row r="49">
          <cell r="A49" t="str">
            <v>44: Northern Rocky Mountain Valleys</v>
          </cell>
        </row>
        <row r="50">
          <cell r="A50" t="str">
            <v>46: Northern Rocky Mountain Foothills</v>
          </cell>
        </row>
        <row r="51">
          <cell r="A51" t="str">
            <v>47: Wasatch and Uinta Mountains</v>
          </cell>
        </row>
        <row r="52">
          <cell r="A52" t="str">
            <v>48A: Southern Rocky Mountains</v>
          </cell>
        </row>
        <row r="53">
          <cell r="A53" t="str">
            <v>48B: Southern Rocky Mountain Parks</v>
          </cell>
        </row>
        <row r="54">
          <cell r="A54" t="str">
            <v>49: Southern Rocky Mountain Foothills</v>
          </cell>
        </row>
        <row r="55">
          <cell r="A55" t="str">
            <v>51: High Intermountain Valleys</v>
          </cell>
        </row>
        <row r="56">
          <cell r="A56" t="str">
            <v>52: Brown Glaciated Plain</v>
          </cell>
        </row>
        <row r="57">
          <cell r="A57" t="str">
            <v>53A: Northern Dark Brown Glaciated Plains</v>
          </cell>
        </row>
        <row r="58">
          <cell r="A58" t="str">
            <v>53B: Central Dark Brown Glaciated Plains</v>
          </cell>
        </row>
        <row r="59">
          <cell r="A59" t="str">
            <v>53C: Southern Dark Brown Glaciated Plains</v>
          </cell>
        </row>
        <row r="60">
          <cell r="A60" t="str">
            <v>54: Rolling Soft Shale Plain</v>
          </cell>
        </row>
        <row r="61">
          <cell r="A61" t="str">
            <v>55A: Northern Black Glaciated Plains</v>
          </cell>
        </row>
        <row r="62">
          <cell r="A62" t="str">
            <v>55B: Central Black Glaciated Plains</v>
          </cell>
        </row>
        <row r="63">
          <cell r="A63" t="str">
            <v>55C: Southern Black Glaciated Plains</v>
          </cell>
        </row>
        <row r="64">
          <cell r="A64" t="str">
            <v>56: Red River Valley of the North</v>
          </cell>
        </row>
        <row r="65">
          <cell r="A65" t="str">
            <v>57: Northern Minnesota Gray Drift</v>
          </cell>
        </row>
        <row r="66">
          <cell r="A66" t="str">
            <v>58A: Northern Rolling High Plains, Northern Part</v>
          </cell>
        </row>
        <row r="67">
          <cell r="A67" t="str">
            <v>58B: Northern Rolling High Plains, Southern Part</v>
          </cell>
        </row>
        <row r="68">
          <cell r="A68" t="str">
            <v>58C: Northern Rolling High Plains, Northeastern Part</v>
          </cell>
        </row>
        <row r="69">
          <cell r="A69" t="str">
            <v>58D: Northern Rolling High Plains, Eastern Part</v>
          </cell>
        </row>
        <row r="70">
          <cell r="A70" t="str">
            <v>60A: Pierre Shale Plains</v>
          </cell>
        </row>
        <row r="71">
          <cell r="A71" t="str">
            <v>60B: Pierre Shale Plains, Northern Part</v>
          </cell>
        </row>
        <row r="72">
          <cell r="A72" t="str">
            <v>61: Black Hills Foot Slopes</v>
          </cell>
        </row>
        <row r="73">
          <cell r="A73" t="str">
            <v>62: Black Hills</v>
          </cell>
        </row>
        <row r="74">
          <cell r="A74" t="str">
            <v>63A: Northern Rolling Pierre Shale Plains</v>
          </cell>
        </row>
        <row r="75">
          <cell r="A75" t="str">
            <v>63B: Southern Rolling Pierre Shale Plains</v>
          </cell>
        </row>
        <row r="76">
          <cell r="A76" t="str">
            <v>64: Mixed Sandy and Silty Tableland and Badlands</v>
          </cell>
        </row>
        <row r="77">
          <cell r="A77" t="str">
            <v>65: Nebraska Sand Hills</v>
          </cell>
        </row>
        <row r="78">
          <cell r="A78" t="str">
            <v>66: Dakota-Nebraska Eroded Tableland</v>
          </cell>
        </row>
        <row r="79">
          <cell r="A79" t="str">
            <v>67A: Central High Plains, Northern Part</v>
          </cell>
        </row>
        <row r="80">
          <cell r="A80" t="str">
            <v>67B: Central High Plains, Southern Part</v>
          </cell>
        </row>
        <row r="81">
          <cell r="A81" t="str">
            <v>69: Upper Arkansas Valley Rolling Plains</v>
          </cell>
        </row>
        <row r="82">
          <cell r="A82" t="str">
            <v>70A: Canadian River Plains and Valleys</v>
          </cell>
        </row>
        <row r="83">
          <cell r="A83" t="str">
            <v>70B: Upper Pecos River Valley</v>
          </cell>
        </row>
        <row r="84">
          <cell r="A84" t="str">
            <v>70C: Central New Mexico Highlands</v>
          </cell>
        </row>
        <row r="85">
          <cell r="A85" t="str">
            <v>70D: Southern Desert Foothills</v>
          </cell>
        </row>
        <row r="86">
          <cell r="A86" t="str">
            <v>71: Central Nebraska Loess Hills</v>
          </cell>
        </row>
        <row r="87">
          <cell r="A87" t="str">
            <v>72: Central High Tableland</v>
          </cell>
        </row>
        <row r="88">
          <cell r="A88" t="str">
            <v>73: Rolling Plains and Breaks</v>
          </cell>
        </row>
        <row r="89">
          <cell r="A89" t="str">
            <v>74: Central Kansas Sandstone Hills</v>
          </cell>
        </row>
        <row r="90">
          <cell r="A90" t="str">
            <v>75: Central Loess Plains</v>
          </cell>
        </row>
        <row r="91">
          <cell r="A91" t="str">
            <v>76: Bluestem Hills</v>
          </cell>
        </row>
        <row r="92">
          <cell r="A92" t="str">
            <v>77A: Southern High Plains, Northern Part</v>
          </cell>
        </row>
        <row r="93">
          <cell r="A93" t="str">
            <v>77B: Southern High Plains, Northwestern Part</v>
          </cell>
        </row>
        <row r="94">
          <cell r="A94" t="str">
            <v>77C: Southern High Plains, Southern Part</v>
          </cell>
        </row>
        <row r="95">
          <cell r="A95" t="str">
            <v>77D: Southern High Plains, Southwestern Part</v>
          </cell>
        </row>
        <row r="96">
          <cell r="A96" t="str">
            <v>77E: Southern High Plains, Breaks</v>
          </cell>
        </row>
        <row r="97">
          <cell r="A97" t="str">
            <v>78A: Rolling Limestone Prairie</v>
          </cell>
        </row>
        <row r="98">
          <cell r="A98" t="str">
            <v>78B: Central Rolling Red Plains, Western Part</v>
          </cell>
        </row>
        <row r="99">
          <cell r="A99" t="str">
            <v>78C: Central Rolling Red Plains, Eastern Part</v>
          </cell>
        </row>
        <row r="100">
          <cell r="A100" t="str">
            <v>79: Great Bend Sand Plains</v>
          </cell>
        </row>
        <row r="101">
          <cell r="A101" t="str">
            <v>80A: Central Rolling Red Prairies</v>
          </cell>
        </row>
        <row r="102">
          <cell r="A102" t="str">
            <v>80B: Texas North-Central Prairies</v>
          </cell>
        </row>
        <row r="103">
          <cell r="A103" t="str">
            <v>81A: Edwards Plateau, Western Part</v>
          </cell>
        </row>
        <row r="104">
          <cell r="A104" t="str">
            <v>81B: Edwards Plateau, Central Part</v>
          </cell>
        </row>
        <row r="105">
          <cell r="A105" t="str">
            <v>81C: Edwards Plateau, Eastern Part</v>
          </cell>
        </row>
        <row r="106">
          <cell r="A106" t="str">
            <v>81D: Southern Edwards Plateau</v>
          </cell>
        </row>
        <row r="107">
          <cell r="A107" t="str">
            <v>82A: Texas Central Basin</v>
          </cell>
        </row>
        <row r="108">
          <cell r="A108" t="str">
            <v>82B: Wichita Mountains</v>
          </cell>
        </row>
        <row r="109">
          <cell r="A109" t="str">
            <v>83A: Northern Rio Grande Plain</v>
          </cell>
        </row>
        <row r="110">
          <cell r="A110" t="str">
            <v>83B: Western Rio Grande Plain</v>
          </cell>
        </row>
        <row r="111">
          <cell r="A111" t="str">
            <v>83C: Central Rio Grande Plain</v>
          </cell>
        </row>
        <row r="112">
          <cell r="A112" t="str">
            <v>83D: Lower Rio Grande Plain</v>
          </cell>
        </row>
        <row r="113">
          <cell r="A113" t="str">
            <v>83E: Sandsheet Prairie</v>
          </cell>
        </row>
        <row r="114">
          <cell r="A114" t="str">
            <v>84A: North Cross Timbers</v>
          </cell>
        </row>
        <row r="115">
          <cell r="A115" t="str">
            <v>84B: West Cross Timbers</v>
          </cell>
        </row>
        <row r="116">
          <cell r="A116" t="str">
            <v>84C: East Cross Timbers</v>
          </cell>
        </row>
        <row r="117">
          <cell r="A117" t="str">
            <v>85: Grand Prairie</v>
          </cell>
        </row>
        <row r="118">
          <cell r="A118" t="str">
            <v>86A: Texas Blackland Prairie, Northern Part</v>
          </cell>
        </row>
        <row r="119">
          <cell r="A119" t="str">
            <v>86B: Texas Blackland Prairie, Southern Part</v>
          </cell>
        </row>
        <row r="120">
          <cell r="A120" t="str">
            <v>87A: Texas Claypan Area, Southern Part</v>
          </cell>
        </row>
        <row r="121">
          <cell r="A121" t="str">
            <v>87B: Texas Claypan Area, Northern Part</v>
          </cell>
        </row>
        <row r="122">
          <cell r="A122" t="str">
            <v>88: Northern Minnesota Glacial Lake Basins</v>
          </cell>
        </row>
        <row r="123">
          <cell r="A123" t="str">
            <v>89: Wisconsin Central Sands</v>
          </cell>
        </row>
        <row r="124">
          <cell r="A124" t="str">
            <v>90A: Wisconsin and Minnesota Thin Loess and Till, Northern Part</v>
          </cell>
        </row>
        <row r="125">
          <cell r="A125" t="str">
            <v>90B: Wisconsin and Minnesota Thin Loess and Till, Southern Part</v>
          </cell>
        </row>
        <row r="126">
          <cell r="A126" t="str">
            <v>91A: Central Minnesota Sandy Outwash</v>
          </cell>
        </row>
        <row r="127">
          <cell r="A127" t="str">
            <v>91B: Wisconsin and Minnesota Sandy Outwash</v>
          </cell>
        </row>
        <row r="128">
          <cell r="A128" t="str">
            <v>92: Superior Lake Plain</v>
          </cell>
        </row>
        <row r="129">
          <cell r="A129" t="str">
            <v>93A: Superior Stony and Rocky Loamy Plains and Hills, Western Part</v>
          </cell>
        </row>
        <row r="130">
          <cell r="A130" t="str">
            <v>93B: Superior Stony and Rocky Loamy Plains and Hills, Eastern Part</v>
          </cell>
        </row>
        <row r="131">
          <cell r="A131" t="str">
            <v>94A: Northern Michigan and Wisconsin Sandy Drift</v>
          </cell>
        </row>
        <row r="132">
          <cell r="A132" t="str">
            <v>94B: Michigan Eastern Upper Peninsula Sandy Drift</v>
          </cell>
        </row>
        <row r="133">
          <cell r="A133" t="str">
            <v>94C: Michigan Northern Lower Peninsula Sandy Drift</v>
          </cell>
        </row>
        <row r="134">
          <cell r="A134" t="str">
            <v>94D: Northern Highland Sandy Drift</v>
          </cell>
        </row>
        <row r="135">
          <cell r="A135" t="str">
            <v>95A: Northeastern Wisconsin Drift Plain</v>
          </cell>
        </row>
        <row r="136">
          <cell r="A136" t="str">
            <v>95B: Southern Wisconsin and Northern Illinois Drift Plain</v>
          </cell>
        </row>
        <row r="137">
          <cell r="A137" t="str">
            <v>96: Western Michigan Fruit Belt</v>
          </cell>
        </row>
        <row r="138">
          <cell r="A138" t="str">
            <v>97: Southwestern Michigan Fruit and Truck Crop Belt</v>
          </cell>
        </row>
        <row r="139">
          <cell r="A139" t="str">
            <v>98: Southern Michigan and Northern Indiana Drift Plain</v>
          </cell>
        </row>
        <row r="140">
          <cell r="A140" t="str">
            <v>99: Erie-Huron Lake Plain</v>
          </cell>
        </row>
        <row r="141">
          <cell r="A141" t="str">
            <v>101: Ontario-Erie Plain and Finger Lakes Region</v>
          </cell>
        </row>
        <row r="142">
          <cell r="A142" t="str">
            <v>102A: Rolling Till Prairie</v>
          </cell>
        </row>
        <row r="143">
          <cell r="A143" t="str">
            <v>102B: Till Plains</v>
          </cell>
        </row>
        <row r="144">
          <cell r="A144" t="str">
            <v>102C: Loess Uplands</v>
          </cell>
        </row>
        <row r="145">
          <cell r="A145" t="str">
            <v>103: Central Iowa and Minnesota Till Prairies</v>
          </cell>
        </row>
        <row r="146">
          <cell r="A146" t="str">
            <v>104: Eastern Iowa and Minnesota Till Prairies</v>
          </cell>
        </row>
        <row r="147">
          <cell r="A147" t="str">
            <v>105: Northern Mississippi Valley Loess Hills</v>
          </cell>
        </row>
        <row r="148">
          <cell r="A148" t="str">
            <v>106: Nebraska and Kansas Loess-Drift Hills</v>
          </cell>
        </row>
        <row r="149">
          <cell r="A149" t="str">
            <v>107A: Iowa and Minnesota Loess Hills</v>
          </cell>
        </row>
        <row r="150">
          <cell r="A150" t="str">
            <v>107B: Iowa and Missouri Deep Loess Hills</v>
          </cell>
        </row>
        <row r="151">
          <cell r="A151" t="str">
            <v>108A: Illinois and Iowa Deep Loess and Drift, Eastern Part</v>
          </cell>
        </row>
        <row r="152">
          <cell r="A152" t="str">
            <v>108B: Illinois and Iowa Deep Loess and Drift, East-Central Part</v>
          </cell>
        </row>
        <row r="153">
          <cell r="A153" t="str">
            <v>108C: Illinois and Iowa Deep Loess and Drift, West-Central Part</v>
          </cell>
        </row>
        <row r="154">
          <cell r="A154" t="str">
            <v>108D: Illinois and Iowa Deep Loess and Drift, Western Part</v>
          </cell>
        </row>
        <row r="155">
          <cell r="A155" t="str">
            <v>109: Iowa and Missouri Heavy Till Plain</v>
          </cell>
        </row>
        <row r="156">
          <cell r="A156" t="str">
            <v>110: Northern Illinois and Indiana Heavy Till Plain</v>
          </cell>
        </row>
        <row r="157">
          <cell r="A157" t="str">
            <v>111A: Indiana and Ohio Till Plain, Central Part</v>
          </cell>
        </row>
        <row r="158">
          <cell r="A158" t="str">
            <v>111B: Indiana and Ohio Till Plain, Northeastern Part</v>
          </cell>
        </row>
        <row r="159">
          <cell r="A159" t="str">
            <v>111C: Indiana and Ohio Till Plain, Northwestern Part</v>
          </cell>
        </row>
        <row r="160">
          <cell r="A160" t="str">
            <v>111D: Indiana and Ohio Till Plain, Western Part</v>
          </cell>
        </row>
        <row r="161">
          <cell r="A161" t="str">
            <v>111E: Indiana and Ohio Till Plain, Eastern Part</v>
          </cell>
        </row>
        <row r="162">
          <cell r="A162" t="str">
            <v>112: Cherokee Prairies</v>
          </cell>
        </row>
        <row r="163">
          <cell r="A163" t="str">
            <v>113: Central Claypan Areas</v>
          </cell>
        </row>
        <row r="164">
          <cell r="A164" t="str">
            <v>114A: Southern Illinois and Indiana Thin Loess and Till Plain, Eastern Part</v>
          </cell>
        </row>
        <row r="165">
          <cell r="A165" t="str">
            <v>114B: Southern Illinois and Indiana Thin Loess and Till Plain, Western Part</v>
          </cell>
        </row>
        <row r="166">
          <cell r="A166" t="str">
            <v>115A: Central Mississippi Valley Wooded Slopes, Eastern Part</v>
          </cell>
        </row>
        <row r="167">
          <cell r="A167" t="str">
            <v>115B: Central Mississippi Valley Wooded Slopes, Western Part</v>
          </cell>
        </row>
        <row r="168">
          <cell r="A168" t="str">
            <v>115C: Central Mississippi Valley Wooded Slopes, Northern Part</v>
          </cell>
        </row>
        <row r="169">
          <cell r="A169" t="str">
            <v>116A: Ozark Highland</v>
          </cell>
        </row>
        <row r="170">
          <cell r="A170" t="str">
            <v>116B: Springfield Plain</v>
          </cell>
        </row>
        <row r="171">
          <cell r="A171" t="str">
            <v>116C: St. Francois Knobs and Basins</v>
          </cell>
        </row>
        <row r="172">
          <cell r="A172" t="str">
            <v>117: Boston Mountains</v>
          </cell>
        </row>
        <row r="173">
          <cell r="A173" t="str">
            <v>118A: Arkansas Valley and Ridges, Eastern Part</v>
          </cell>
        </row>
        <row r="174">
          <cell r="A174" t="str">
            <v>118B: Arkansas Valley and Ridges, Western Part</v>
          </cell>
        </row>
        <row r="175">
          <cell r="A175" t="str">
            <v>119: Ouachita Mountains</v>
          </cell>
        </row>
        <row r="176">
          <cell r="A176" t="str">
            <v>120A: Kentucky and Indiana Sandstone and Shale Hills and Valleys, Southern Part</v>
          </cell>
        </row>
        <row r="177">
          <cell r="A177" t="str">
            <v>120B: Kentucky and Indiana Sandstone and Shale Hills and Valleys, Northwestern Part</v>
          </cell>
        </row>
        <row r="178">
          <cell r="A178" t="str">
            <v>120C: Kentucky and Indiana Sandstone and Shale Hills and Valleys, Northeastern Part</v>
          </cell>
        </row>
        <row r="179">
          <cell r="A179" t="str">
            <v>121: Kentucky Bluegrass</v>
          </cell>
        </row>
        <row r="180">
          <cell r="A180" t="str">
            <v>122: Highland Rim and Pennyroyal</v>
          </cell>
        </row>
        <row r="181">
          <cell r="A181" t="str">
            <v>123: Nashville Basin</v>
          </cell>
        </row>
        <row r="182">
          <cell r="A182" t="str">
            <v>124: Western Allegheny Plateau</v>
          </cell>
        </row>
        <row r="183">
          <cell r="A183" t="str">
            <v>125: Cumberland Plateau and Mountains</v>
          </cell>
        </row>
        <row r="184">
          <cell r="A184" t="str">
            <v>126: Central Allegheny Plateau</v>
          </cell>
        </row>
        <row r="185">
          <cell r="A185" t="str">
            <v>127: Eastern Allegheny Plateau and Mountains</v>
          </cell>
        </row>
        <row r="186">
          <cell r="A186" t="str">
            <v>128: Southern Appalachian Ridges and Valleys</v>
          </cell>
        </row>
        <row r="187">
          <cell r="A187" t="str">
            <v>129: Sand Mountain</v>
          </cell>
        </row>
        <row r="188">
          <cell r="A188" t="str">
            <v>130A: Northern Blue Ridge</v>
          </cell>
        </row>
        <row r="189">
          <cell r="A189" t="str">
            <v>130B: Southern Blue Ridge</v>
          </cell>
        </row>
        <row r="190">
          <cell r="A190" t="str">
            <v>131A: Southern Mississippi River Alluvium</v>
          </cell>
        </row>
        <row r="191">
          <cell r="A191" t="str">
            <v>131B: Arkansas River Alluvium</v>
          </cell>
        </row>
        <row r="192">
          <cell r="A192" t="str">
            <v>131C: Red River Alluvium</v>
          </cell>
        </row>
        <row r="193">
          <cell r="A193" t="str">
            <v>131D: Southern Mississippi River Terraces</v>
          </cell>
        </row>
        <row r="194">
          <cell r="A194" t="str">
            <v>133A: Southern Coastal Plain</v>
          </cell>
        </row>
        <row r="195">
          <cell r="A195" t="str">
            <v>133B: Western Coastal Plain</v>
          </cell>
        </row>
        <row r="196">
          <cell r="A196" t="str">
            <v>134: Southern Mississippi Valley Loess</v>
          </cell>
        </row>
        <row r="197">
          <cell r="A197" t="str">
            <v>135A: Alabama and Mississippi Blackland Prairie</v>
          </cell>
        </row>
        <row r="198">
          <cell r="A198" t="str">
            <v>135B: Cretaceous Western Coastal Plain</v>
          </cell>
        </row>
        <row r="199">
          <cell r="A199" t="str">
            <v>136: Southern Piedmont</v>
          </cell>
        </row>
        <row r="200">
          <cell r="A200" t="str">
            <v>137: Carolina and Georgia Sand Hills</v>
          </cell>
        </row>
        <row r="201">
          <cell r="A201" t="str">
            <v>138: North-Central Florida Ridge</v>
          </cell>
        </row>
        <row r="202">
          <cell r="A202" t="str">
            <v>139: Lake Erie Glaciated Plateau</v>
          </cell>
        </row>
        <row r="203">
          <cell r="A203" t="str">
            <v>140: Glaciated Allegheny Plateau and Catskill Mountains</v>
          </cell>
        </row>
        <row r="204">
          <cell r="A204" t="str">
            <v>141: Tughill Plateau</v>
          </cell>
        </row>
        <row r="205">
          <cell r="A205" t="str">
            <v>142: St. Lawrence-Champlain Plain</v>
          </cell>
        </row>
        <row r="206">
          <cell r="A206" t="str">
            <v>143: Northeastern Mountains</v>
          </cell>
        </row>
        <row r="207">
          <cell r="A207" t="str">
            <v>144A: New England and Eastern New York Upland, Southern Part</v>
          </cell>
        </row>
        <row r="208">
          <cell r="A208" t="str">
            <v>144B: New England and Eastern New York Upland, Northern Part</v>
          </cell>
        </row>
        <row r="209">
          <cell r="A209" t="str">
            <v>145: Connecticut Valley</v>
          </cell>
        </row>
        <row r="210">
          <cell r="A210" t="str">
            <v>146: Aroostook Area</v>
          </cell>
        </row>
        <row r="211">
          <cell r="A211" t="str">
            <v>147: Northern Appalachian Ridges and Valleys</v>
          </cell>
        </row>
        <row r="212">
          <cell r="A212" t="str">
            <v>148: Northern Piedmont</v>
          </cell>
        </row>
        <row r="213">
          <cell r="A213" t="str">
            <v>149A: Northern Coastal Plain</v>
          </cell>
        </row>
        <row r="214">
          <cell r="A214" t="str">
            <v>149B: Long Island-Cape Cod Coastal Lowland</v>
          </cell>
        </row>
        <row r="215">
          <cell r="A215" t="str">
            <v>150A: Gulf Coast Prairies</v>
          </cell>
        </row>
        <row r="216">
          <cell r="A216" t="str">
            <v>150B: Gulf Coast Saline Prairies</v>
          </cell>
        </row>
        <row r="217">
          <cell r="A217" t="str">
            <v>151: Gulf Coast Marsh</v>
          </cell>
        </row>
        <row r="218">
          <cell r="A218" t="str">
            <v>152A: Eastern Gulf Coast Flatwoods</v>
          </cell>
        </row>
        <row r="219">
          <cell r="A219" t="str">
            <v>152B: Western Gulf Coast Flatwoods</v>
          </cell>
        </row>
        <row r="220">
          <cell r="A220" t="str">
            <v>153A: Atlantic Coast Flatwoods</v>
          </cell>
        </row>
        <row r="221">
          <cell r="A221" t="str">
            <v>153B: Tidewater Area</v>
          </cell>
        </row>
        <row r="222">
          <cell r="A222" t="str">
            <v>153C: Mid-Atlantic Coastal Plain</v>
          </cell>
        </row>
        <row r="223">
          <cell r="A223" t="str">
            <v>153B: Western Gulf Coast Flatwoods</v>
          </cell>
        </row>
        <row r="224">
          <cell r="A224" t="str">
            <v>153D: Northern Tidewater Area</v>
          </cell>
        </row>
        <row r="225">
          <cell r="A225" t="str">
            <v>154: South-Central Florida Ridge</v>
          </cell>
        </row>
        <row r="226">
          <cell r="A226" t="str">
            <v>155: Southern Florida Flatwoods</v>
          </cell>
        </row>
        <row r="227">
          <cell r="A227" t="str">
            <v>156A: Florida Everglades and Associated Areas</v>
          </cell>
        </row>
        <row r="228">
          <cell r="A228" t="str">
            <v>156B: Southern Florida Lowlands</v>
          </cell>
        </row>
        <row r="229">
          <cell r="A229" t="str">
            <v>157: Arid and Semiarid Low Mountain Slopes</v>
          </cell>
        </row>
        <row r="230">
          <cell r="A230" t="str">
            <v>158: Semiarid and Subhumid Low Mountain Slopes</v>
          </cell>
        </row>
        <row r="231">
          <cell r="A231" t="str">
            <v>159A: Humid and Very Humid Volcanic Ash Soils on Low and Intermediate Rolling Mountain Slopes</v>
          </cell>
        </row>
        <row r="232">
          <cell r="A232" t="str">
            <v>159B: Subhumid and Humid Low and Intermediate Mountain Slopes</v>
          </cell>
        </row>
        <row r="233">
          <cell r="A233" t="str">
            <v>160: Subhumid and Humid Intermediate and High Mountain Slopes</v>
          </cell>
        </row>
        <row r="234">
          <cell r="A234" t="str">
            <v>161A: Lava Flows and Rock Outcrops</v>
          </cell>
        </row>
        <row r="235">
          <cell r="A235" t="str">
            <v>161B: Semiarid and Subhumid Organic Soils on Lava Flows</v>
          </cell>
        </row>
        <row r="236">
          <cell r="A236" t="str">
            <v>162: Humid and Very Humid Organic Soils on Lava Flows</v>
          </cell>
        </row>
        <row r="237">
          <cell r="A237" t="str">
            <v>163: Alluvial Fans and Coastal Plains</v>
          </cell>
        </row>
        <row r="238">
          <cell r="A238" t="str">
            <v>164: Humid and Very Humid Steep and Very Steep Mountain Slopes</v>
          </cell>
        </row>
        <row r="239">
          <cell r="A239" t="str">
            <v>165: Subhumid Intermediate Mountain Slopes</v>
          </cell>
        </row>
        <row r="240">
          <cell r="A240" t="str">
            <v>166: Very Stony Land and Rock Land</v>
          </cell>
        </row>
        <row r="241">
          <cell r="A241" t="str">
            <v>167: Humid Oxidic Soils on Low and Intermediate Rolling Mountain Slopes</v>
          </cell>
        </row>
        <row r="242">
          <cell r="A242" t="str">
            <v>190: Stratovolcanoes of the Mariana Islands</v>
          </cell>
        </row>
        <row r="243">
          <cell r="A243" t="str">
            <v>191: High Limestone Plateaus of the Mariana Islands</v>
          </cell>
        </row>
        <row r="244">
          <cell r="A244" t="str">
            <v>192: Volcanic Highlands of the Mariana Islands</v>
          </cell>
        </row>
        <row r="245">
          <cell r="A245" t="str">
            <v>193: Volcanic Islands of Western Micronesia</v>
          </cell>
        </row>
        <row r="246">
          <cell r="A246" t="str">
            <v>194: Low Limestone Islands of Western Micronesia</v>
          </cell>
        </row>
        <row r="247">
          <cell r="A247" t="str">
            <v>195: Volcanic Islands of Central and  Eastern Micronesia</v>
          </cell>
        </row>
        <row r="248">
          <cell r="A248" t="str">
            <v>196: Coral Atolls of Micronesia</v>
          </cell>
        </row>
        <row r="249">
          <cell r="A249" t="str">
            <v>197: Volcanic Islands of American Samoa</v>
          </cell>
        </row>
        <row r="250">
          <cell r="A250" t="str">
            <v>220: Alexander Archipelago-Gulf of Alaska Coast</v>
          </cell>
        </row>
        <row r="251">
          <cell r="A251" t="str">
            <v>221: Kodiak Archipelago</v>
          </cell>
        </row>
        <row r="252">
          <cell r="A252" t="str">
            <v>222: Southern Alaska Coastal Mountains</v>
          </cell>
        </row>
        <row r="253">
          <cell r="A253" t="str">
            <v>223: Cook Inlet Mountains</v>
          </cell>
        </row>
        <row r="254">
          <cell r="A254" t="str">
            <v>224: Cook Inlet Lowlands</v>
          </cell>
        </row>
        <row r="255">
          <cell r="A255" t="str">
            <v>225: Southern Alaska Peninsula Mountains</v>
          </cell>
        </row>
        <row r="256">
          <cell r="A256" t="str">
            <v>226: Aleutian Islands-Western Alaska Peninsula</v>
          </cell>
        </row>
        <row r="257">
          <cell r="A257" t="str">
            <v>227: Copper River Basin</v>
          </cell>
        </row>
        <row r="258">
          <cell r="A258" t="str">
            <v>228: Interior Alaska Mountains</v>
          </cell>
        </row>
        <row r="259">
          <cell r="A259" t="str">
            <v>229: Interior Alaska Lowlands</v>
          </cell>
        </row>
        <row r="260">
          <cell r="A260" t="str">
            <v>230: Yukon-Kuskokwim Highlands</v>
          </cell>
        </row>
        <row r="261">
          <cell r="A261" t="str">
            <v>231: Interior Alaska Highlands</v>
          </cell>
        </row>
        <row r="262">
          <cell r="A262" t="str">
            <v>232: Yukon Flats Lowlands</v>
          </cell>
        </row>
        <row r="263">
          <cell r="A263" t="str">
            <v>233: Upper Kobuk and Koyukuk Hills and Valleys</v>
          </cell>
        </row>
        <row r="264">
          <cell r="A264" t="str">
            <v>234: Interior Brooks Range Mountains</v>
          </cell>
        </row>
        <row r="265">
          <cell r="A265" t="str">
            <v>235: Northern Alaska Peninsula Mountains</v>
          </cell>
        </row>
        <row r="266">
          <cell r="A266" t="str">
            <v>236: Bristol Bay-Northern Alaska Peninsula Lowlands</v>
          </cell>
        </row>
        <row r="267">
          <cell r="A267" t="str">
            <v>237: Ahklun Mountains</v>
          </cell>
        </row>
        <row r="268">
          <cell r="A268" t="str">
            <v>238: Yukon-Kuskokwin Coastal Plain</v>
          </cell>
        </row>
        <row r="269">
          <cell r="A269" t="str">
            <v>239: Northern Bering Sea Islands</v>
          </cell>
        </row>
        <row r="270">
          <cell r="A270" t="str">
            <v>240: Nulato Hills-Southern Seward Peninsula Highlands</v>
          </cell>
        </row>
        <row r="271">
          <cell r="A271" t="str">
            <v>241: Seward Peninsula Highlands</v>
          </cell>
        </row>
        <row r="272">
          <cell r="A272" t="str">
            <v>242: Northern Seward Peninsula-Selawik Lowlands</v>
          </cell>
        </row>
        <row r="273">
          <cell r="A273" t="str">
            <v>243: Western Brooks Range Mountains, Foothills, and Valleys</v>
          </cell>
        </row>
        <row r="274">
          <cell r="A274" t="str">
            <v>244: Northern Brooks Range Mountains</v>
          </cell>
        </row>
        <row r="275">
          <cell r="A275" t="str">
            <v>245: Arctic Foothills</v>
          </cell>
        </row>
        <row r="276">
          <cell r="A276" t="str">
            <v>246: Arctic Coastal Plain</v>
          </cell>
        </row>
        <row r="277">
          <cell r="A277" t="str">
            <v>270: Humid Mountains and Valleys</v>
          </cell>
        </row>
        <row r="278">
          <cell r="A278" t="str">
            <v>271: Semiarid Mountains and Valleys</v>
          </cell>
        </row>
        <row r="279">
          <cell r="A279" t="str">
            <v>272: Humid Coastal Plains</v>
          </cell>
        </row>
        <row r="280">
          <cell r="A280" t="str">
            <v>273: Semiarid Coastal Plains</v>
          </cell>
        </row>
      </sheetData>
      <sheetData sheetId="7" refreshError="1"/>
      <sheetData sheetId="8">
        <row r="2">
          <cell r="R2" t="str">
            <v>Stratum ID</v>
          </cell>
          <cell r="S2" t="str">
            <v>NICC</v>
          </cell>
          <cell r="T2" t="str">
            <v>ICC</v>
          </cell>
        </row>
        <row r="3">
          <cell r="R3" t="str">
            <v>1_fine_30</v>
          </cell>
          <cell r="S3">
            <v>1</v>
          </cell>
          <cell r="T3">
            <v>1</v>
          </cell>
        </row>
        <row r="4">
          <cell r="R4" t="str">
            <v>1_medium_30</v>
          </cell>
          <cell r="S4">
            <v>1</v>
          </cell>
          <cell r="T4">
            <v>1</v>
          </cell>
        </row>
        <row r="5">
          <cell r="R5" t="str">
            <v>10_fine_30</v>
          </cell>
          <cell r="S5">
            <v>0.74</v>
          </cell>
          <cell r="T5">
            <v>0.96</v>
          </cell>
        </row>
        <row r="6">
          <cell r="R6" t="str">
            <v>10_medium_30</v>
          </cell>
          <cell r="S6">
            <v>0.74</v>
          </cell>
          <cell r="T6">
            <v>0.96</v>
          </cell>
        </row>
        <row r="7">
          <cell r="R7" t="str">
            <v>10_coarse_30</v>
          </cell>
          <cell r="S7">
            <v>0.74</v>
          </cell>
          <cell r="T7">
            <v>0.96</v>
          </cell>
        </row>
        <row r="8">
          <cell r="R8" t="str">
            <v>101_fine_30</v>
          </cell>
          <cell r="S8">
            <v>0.94</v>
          </cell>
          <cell r="T8">
            <v>1</v>
          </cell>
        </row>
        <row r="9">
          <cell r="R9" t="str">
            <v>101_medium_30</v>
          </cell>
          <cell r="S9">
            <v>0.94</v>
          </cell>
          <cell r="T9">
            <v>1</v>
          </cell>
        </row>
        <row r="10">
          <cell r="R10" t="str">
            <v>101_coarse_30</v>
          </cell>
          <cell r="S10">
            <v>0.94</v>
          </cell>
          <cell r="T10">
            <v>1</v>
          </cell>
        </row>
        <row r="11">
          <cell r="R11" t="str">
            <v>102A_fine_30</v>
          </cell>
          <cell r="S11">
            <v>0.92</v>
          </cell>
          <cell r="T11">
            <v>0.95</v>
          </cell>
        </row>
        <row r="12">
          <cell r="R12" t="str">
            <v>102A_medium_30</v>
          </cell>
          <cell r="S12">
            <v>0.92</v>
          </cell>
          <cell r="T12">
            <v>0.95</v>
          </cell>
        </row>
        <row r="13">
          <cell r="R13" t="str">
            <v>102A_coarse_30</v>
          </cell>
          <cell r="S13">
            <v>0.92</v>
          </cell>
          <cell r="T13">
            <v>0.95</v>
          </cell>
        </row>
        <row r="14">
          <cell r="R14" t="str">
            <v>102B_fine_30</v>
          </cell>
          <cell r="S14">
            <v>0.89</v>
          </cell>
          <cell r="T14">
            <v>1</v>
          </cell>
        </row>
        <row r="15">
          <cell r="R15" t="str">
            <v>102B_medium_30</v>
          </cell>
          <cell r="S15">
            <v>0.89</v>
          </cell>
          <cell r="T15">
            <v>1</v>
          </cell>
        </row>
        <row r="16">
          <cell r="R16" t="str">
            <v>102C_fine_30</v>
          </cell>
          <cell r="S16">
            <v>0.87</v>
          </cell>
          <cell r="T16">
            <v>1</v>
          </cell>
        </row>
        <row r="17">
          <cell r="R17" t="str">
            <v>102C_medium_30</v>
          </cell>
          <cell r="S17">
            <v>0.87</v>
          </cell>
          <cell r="T17">
            <v>1</v>
          </cell>
        </row>
        <row r="18">
          <cell r="R18" t="str">
            <v>102C_coarse_30</v>
          </cell>
          <cell r="S18">
            <v>0.87</v>
          </cell>
          <cell r="T18">
            <v>1</v>
          </cell>
        </row>
        <row r="19">
          <cell r="R19" t="str">
            <v>103_fine_30</v>
          </cell>
          <cell r="S19">
            <v>0.97</v>
          </cell>
          <cell r="T19">
            <v>1</v>
          </cell>
        </row>
        <row r="20">
          <cell r="R20" t="str">
            <v>103_medium_30</v>
          </cell>
          <cell r="S20">
            <v>0.97</v>
          </cell>
          <cell r="T20">
            <v>1</v>
          </cell>
        </row>
        <row r="21">
          <cell r="R21" t="str">
            <v>103_coarse_30</v>
          </cell>
          <cell r="S21">
            <v>0.97</v>
          </cell>
          <cell r="T21">
            <v>1</v>
          </cell>
        </row>
        <row r="22">
          <cell r="R22" t="str">
            <v>104_fine_30</v>
          </cell>
          <cell r="S22">
            <v>0.94</v>
          </cell>
          <cell r="T22">
            <v>1</v>
          </cell>
        </row>
        <row r="23">
          <cell r="R23" t="str">
            <v>104_medium_30</v>
          </cell>
          <cell r="S23">
            <v>0.94</v>
          </cell>
          <cell r="T23">
            <v>1</v>
          </cell>
        </row>
        <row r="24">
          <cell r="R24" t="str">
            <v>105_fine_30</v>
          </cell>
          <cell r="S24">
            <v>0.86</v>
          </cell>
          <cell r="T24">
            <v>1</v>
          </cell>
        </row>
        <row r="25">
          <cell r="R25" t="str">
            <v>105_medium_30</v>
          </cell>
          <cell r="S25">
            <v>0.86</v>
          </cell>
          <cell r="T25">
            <v>1</v>
          </cell>
        </row>
        <row r="26">
          <cell r="R26" t="str">
            <v>105_coarse_30</v>
          </cell>
          <cell r="S26">
            <v>0.86</v>
          </cell>
          <cell r="T26">
            <v>1</v>
          </cell>
        </row>
        <row r="27">
          <cell r="R27" t="str">
            <v>106_fine_30</v>
          </cell>
          <cell r="S27">
            <v>0.96</v>
          </cell>
          <cell r="T27">
            <v>1</v>
          </cell>
        </row>
        <row r="28">
          <cell r="R28" t="str">
            <v>106_medium_30</v>
          </cell>
          <cell r="S28">
            <v>0.96</v>
          </cell>
          <cell r="T28">
            <v>1</v>
          </cell>
        </row>
        <row r="29">
          <cell r="R29" t="str">
            <v>107A_fine_30</v>
          </cell>
          <cell r="S29">
            <v>0.97</v>
          </cell>
          <cell r="T29">
            <v>1</v>
          </cell>
        </row>
        <row r="30">
          <cell r="R30" t="str">
            <v>107A_medium_30</v>
          </cell>
          <cell r="S30">
            <v>0.97</v>
          </cell>
          <cell r="T30">
            <v>1</v>
          </cell>
        </row>
        <row r="31">
          <cell r="R31" t="str">
            <v>107B_fine_30</v>
          </cell>
          <cell r="S31">
            <v>0.93</v>
          </cell>
          <cell r="T31">
            <v>1</v>
          </cell>
        </row>
        <row r="32">
          <cell r="R32" t="str">
            <v>107B_medium_30</v>
          </cell>
          <cell r="S32">
            <v>0.93</v>
          </cell>
          <cell r="T32">
            <v>1</v>
          </cell>
        </row>
        <row r="33">
          <cell r="R33" t="str">
            <v>108A_fine_30</v>
          </cell>
          <cell r="S33">
            <v>0.98</v>
          </cell>
          <cell r="T33">
            <v>1</v>
          </cell>
        </row>
        <row r="34">
          <cell r="R34" t="str">
            <v>108A_medium_30</v>
          </cell>
          <cell r="S34">
            <v>0.98</v>
          </cell>
          <cell r="T34">
            <v>1</v>
          </cell>
        </row>
        <row r="35">
          <cell r="R35" t="str">
            <v>108B_fine_30</v>
          </cell>
          <cell r="S35">
            <v>0.95</v>
          </cell>
          <cell r="T35">
            <v>1</v>
          </cell>
        </row>
        <row r="36">
          <cell r="R36" t="str">
            <v>108B_medium_30</v>
          </cell>
          <cell r="S36">
            <v>0.95</v>
          </cell>
          <cell r="T36">
            <v>1</v>
          </cell>
        </row>
        <row r="37">
          <cell r="R37" t="str">
            <v>108C_fine_30</v>
          </cell>
          <cell r="S37">
            <v>0.91</v>
          </cell>
          <cell r="T37">
            <v>1</v>
          </cell>
        </row>
        <row r="38">
          <cell r="R38" t="str">
            <v>108C_medium_30</v>
          </cell>
          <cell r="S38">
            <v>0.91</v>
          </cell>
          <cell r="T38">
            <v>1</v>
          </cell>
        </row>
        <row r="39">
          <cell r="R39" t="str">
            <v>108D_fine_30</v>
          </cell>
          <cell r="S39">
            <v>0.96</v>
          </cell>
          <cell r="T39">
            <v>1</v>
          </cell>
        </row>
        <row r="40">
          <cell r="R40" t="str">
            <v>108D_medium_30</v>
          </cell>
          <cell r="S40">
            <v>0.96</v>
          </cell>
          <cell r="T40">
            <v>1</v>
          </cell>
        </row>
        <row r="41">
          <cell r="R41" t="str">
            <v>109_fine_30</v>
          </cell>
          <cell r="S41">
            <v>0.94</v>
          </cell>
          <cell r="T41">
            <v>1</v>
          </cell>
        </row>
        <row r="42">
          <cell r="R42" t="str">
            <v>109_medium_30</v>
          </cell>
          <cell r="S42">
            <v>0.94</v>
          </cell>
          <cell r="T42">
            <v>1</v>
          </cell>
        </row>
        <row r="43">
          <cell r="R43" t="str">
            <v>109_coarse_30</v>
          </cell>
          <cell r="S43">
            <v>0.94</v>
          </cell>
          <cell r="T43">
            <v>1</v>
          </cell>
        </row>
        <row r="44">
          <cell r="R44" t="str">
            <v>11_fine_30</v>
          </cell>
          <cell r="S44">
            <v>0.5</v>
          </cell>
          <cell r="T44">
            <v>0.93</v>
          </cell>
        </row>
        <row r="45">
          <cell r="R45" t="str">
            <v>11_medium_30</v>
          </cell>
          <cell r="S45">
            <v>0.5</v>
          </cell>
          <cell r="T45">
            <v>0.93</v>
          </cell>
        </row>
        <row r="46">
          <cell r="R46" t="str">
            <v>11_coarse_30</v>
          </cell>
          <cell r="S46">
            <v>0.5</v>
          </cell>
          <cell r="T46">
            <v>0.93</v>
          </cell>
        </row>
        <row r="47">
          <cell r="R47" t="str">
            <v>110_fine_30</v>
          </cell>
          <cell r="S47">
            <v>0.97</v>
          </cell>
          <cell r="T47">
            <v>1</v>
          </cell>
        </row>
        <row r="48">
          <cell r="R48" t="str">
            <v>110_medium_30</v>
          </cell>
          <cell r="S48">
            <v>0.97</v>
          </cell>
          <cell r="T48">
            <v>1</v>
          </cell>
        </row>
        <row r="49">
          <cell r="R49" t="str">
            <v>111A_fine_30</v>
          </cell>
          <cell r="S49">
            <v>0.98</v>
          </cell>
          <cell r="T49">
            <v>1</v>
          </cell>
        </row>
        <row r="50">
          <cell r="R50" t="str">
            <v>111A_medium_30</v>
          </cell>
          <cell r="S50">
            <v>0.98</v>
          </cell>
          <cell r="T50">
            <v>1</v>
          </cell>
        </row>
        <row r="51">
          <cell r="R51" t="str">
            <v>111B_fine_30</v>
          </cell>
          <cell r="S51">
            <v>0.98</v>
          </cell>
          <cell r="T51">
            <v>1</v>
          </cell>
        </row>
        <row r="52">
          <cell r="R52" t="str">
            <v>111B_medium_30</v>
          </cell>
          <cell r="S52">
            <v>0.98</v>
          </cell>
          <cell r="T52">
            <v>1</v>
          </cell>
        </row>
        <row r="53">
          <cell r="R53" t="str">
            <v>111B_coarse_30</v>
          </cell>
          <cell r="S53">
            <v>0.98</v>
          </cell>
          <cell r="T53">
            <v>1</v>
          </cell>
        </row>
        <row r="54">
          <cell r="R54" t="str">
            <v>111C_medium_30</v>
          </cell>
          <cell r="S54">
            <v>1</v>
          </cell>
          <cell r="T54">
            <v>1</v>
          </cell>
        </row>
        <row r="55">
          <cell r="R55" t="str">
            <v>111C_coarse_30</v>
          </cell>
          <cell r="S55">
            <v>1</v>
          </cell>
          <cell r="T55">
            <v>1</v>
          </cell>
        </row>
        <row r="56">
          <cell r="R56" t="str">
            <v>111D_medium_30</v>
          </cell>
          <cell r="S56">
            <v>0.98</v>
          </cell>
          <cell r="T56">
            <v>1</v>
          </cell>
        </row>
        <row r="57">
          <cell r="R57" t="str">
            <v>111E_medium_30</v>
          </cell>
          <cell r="S57">
            <v>1</v>
          </cell>
          <cell r="T57">
            <v>1</v>
          </cell>
        </row>
        <row r="58">
          <cell r="R58" t="str">
            <v>112_fine_30</v>
          </cell>
          <cell r="S58">
            <v>0.95</v>
          </cell>
          <cell r="T58">
            <v>1</v>
          </cell>
        </row>
        <row r="59">
          <cell r="R59" t="str">
            <v>112_medium_30</v>
          </cell>
          <cell r="S59">
            <v>0.95</v>
          </cell>
          <cell r="T59">
            <v>1</v>
          </cell>
        </row>
        <row r="60">
          <cell r="R60" t="str">
            <v>112_coarse_30</v>
          </cell>
          <cell r="S60">
            <v>0.95</v>
          </cell>
          <cell r="T60">
            <v>1</v>
          </cell>
        </row>
        <row r="61">
          <cell r="R61" t="str">
            <v>113_fine_30</v>
          </cell>
          <cell r="S61">
            <v>0.97</v>
          </cell>
          <cell r="T61">
            <v>1</v>
          </cell>
        </row>
        <row r="62">
          <cell r="R62" t="str">
            <v>113_medium_30</v>
          </cell>
          <cell r="S62">
            <v>0.97</v>
          </cell>
          <cell r="T62">
            <v>1</v>
          </cell>
        </row>
        <row r="63">
          <cell r="R63" t="str">
            <v>114A_medium_30</v>
          </cell>
          <cell r="S63">
            <v>0.93</v>
          </cell>
          <cell r="T63">
            <v>1</v>
          </cell>
        </row>
        <row r="64">
          <cell r="R64" t="str">
            <v>114B_fine_30</v>
          </cell>
          <cell r="S64">
            <v>0.97</v>
          </cell>
          <cell r="T64">
            <v>1</v>
          </cell>
        </row>
        <row r="65">
          <cell r="R65" t="str">
            <v>114B_medium_30</v>
          </cell>
          <cell r="S65">
            <v>0.97</v>
          </cell>
          <cell r="T65">
            <v>1</v>
          </cell>
        </row>
        <row r="66">
          <cell r="R66" t="str">
            <v>115A_medium_30</v>
          </cell>
          <cell r="S66">
            <v>0.9</v>
          </cell>
          <cell r="T66">
            <v>1</v>
          </cell>
        </row>
        <row r="67">
          <cell r="R67" t="str">
            <v>115B_fine_30</v>
          </cell>
          <cell r="S67">
            <v>0.92</v>
          </cell>
          <cell r="T67">
            <v>1</v>
          </cell>
        </row>
        <row r="68">
          <cell r="R68" t="str">
            <v>115B_medium_30</v>
          </cell>
          <cell r="S68">
            <v>0.92</v>
          </cell>
          <cell r="T68">
            <v>1</v>
          </cell>
        </row>
        <row r="69">
          <cell r="R69" t="str">
            <v>115C_fine_30</v>
          </cell>
          <cell r="S69">
            <v>0.92</v>
          </cell>
          <cell r="T69">
            <v>1</v>
          </cell>
        </row>
        <row r="70">
          <cell r="R70" t="str">
            <v>115C_medium_30</v>
          </cell>
          <cell r="S70">
            <v>0.92</v>
          </cell>
          <cell r="T70">
            <v>1</v>
          </cell>
        </row>
        <row r="71">
          <cell r="R71" t="str">
            <v>115C_coarse_30</v>
          </cell>
          <cell r="S71">
            <v>0.92</v>
          </cell>
          <cell r="T71">
            <v>1</v>
          </cell>
        </row>
        <row r="72">
          <cell r="R72" t="str">
            <v>116A_fine_30</v>
          </cell>
          <cell r="S72">
            <v>1</v>
          </cell>
          <cell r="T72">
            <v>1</v>
          </cell>
        </row>
        <row r="73">
          <cell r="R73" t="str">
            <v>116A_medium_30</v>
          </cell>
          <cell r="S73">
            <v>1</v>
          </cell>
          <cell r="T73">
            <v>1</v>
          </cell>
        </row>
        <row r="74">
          <cell r="R74" t="str">
            <v>116A_coarse_30</v>
          </cell>
          <cell r="S74">
            <v>1</v>
          </cell>
          <cell r="T74">
            <v>1</v>
          </cell>
        </row>
        <row r="75">
          <cell r="R75" t="str">
            <v>116B_medium_30</v>
          </cell>
          <cell r="S75">
            <v>0.98</v>
          </cell>
          <cell r="T75">
            <v>1</v>
          </cell>
        </row>
        <row r="76">
          <cell r="R76" t="str">
            <v>116C_medium_30</v>
          </cell>
          <cell r="S76">
            <v>1</v>
          </cell>
          <cell r="T76">
            <v>1</v>
          </cell>
        </row>
        <row r="77">
          <cell r="R77" t="str">
            <v>117_fine_30</v>
          </cell>
          <cell r="S77">
            <v>1</v>
          </cell>
          <cell r="T77">
            <v>1</v>
          </cell>
        </row>
        <row r="78">
          <cell r="R78" t="str">
            <v>117_medium_30</v>
          </cell>
          <cell r="S78">
            <v>1</v>
          </cell>
          <cell r="T78">
            <v>1</v>
          </cell>
        </row>
        <row r="79">
          <cell r="R79" t="str">
            <v>117_coarse_30</v>
          </cell>
          <cell r="S79">
            <v>1</v>
          </cell>
          <cell r="T79">
            <v>1</v>
          </cell>
        </row>
        <row r="80">
          <cell r="R80" t="str">
            <v>118A_medium_30</v>
          </cell>
          <cell r="S80">
            <v>0.97</v>
          </cell>
          <cell r="T80">
            <v>1</v>
          </cell>
        </row>
        <row r="81">
          <cell r="R81" t="str">
            <v>118A_coarse_30</v>
          </cell>
          <cell r="S81">
            <v>0.97</v>
          </cell>
          <cell r="T81">
            <v>1</v>
          </cell>
        </row>
        <row r="82">
          <cell r="R82" t="str">
            <v>118B_fine_30</v>
          </cell>
          <cell r="S82">
            <v>1</v>
          </cell>
          <cell r="T82">
            <v>1</v>
          </cell>
        </row>
        <row r="83">
          <cell r="R83" t="str">
            <v>118B_medium_30</v>
          </cell>
          <cell r="S83">
            <v>1</v>
          </cell>
          <cell r="T83">
            <v>1</v>
          </cell>
        </row>
        <row r="84">
          <cell r="R84" t="str">
            <v>118B_coarse_30</v>
          </cell>
          <cell r="S84">
            <v>1</v>
          </cell>
          <cell r="T84">
            <v>1</v>
          </cell>
        </row>
        <row r="85">
          <cell r="R85" t="str">
            <v>119_fine_30</v>
          </cell>
          <cell r="S85">
            <v>1</v>
          </cell>
          <cell r="T85">
            <v>1</v>
          </cell>
        </row>
        <row r="86">
          <cell r="R86" t="str">
            <v>119_medium_30</v>
          </cell>
          <cell r="S86">
            <v>1</v>
          </cell>
          <cell r="T86">
            <v>1</v>
          </cell>
        </row>
        <row r="87">
          <cell r="R87" t="str">
            <v>119_coarse_30</v>
          </cell>
          <cell r="S87">
            <v>1</v>
          </cell>
          <cell r="T87">
            <v>1</v>
          </cell>
        </row>
        <row r="88">
          <cell r="R88" t="str">
            <v>12_medium_30</v>
          </cell>
          <cell r="S88">
            <v>1</v>
          </cell>
          <cell r="T88">
            <v>1</v>
          </cell>
        </row>
        <row r="89">
          <cell r="R89" t="str">
            <v>12_coarse_30</v>
          </cell>
          <cell r="S89">
            <v>1</v>
          </cell>
          <cell r="T89">
            <v>1</v>
          </cell>
        </row>
        <row r="90">
          <cell r="R90" t="str">
            <v>120A_fine_30</v>
          </cell>
          <cell r="S90">
            <v>0.92</v>
          </cell>
          <cell r="T90">
            <v>1</v>
          </cell>
        </row>
        <row r="91">
          <cell r="R91" t="str">
            <v>120A_medium_30</v>
          </cell>
          <cell r="S91">
            <v>0.92</v>
          </cell>
          <cell r="T91">
            <v>1</v>
          </cell>
        </row>
        <row r="92">
          <cell r="R92" t="str">
            <v>120B_medium_30</v>
          </cell>
          <cell r="S92">
            <v>1</v>
          </cell>
          <cell r="T92">
            <v>1</v>
          </cell>
        </row>
        <row r="93">
          <cell r="R93" t="str">
            <v>120C_medium_30</v>
          </cell>
          <cell r="S93">
            <v>1</v>
          </cell>
          <cell r="T93">
            <v>1</v>
          </cell>
        </row>
        <row r="94">
          <cell r="R94" t="str">
            <v>121_fine_30</v>
          </cell>
          <cell r="S94">
            <v>0.95</v>
          </cell>
          <cell r="T94">
            <v>1</v>
          </cell>
        </row>
        <row r="95">
          <cell r="R95" t="str">
            <v>121_medium_30</v>
          </cell>
          <cell r="S95">
            <v>0.95</v>
          </cell>
          <cell r="T95">
            <v>1</v>
          </cell>
        </row>
        <row r="96">
          <cell r="R96" t="str">
            <v>122_fine_30</v>
          </cell>
          <cell r="S96">
            <v>0.95</v>
          </cell>
          <cell r="T96">
            <v>1</v>
          </cell>
        </row>
        <row r="97">
          <cell r="R97" t="str">
            <v>122_medium_30</v>
          </cell>
          <cell r="S97">
            <v>0.95</v>
          </cell>
          <cell r="T97">
            <v>1</v>
          </cell>
        </row>
        <row r="98">
          <cell r="R98" t="str">
            <v>123_fine_30</v>
          </cell>
          <cell r="S98">
            <v>0.91</v>
          </cell>
          <cell r="T98">
            <v>1</v>
          </cell>
        </row>
        <row r="99">
          <cell r="R99" t="str">
            <v>123_medium_30</v>
          </cell>
          <cell r="S99">
            <v>0.91</v>
          </cell>
          <cell r="T99">
            <v>1</v>
          </cell>
        </row>
        <row r="100">
          <cell r="R100" t="str">
            <v>124_fine_30</v>
          </cell>
          <cell r="S100">
            <v>0.9</v>
          </cell>
          <cell r="T100">
            <v>1</v>
          </cell>
        </row>
        <row r="101">
          <cell r="R101" t="str">
            <v>124_medium_30</v>
          </cell>
          <cell r="S101">
            <v>0.9</v>
          </cell>
          <cell r="T101">
            <v>1</v>
          </cell>
        </row>
        <row r="102">
          <cell r="R102" t="str">
            <v>124_coarse_30</v>
          </cell>
          <cell r="S102">
            <v>0.9</v>
          </cell>
          <cell r="T102">
            <v>1</v>
          </cell>
        </row>
        <row r="103">
          <cell r="R103" t="str">
            <v>125_medium_30</v>
          </cell>
          <cell r="S103">
            <v>1</v>
          </cell>
          <cell r="T103">
            <v>1</v>
          </cell>
        </row>
        <row r="104">
          <cell r="R104" t="str">
            <v>125_coarse_30</v>
          </cell>
          <cell r="S104">
            <v>1</v>
          </cell>
          <cell r="T104">
            <v>1</v>
          </cell>
        </row>
        <row r="105">
          <cell r="R105" t="str">
            <v>126_fine_30</v>
          </cell>
          <cell r="S105">
            <v>0.87</v>
          </cell>
          <cell r="T105">
            <v>1</v>
          </cell>
        </row>
        <row r="106">
          <cell r="R106" t="str">
            <v>126_medium_30</v>
          </cell>
          <cell r="S106">
            <v>0.87</v>
          </cell>
          <cell r="T106">
            <v>1</v>
          </cell>
        </row>
        <row r="107">
          <cell r="R107" t="str">
            <v>127_medium_30</v>
          </cell>
          <cell r="S107">
            <v>1</v>
          </cell>
          <cell r="T107">
            <v>1</v>
          </cell>
        </row>
        <row r="108">
          <cell r="R108" t="str">
            <v>127_coarse_30</v>
          </cell>
          <cell r="S108">
            <v>1</v>
          </cell>
          <cell r="T108">
            <v>1</v>
          </cell>
        </row>
        <row r="109">
          <cell r="R109" t="str">
            <v>128_fine_30</v>
          </cell>
          <cell r="S109">
            <v>0.93</v>
          </cell>
          <cell r="T109">
            <v>1</v>
          </cell>
        </row>
        <row r="110">
          <cell r="R110" t="str">
            <v>128_medium_30</v>
          </cell>
          <cell r="S110">
            <v>0.93</v>
          </cell>
          <cell r="T110">
            <v>1</v>
          </cell>
        </row>
        <row r="111">
          <cell r="R111" t="str">
            <v>128_coarse_30</v>
          </cell>
          <cell r="S111">
            <v>0.93</v>
          </cell>
          <cell r="T111">
            <v>1</v>
          </cell>
        </row>
        <row r="112">
          <cell r="R112" t="str">
            <v>129_medium_30</v>
          </cell>
          <cell r="S112">
            <v>1</v>
          </cell>
          <cell r="T112">
            <v>1</v>
          </cell>
        </row>
        <row r="113">
          <cell r="R113" t="str">
            <v>129_coarse_30</v>
          </cell>
          <cell r="S113">
            <v>1</v>
          </cell>
          <cell r="T113">
            <v>1</v>
          </cell>
        </row>
        <row r="114">
          <cell r="R114" t="str">
            <v>13_fine_30</v>
          </cell>
          <cell r="S114">
            <v>0.77</v>
          </cell>
          <cell r="T114">
            <v>0.73</v>
          </cell>
        </row>
        <row r="115">
          <cell r="R115" t="str">
            <v>13_medium_30</v>
          </cell>
          <cell r="S115">
            <v>0.77</v>
          </cell>
          <cell r="T115">
            <v>0.73</v>
          </cell>
        </row>
        <row r="116">
          <cell r="R116" t="str">
            <v>13_coarse_30</v>
          </cell>
          <cell r="S116">
            <v>0.77</v>
          </cell>
          <cell r="T116">
            <v>0.73</v>
          </cell>
        </row>
        <row r="117">
          <cell r="R117" t="str">
            <v>130A_medium_30</v>
          </cell>
          <cell r="S117">
            <v>1</v>
          </cell>
          <cell r="T117">
            <v>1</v>
          </cell>
        </row>
        <row r="118">
          <cell r="R118" t="str">
            <v>130B_fine_30</v>
          </cell>
          <cell r="S118">
            <v>1</v>
          </cell>
          <cell r="T118">
            <v>1</v>
          </cell>
        </row>
        <row r="119">
          <cell r="R119" t="str">
            <v>130B_medium_30</v>
          </cell>
          <cell r="S119">
            <v>1</v>
          </cell>
          <cell r="T119">
            <v>1</v>
          </cell>
        </row>
        <row r="120">
          <cell r="R120" t="str">
            <v>130B_coarse_30</v>
          </cell>
          <cell r="S120">
            <v>1</v>
          </cell>
          <cell r="T120">
            <v>1</v>
          </cell>
        </row>
        <row r="121">
          <cell r="R121" t="str">
            <v>131A_fine_30</v>
          </cell>
          <cell r="S121">
            <v>0.91</v>
          </cell>
          <cell r="T121">
            <v>1</v>
          </cell>
        </row>
        <row r="122">
          <cell r="R122" t="str">
            <v>131A_medium_30</v>
          </cell>
          <cell r="S122">
            <v>0.91</v>
          </cell>
          <cell r="T122">
            <v>1</v>
          </cell>
        </row>
        <row r="123">
          <cell r="R123" t="str">
            <v>131B_medium_30</v>
          </cell>
          <cell r="S123">
            <v>0.99</v>
          </cell>
          <cell r="T123">
            <v>1</v>
          </cell>
        </row>
        <row r="124">
          <cell r="R124" t="str">
            <v>131C_fine_30</v>
          </cell>
          <cell r="S124">
            <v>0.98</v>
          </cell>
          <cell r="T124">
            <v>1</v>
          </cell>
        </row>
        <row r="125">
          <cell r="R125" t="str">
            <v>131C_medium_30</v>
          </cell>
          <cell r="S125">
            <v>0.98</v>
          </cell>
          <cell r="T125">
            <v>1</v>
          </cell>
        </row>
        <row r="126">
          <cell r="R126" t="str">
            <v>131C_coarse_30</v>
          </cell>
          <cell r="S126">
            <v>0.98</v>
          </cell>
          <cell r="T126">
            <v>1</v>
          </cell>
        </row>
        <row r="127">
          <cell r="R127" t="str">
            <v>131D_medium_30</v>
          </cell>
          <cell r="S127">
            <v>0.98</v>
          </cell>
          <cell r="T127">
            <v>1</v>
          </cell>
        </row>
        <row r="128">
          <cell r="R128" t="str">
            <v>133A_fine_30</v>
          </cell>
          <cell r="S128">
            <v>0.91</v>
          </cell>
          <cell r="T128">
            <v>1</v>
          </cell>
        </row>
        <row r="129">
          <cell r="R129" t="str">
            <v>133A_medium_30</v>
          </cell>
          <cell r="S129">
            <v>0.91</v>
          </cell>
          <cell r="T129">
            <v>1</v>
          </cell>
        </row>
        <row r="130">
          <cell r="R130" t="str">
            <v>133A_coarse_30</v>
          </cell>
          <cell r="S130">
            <v>0.91</v>
          </cell>
          <cell r="T130">
            <v>1</v>
          </cell>
        </row>
        <row r="131">
          <cell r="R131" t="str">
            <v>133B_fine_30</v>
          </cell>
          <cell r="S131">
            <v>1</v>
          </cell>
          <cell r="T131">
            <v>1</v>
          </cell>
        </row>
        <row r="132">
          <cell r="R132" t="str">
            <v>133B_medium_30</v>
          </cell>
          <cell r="S132">
            <v>1</v>
          </cell>
          <cell r="T132">
            <v>1</v>
          </cell>
        </row>
        <row r="133">
          <cell r="R133" t="str">
            <v>133B_coarse_30</v>
          </cell>
          <cell r="S133">
            <v>1</v>
          </cell>
          <cell r="T133">
            <v>1</v>
          </cell>
        </row>
        <row r="134">
          <cell r="R134" t="str">
            <v>134_medium_30</v>
          </cell>
          <cell r="S134">
            <v>0.88</v>
          </cell>
          <cell r="T134">
            <v>1</v>
          </cell>
        </row>
        <row r="135">
          <cell r="R135" t="str">
            <v>134_coarse_30</v>
          </cell>
          <cell r="S135">
            <v>0.88</v>
          </cell>
          <cell r="T135">
            <v>1</v>
          </cell>
        </row>
        <row r="136">
          <cell r="R136" t="str">
            <v>135A_fine_30</v>
          </cell>
          <cell r="S136">
            <v>0.93</v>
          </cell>
          <cell r="T136">
            <v>0.99</v>
          </cell>
        </row>
        <row r="137">
          <cell r="R137" t="str">
            <v>135A_medium_30</v>
          </cell>
          <cell r="S137">
            <v>0.93</v>
          </cell>
          <cell r="T137">
            <v>0.99</v>
          </cell>
        </row>
        <row r="138">
          <cell r="R138" t="str">
            <v>135A_coarse_30</v>
          </cell>
          <cell r="S138">
            <v>0.93</v>
          </cell>
          <cell r="T138">
            <v>0.99</v>
          </cell>
        </row>
        <row r="139">
          <cell r="R139" t="str">
            <v>135B_fine_30</v>
          </cell>
          <cell r="S139">
            <v>1</v>
          </cell>
          <cell r="T139">
            <v>1</v>
          </cell>
        </row>
        <row r="140">
          <cell r="R140" t="str">
            <v>135B_medium_30</v>
          </cell>
          <cell r="S140">
            <v>1</v>
          </cell>
          <cell r="T140">
            <v>1</v>
          </cell>
        </row>
        <row r="141">
          <cell r="R141" t="str">
            <v>135B_coarse_30</v>
          </cell>
          <cell r="S141">
            <v>1</v>
          </cell>
          <cell r="T141">
            <v>1</v>
          </cell>
        </row>
        <row r="142">
          <cell r="R142" t="str">
            <v>136_fine_30</v>
          </cell>
          <cell r="S142">
            <v>0.94</v>
          </cell>
          <cell r="T142">
            <v>1</v>
          </cell>
        </row>
        <row r="143">
          <cell r="R143" t="str">
            <v>136_medium_30</v>
          </cell>
          <cell r="S143">
            <v>0.94</v>
          </cell>
          <cell r="T143">
            <v>1</v>
          </cell>
        </row>
        <row r="144">
          <cell r="R144" t="str">
            <v>136_coarse_30</v>
          </cell>
          <cell r="S144">
            <v>0.94</v>
          </cell>
          <cell r="T144">
            <v>1</v>
          </cell>
        </row>
        <row r="145">
          <cell r="R145" t="str">
            <v>137_coarse_30</v>
          </cell>
          <cell r="S145">
            <v>0.93</v>
          </cell>
          <cell r="T145">
            <v>1</v>
          </cell>
        </row>
        <row r="146">
          <cell r="R146" t="str">
            <v>138_coarse_30</v>
          </cell>
          <cell r="S146">
            <v>0.96</v>
          </cell>
          <cell r="T146">
            <v>1</v>
          </cell>
        </row>
        <row r="147">
          <cell r="R147" t="str">
            <v>139_medium_30</v>
          </cell>
          <cell r="S147">
            <v>0.98</v>
          </cell>
          <cell r="T147">
            <v>1</v>
          </cell>
        </row>
        <row r="148">
          <cell r="R148" t="str">
            <v>14_fine_30</v>
          </cell>
          <cell r="S148">
            <v>0.78</v>
          </cell>
          <cell r="T148">
            <v>0.99</v>
          </cell>
        </row>
        <row r="149">
          <cell r="R149" t="str">
            <v>14_medium_30</v>
          </cell>
          <cell r="S149">
            <v>0.78</v>
          </cell>
          <cell r="T149">
            <v>0.99</v>
          </cell>
        </row>
        <row r="150">
          <cell r="R150" t="str">
            <v>14_coarse_30</v>
          </cell>
          <cell r="S150">
            <v>0.78</v>
          </cell>
          <cell r="T150">
            <v>0.99</v>
          </cell>
        </row>
        <row r="151">
          <cell r="R151" t="str">
            <v>140_medium_30</v>
          </cell>
          <cell r="S151">
            <v>0.93</v>
          </cell>
          <cell r="T151">
            <v>1</v>
          </cell>
        </row>
        <row r="152">
          <cell r="R152" t="str">
            <v>141_medium_30</v>
          </cell>
          <cell r="S152">
            <v>0.93</v>
          </cell>
          <cell r="T152">
            <v>1</v>
          </cell>
        </row>
        <row r="153">
          <cell r="R153" t="str">
            <v>142_fine_30</v>
          </cell>
          <cell r="S153">
            <v>0.88</v>
          </cell>
          <cell r="T153">
            <v>1</v>
          </cell>
        </row>
        <row r="154">
          <cell r="R154" t="str">
            <v>142_medium_30</v>
          </cell>
          <cell r="S154">
            <v>0.88</v>
          </cell>
          <cell r="T154">
            <v>1</v>
          </cell>
        </row>
        <row r="155">
          <cell r="R155" t="str">
            <v>142_coarse_30</v>
          </cell>
          <cell r="S155">
            <v>0.88</v>
          </cell>
          <cell r="T155">
            <v>1</v>
          </cell>
        </row>
        <row r="156">
          <cell r="R156" t="str">
            <v>143_medium_30</v>
          </cell>
          <cell r="S156">
            <v>1</v>
          </cell>
          <cell r="T156">
            <v>1</v>
          </cell>
        </row>
        <row r="157">
          <cell r="R157" t="str">
            <v>143_coarse_30</v>
          </cell>
          <cell r="S157">
            <v>1</v>
          </cell>
          <cell r="T157">
            <v>1</v>
          </cell>
        </row>
        <row r="158">
          <cell r="R158" t="str">
            <v>144A_medium_30</v>
          </cell>
          <cell r="S158">
            <v>0.82</v>
          </cell>
          <cell r="T158">
            <v>1</v>
          </cell>
        </row>
        <row r="159">
          <cell r="R159" t="str">
            <v>144A_coarse_30</v>
          </cell>
          <cell r="S159">
            <v>0.82</v>
          </cell>
          <cell r="T159">
            <v>1</v>
          </cell>
        </row>
        <row r="160">
          <cell r="R160" t="str">
            <v>144B_medium_30</v>
          </cell>
          <cell r="S160">
            <v>1</v>
          </cell>
          <cell r="T160">
            <v>1</v>
          </cell>
        </row>
        <row r="161">
          <cell r="R161" t="str">
            <v>144B_coarse_30</v>
          </cell>
          <cell r="S161">
            <v>1</v>
          </cell>
          <cell r="T161">
            <v>1</v>
          </cell>
        </row>
        <row r="162">
          <cell r="R162" t="str">
            <v>145_medium_30</v>
          </cell>
          <cell r="S162">
            <v>0.88</v>
          </cell>
          <cell r="T162">
            <v>1</v>
          </cell>
        </row>
        <row r="163">
          <cell r="R163" t="str">
            <v>145_coarse_30</v>
          </cell>
          <cell r="S163">
            <v>0.88</v>
          </cell>
          <cell r="T163">
            <v>1</v>
          </cell>
        </row>
        <row r="164">
          <cell r="R164" t="str">
            <v>146_medium_30</v>
          </cell>
          <cell r="S164">
            <v>0.96</v>
          </cell>
          <cell r="T164">
            <v>1</v>
          </cell>
        </row>
        <row r="165">
          <cell r="R165" t="str">
            <v>147_fine_30</v>
          </cell>
          <cell r="S165">
            <v>0.89</v>
          </cell>
          <cell r="T165">
            <v>1</v>
          </cell>
        </row>
        <row r="166">
          <cell r="R166" t="str">
            <v>147_medium_30</v>
          </cell>
          <cell r="S166">
            <v>0.89</v>
          </cell>
          <cell r="T166">
            <v>1</v>
          </cell>
        </row>
        <row r="167">
          <cell r="R167" t="str">
            <v>147_coarse_30</v>
          </cell>
          <cell r="S167">
            <v>0.89</v>
          </cell>
          <cell r="T167">
            <v>1</v>
          </cell>
        </row>
        <row r="168">
          <cell r="R168" t="str">
            <v>148_fine_30</v>
          </cell>
          <cell r="S168">
            <v>0.93</v>
          </cell>
          <cell r="T168">
            <v>1</v>
          </cell>
        </row>
        <row r="169">
          <cell r="R169" t="str">
            <v>148_medium_30</v>
          </cell>
          <cell r="S169">
            <v>0.93</v>
          </cell>
          <cell r="T169">
            <v>1</v>
          </cell>
        </row>
        <row r="170">
          <cell r="R170" t="str">
            <v>148_coarse_30</v>
          </cell>
          <cell r="S170">
            <v>0.93</v>
          </cell>
          <cell r="T170">
            <v>1</v>
          </cell>
        </row>
        <row r="171">
          <cell r="R171" t="str">
            <v>149A_medium_30</v>
          </cell>
          <cell r="S171">
            <v>0.85</v>
          </cell>
          <cell r="T171">
            <v>1</v>
          </cell>
        </row>
        <row r="172">
          <cell r="R172" t="str">
            <v>149A_coarse_30</v>
          </cell>
          <cell r="S172">
            <v>0.85</v>
          </cell>
          <cell r="T172">
            <v>1</v>
          </cell>
        </row>
        <row r="173">
          <cell r="R173" t="str">
            <v>149B_coarse_30</v>
          </cell>
          <cell r="S173">
            <v>1</v>
          </cell>
          <cell r="T173">
            <v>1</v>
          </cell>
        </row>
        <row r="174">
          <cell r="R174" t="str">
            <v>15_fine_30</v>
          </cell>
          <cell r="S174">
            <v>0.61</v>
          </cell>
          <cell r="T174">
            <v>0.94</v>
          </cell>
        </row>
        <row r="175">
          <cell r="R175" t="str">
            <v>15_medium_30</v>
          </cell>
          <cell r="S175">
            <v>0.61</v>
          </cell>
          <cell r="T175">
            <v>0.94</v>
          </cell>
        </row>
        <row r="176">
          <cell r="R176" t="str">
            <v>15_coarse_30</v>
          </cell>
          <cell r="S176">
            <v>0.61</v>
          </cell>
          <cell r="T176">
            <v>0.94</v>
          </cell>
        </row>
        <row r="177">
          <cell r="R177" t="str">
            <v>150A_fine_30</v>
          </cell>
          <cell r="S177">
            <v>0.98</v>
          </cell>
          <cell r="T177">
            <v>1</v>
          </cell>
        </row>
        <row r="178">
          <cell r="R178" t="str">
            <v>150A_medium_30</v>
          </cell>
          <cell r="S178">
            <v>0.98</v>
          </cell>
          <cell r="T178">
            <v>1</v>
          </cell>
        </row>
        <row r="179">
          <cell r="R179" t="str">
            <v>150A_coarse_30</v>
          </cell>
          <cell r="S179">
            <v>0.98</v>
          </cell>
          <cell r="T179">
            <v>1</v>
          </cell>
        </row>
        <row r="180">
          <cell r="R180" t="str">
            <v>150B_fine_30</v>
          </cell>
          <cell r="S180">
            <v>0.66</v>
          </cell>
          <cell r="T180">
            <v>0.99</v>
          </cell>
        </row>
        <row r="181">
          <cell r="R181" t="str">
            <v>150B_medium_30</v>
          </cell>
          <cell r="S181">
            <v>0.66</v>
          </cell>
          <cell r="T181">
            <v>0.99</v>
          </cell>
        </row>
        <row r="182">
          <cell r="R182" t="str">
            <v>150B_coarse_30</v>
          </cell>
          <cell r="S182">
            <v>0.66</v>
          </cell>
          <cell r="T182">
            <v>0.99</v>
          </cell>
        </row>
        <row r="183">
          <cell r="R183" t="str">
            <v>151_fine_30</v>
          </cell>
          <cell r="S183">
            <v>1</v>
          </cell>
          <cell r="T183">
            <v>1</v>
          </cell>
        </row>
        <row r="184">
          <cell r="R184" t="str">
            <v>152A_medium_30</v>
          </cell>
          <cell r="S184">
            <v>1</v>
          </cell>
          <cell r="T184">
            <v>1</v>
          </cell>
        </row>
        <row r="185">
          <cell r="R185" t="str">
            <v>152A_coarse_30</v>
          </cell>
          <cell r="S185">
            <v>1</v>
          </cell>
          <cell r="T185">
            <v>1</v>
          </cell>
        </row>
        <row r="186">
          <cell r="R186" t="str">
            <v>152B_medium_30</v>
          </cell>
          <cell r="S186">
            <v>1</v>
          </cell>
          <cell r="T186">
            <v>1</v>
          </cell>
        </row>
        <row r="187">
          <cell r="R187" t="str">
            <v>152B_coarse_30</v>
          </cell>
          <cell r="S187">
            <v>1</v>
          </cell>
          <cell r="T187">
            <v>1</v>
          </cell>
        </row>
        <row r="188">
          <cell r="R188" t="str">
            <v>153A_coarse_30</v>
          </cell>
          <cell r="S188">
            <v>0.84</v>
          </cell>
          <cell r="T188">
            <v>1</v>
          </cell>
        </row>
        <row r="189">
          <cell r="R189" t="str">
            <v>153B_coarse_30</v>
          </cell>
          <cell r="S189">
            <v>0.94</v>
          </cell>
          <cell r="T189">
            <v>1</v>
          </cell>
        </row>
        <row r="190">
          <cell r="R190" t="str">
            <v>153D_coarse_30</v>
          </cell>
          <cell r="S190">
            <v>0.9</v>
          </cell>
          <cell r="T190">
            <v>1</v>
          </cell>
        </row>
        <row r="191">
          <cell r="R191" t="str">
            <v>154_coarse_30</v>
          </cell>
          <cell r="S191">
            <v>0.74</v>
          </cell>
          <cell r="T191">
            <v>1</v>
          </cell>
        </row>
        <row r="192">
          <cell r="R192" t="str">
            <v>155_coarse_30</v>
          </cell>
          <cell r="S192">
            <v>0.78</v>
          </cell>
          <cell r="T192">
            <v>1</v>
          </cell>
        </row>
        <row r="193">
          <cell r="R193" t="str">
            <v>156A_coarse_30</v>
          </cell>
          <cell r="S193">
            <v>0.77</v>
          </cell>
          <cell r="T193">
            <v>1</v>
          </cell>
        </row>
        <row r="194">
          <cell r="R194" t="str">
            <v>156B_coarse_30</v>
          </cell>
          <cell r="S194">
            <v>0.85</v>
          </cell>
          <cell r="T194">
            <v>1</v>
          </cell>
        </row>
        <row r="195">
          <cell r="R195" t="str">
            <v>17_fine_30</v>
          </cell>
          <cell r="S195">
            <v>0.6</v>
          </cell>
          <cell r="T195">
            <v>0.97</v>
          </cell>
        </row>
        <row r="196">
          <cell r="R196" t="str">
            <v>17_medium_30</v>
          </cell>
          <cell r="S196">
            <v>0.6</v>
          </cell>
          <cell r="T196">
            <v>0.97</v>
          </cell>
        </row>
        <row r="197">
          <cell r="R197" t="str">
            <v>17_coarse_30</v>
          </cell>
          <cell r="S197">
            <v>0.6</v>
          </cell>
          <cell r="T197">
            <v>0.97</v>
          </cell>
        </row>
        <row r="198">
          <cell r="R198" t="str">
            <v>18_fine_30</v>
          </cell>
          <cell r="S198">
            <v>1</v>
          </cell>
          <cell r="T198">
            <v>1</v>
          </cell>
        </row>
        <row r="199">
          <cell r="R199" t="str">
            <v>18_medium_30</v>
          </cell>
          <cell r="S199">
            <v>1</v>
          </cell>
          <cell r="T199">
            <v>1</v>
          </cell>
        </row>
        <row r="200">
          <cell r="R200" t="str">
            <v>18_coarse_30</v>
          </cell>
          <cell r="S200">
            <v>1</v>
          </cell>
          <cell r="T200">
            <v>1</v>
          </cell>
        </row>
        <row r="201">
          <cell r="R201" t="str">
            <v>19_fine_30</v>
          </cell>
          <cell r="S201">
            <v>1</v>
          </cell>
          <cell r="T201">
            <v>1</v>
          </cell>
        </row>
        <row r="202">
          <cell r="R202" t="str">
            <v>19_medium_30</v>
          </cell>
          <cell r="S202">
            <v>1</v>
          </cell>
          <cell r="T202">
            <v>1</v>
          </cell>
        </row>
        <row r="203">
          <cell r="R203" t="str">
            <v>19_coarse_30</v>
          </cell>
          <cell r="S203">
            <v>1</v>
          </cell>
          <cell r="T203">
            <v>1</v>
          </cell>
        </row>
        <row r="204">
          <cell r="R204" t="str">
            <v>2_fine_30</v>
          </cell>
          <cell r="S204">
            <v>0.94</v>
          </cell>
          <cell r="T204">
            <v>1</v>
          </cell>
        </row>
        <row r="205">
          <cell r="R205" t="str">
            <v>2_medium_30</v>
          </cell>
          <cell r="S205">
            <v>0.94</v>
          </cell>
          <cell r="T205">
            <v>1</v>
          </cell>
        </row>
        <row r="206">
          <cell r="R206" t="str">
            <v>2_coarse_30</v>
          </cell>
          <cell r="S206">
            <v>0.94</v>
          </cell>
          <cell r="T206">
            <v>1</v>
          </cell>
        </row>
        <row r="207">
          <cell r="R207" t="str">
            <v>20_fine_30</v>
          </cell>
          <cell r="S207">
            <v>1</v>
          </cell>
          <cell r="T207">
            <v>1</v>
          </cell>
        </row>
        <row r="208">
          <cell r="R208" t="str">
            <v>20_medium_30</v>
          </cell>
          <cell r="S208">
            <v>1</v>
          </cell>
          <cell r="T208">
            <v>1</v>
          </cell>
        </row>
        <row r="209">
          <cell r="R209" t="str">
            <v>20_coarse_30</v>
          </cell>
          <cell r="S209">
            <v>1</v>
          </cell>
          <cell r="T209">
            <v>1</v>
          </cell>
        </row>
        <row r="210">
          <cell r="R210" t="str">
            <v>21_fine_30</v>
          </cell>
          <cell r="S210">
            <v>0.57999999999999996</v>
          </cell>
          <cell r="T210">
            <v>0.94</v>
          </cell>
        </row>
        <row r="211">
          <cell r="R211" t="str">
            <v>21_medium_30</v>
          </cell>
          <cell r="S211">
            <v>0.57999999999999996</v>
          </cell>
          <cell r="T211">
            <v>0.94</v>
          </cell>
        </row>
        <row r="212">
          <cell r="R212" t="str">
            <v>21_coarse_30</v>
          </cell>
          <cell r="S212">
            <v>0.57999999999999996</v>
          </cell>
          <cell r="T212">
            <v>0.94</v>
          </cell>
        </row>
        <row r="213">
          <cell r="R213" t="str">
            <v>22A_medium_30</v>
          </cell>
          <cell r="S213">
            <v>1</v>
          </cell>
          <cell r="T213">
            <v>1</v>
          </cell>
        </row>
        <row r="214">
          <cell r="R214" t="str">
            <v>22A_coarse_30</v>
          </cell>
          <cell r="S214">
            <v>1</v>
          </cell>
          <cell r="T214">
            <v>1</v>
          </cell>
        </row>
        <row r="215">
          <cell r="R215" t="str">
            <v>23_fine_30</v>
          </cell>
          <cell r="S215">
            <v>1</v>
          </cell>
          <cell r="T215">
            <v>1</v>
          </cell>
        </row>
        <row r="216">
          <cell r="R216" t="str">
            <v>23_medium_30</v>
          </cell>
          <cell r="S216">
            <v>1</v>
          </cell>
          <cell r="T216">
            <v>1</v>
          </cell>
        </row>
        <row r="217">
          <cell r="R217" t="str">
            <v>23_coarse_30</v>
          </cell>
          <cell r="S217">
            <v>1</v>
          </cell>
          <cell r="T217">
            <v>1</v>
          </cell>
        </row>
        <row r="218">
          <cell r="R218" t="str">
            <v>24_fine_30</v>
          </cell>
          <cell r="S218">
            <v>1</v>
          </cell>
          <cell r="T218">
            <v>1</v>
          </cell>
        </row>
        <row r="219">
          <cell r="R219" t="str">
            <v>24_medium_30</v>
          </cell>
          <cell r="S219">
            <v>1</v>
          </cell>
          <cell r="T219">
            <v>1</v>
          </cell>
        </row>
        <row r="220">
          <cell r="R220" t="str">
            <v>24_coarse_30</v>
          </cell>
          <cell r="S220">
            <v>1</v>
          </cell>
          <cell r="T220">
            <v>1</v>
          </cell>
        </row>
        <row r="221">
          <cell r="R221" t="str">
            <v>25_fine_30</v>
          </cell>
          <cell r="S221">
            <v>1</v>
          </cell>
          <cell r="T221">
            <v>1</v>
          </cell>
        </row>
        <row r="222">
          <cell r="R222" t="str">
            <v>25_medium_30</v>
          </cell>
          <cell r="S222">
            <v>1</v>
          </cell>
          <cell r="T222">
            <v>1</v>
          </cell>
        </row>
        <row r="223">
          <cell r="R223" t="str">
            <v>25_coarse_30</v>
          </cell>
          <cell r="S223">
            <v>1</v>
          </cell>
          <cell r="T223">
            <v>1</v>
          </cell>
        </row>
        <row r="224">
          <cell r="R224" t="str">
            <v>26_fine_30</v>
          </cell>
          <cell r="S224">
            <v>1</v>
          </cell>
          <cell r="T224">
            <v>1</v>
          </cell>
        </row>
        <row r="225">
          <cell r="R225" t="str">
            <v>26_medium_30</v>
          </cell>
          <cell r="S225">
            <v>1</v>
          </cell>
          <cell r="T225">
            <v>1</v>
          </cell>
        </row>
        <row r="226">
          <cell r="R226" t="str">
            <v>26_coarse_30</v>
          </cell>
          <cell r="S226">
            <v>1</v>
          </cell>
          <cell r="T226">
            <v>1</v>
          </cell>
        </row>
        <row r="227">
          <cell r="R227" t="str">
            <v>27_fine_30</v>
          </cell>
          <cell r="S227">
            <v>1</v>
          </cell>
          <cell r="T227">
            <v>1</v>
          </cell>
        </row>
        <row r="228">
          <cell r="R228" t="str">
            <v>27_medium_30</v>
          </cell>
          <cell r="S228">
            <v>1</v>
          </cell>
          <cell r="T228">
            <v>1</v>
          </cell>
        </row>
        <row r="229">
          <cell r="R229" t="str">
            <v>27_coarse_30</v>
          </cell>
          <cell r="S229">
            <v>1</v>
          </cell>
          <cell r="T229">
            <v>1</v>
          </cell>
        </row>
        <row r="230">
          <cell r="R230" t="str">
            <v>28A_fine_30</v>
          </cell>
          <cell r="S230">
            <v>0.5</v>
          </cell>
          <cell r="T230">
            <v>0.97</v>
          </cell>
        </row>
        <row r="231">
          <cell r="R231" t="str">
            <v>28A_medium_30</v>
          </cell>
          <cell r="S231">
            <v>0.5</v>
          </cell>
          <cell r="T231">
            <v>0.97</v>
          </cell>
        </row>
        <row r="232">
          <cell r="R232" t="str">
            <v>28A_coarse_30</v>
          </cell>
          <cell r="S232">
            <v>0.5</v>
          </cell>
          <cell r="T232">
            <v>0.97</v>
          </cell>
        </row>
        <row r="233">
          <cell r="R233" t="str">
            <v>28B_fine_30</v>
          </cell>
          <cell r="S233">
            <v>1</v>
          </cell>
          <cell r="T233">
            <v>1</v>
          </cell>
        </row>
        <row r="234">
          <cell r="R234" t="str">
            <v>28B_medium_30</v>
          </cell>
          <cell r="S234">
            <v>1</v>
          </cell>
          <cell r="T234">
            <v>1</v>
          </cell>
        </row>
        <row r="235">
          <cell r="R235" t="str">
            <v>28B_coarse_30</v>
          </cell>
          <cell r="S235">
            <v>1</v>
          </cell>
          <cell r="T235">
            <v>1</v>
          </cell>
        </row>
        <row r="236">
          <cell r="R236" t="str">
            <v>29_fine_30</v>
          </cell>
          <cell r="S236">
            <v>1</v>
          </cell>
          <cell r="T236">
            <v>1</v>
          </cell>
        </row>
        <row r="237">
          <cell r="R237" t="str">
            <v>29_medium_30</v>
          </cell>
          <cell r="S237">
            <v>1</v>
          </cell>
          <cell r="T237">
            <v>1</v>
          </cell>
        </row>
        <row r="238">
          <cell r="R238" t="str">
            <v>29_coarse_30</v>
          </cell>
          <cell r="S238">
            <v>1</v>
          </cell>
          <cell r="T238">
            <v>1</v>
          </cell>
        </row>
        <row r="239">
          <cell r="R239" t="str">
            <v>3_medium_30</v>
          </cell>
          <cell r="S239">
            <v>1</v>
          </cell>
          <cell r="T239">
            <v>1</v>
          </cell>
        </row>
        <row r="240">
          <cell r="R240" t="str">
            <v>30_fine_30</v>
          </cell>
          <cell r="S240">
            <v>1</v>
          </cell>
          <cell r="T240">
            <v>1</v>
          </cell>
        </row>
        <row r="241">
          <cell r="R241" t="str">
            <v>30_medium_30</v>
          </cell>
          <cell r="S241">
            <v>1</v>
          </cell>
          <cell r="T241">
            <v>1</v>
          </cell>
        </row>
        <row r="242">
          <cell r="R242" t="str">
            <v>30_coarse_30</v>
          </cell>
          <cell r="S242">
            <v>1</v>
          </cell>
          <cell r="T242">
            <v>1</v>
          </cell>
        </row>
        <row r="243">
          <cell r="R243" t="str">
            <v>31_medium_30</v>
          </cell>
          <cell r="S243">
            <v>1</v>
          </cell>
          <cell r="T243">
            <v>1</v>
          </cell>
        </row>
        <row r="244">
          <cell r="R244" t="str">
            <v>31_coarse_30</v>
          </cell>
          <cell r="S244">
            <v>1</v>
          </cell>
          <cell r="T244">
            <v>1</v>
          </cell>
        </row>
        <row r="245">
          <cell r="R245" t="str">
            <v>32_fine_30</v>
          </cell>
          <cell r="S245">
            <v>0.5</v>
          </cell>
          <cell r="T245">
            <v>0.87</v>
          </cell>
        </row>
        <row r="246">
          <cell r="R246" t="str">
            <v>32_medium_30</v>
          </cell>
          <cell r="S246">
            <v>0.5</v>
          </cell>
          <cell r="T246">
            <v>0.87</v>
          </cell>
        </row>
        <row r="247">
          <cell r="R247" t="str">
            <v>32_coarse_30</v>
          </cell>
          <cell r="S247">
            <v>0.5</v>
          </cell>
          <cell r="T247">
            <v>0.87</v>
          </cell>
        </row>
        <row r="248">
          <cell r="R248" t="str">
            <v>34A_fine_30</v>
          </cell>
          <cell r="S248">
            <v>1</v>
          </cell>
          <cell r="T248">
            <v>1</v>
          </cell>
        </row>
        <row r="249">
          <cell r="R249" t="str">
            <v>34A_medium_30</v>
          </cell>
          <cell r="S249">
            <v>1</v>
          </cell>
          <cell r="T249">
            <v>1</v>
          </cell>
        </row>
        <row r="250">
          <cell r="R250" t="str">
            <v>34A_coarse_30</v>
          </cell>
          <cell r="S250">
            <v>1</v>
          </cell>
          <cell r="T250">
            <v>1</v>
          </cell>
        </row>
        <row r="251">
          <cell r="R251" t="str">
            <v>34B_fine_30</v>
          </cell>
          <cell r="S251">
            <v>0.5</v>
          </cell>
          <cell r="T251">
            <v>0.93</v>
          </cell>
        </row>
        <row r="252">
          <cell r="R252" t="str">
            <v>34B_medium_30</v>
          </cell>
          <cell r="S252">
            <v>0.5</v>
          </cell>
          <cell r="T252">
            <v>0.93</v>
          </cell>
        </row>
        <row r="253">
          <cell r="R253" t="str">
            <v>34B_coarse_30</v>
          </cell>
          <cell r="S253">
            <v>0.5</v>
          </cell>
          <cell r="T253">
            <v>0.93</v>
          </cell>
        </row>
        <row r="254">
          <cell r="R254" t="str">
            <v>35_fine_30</v>
          </cell>
          <cell r="S254">
            <v>1</v>
          </cell>
          <cell r="T254">
            <v>1</v>
          </cell>
        </row>
        <row r="255">
          <cell r="R255" t="str">
            <v>35_medium_30</v>
          </cell>
          <cell r="S255">
            <v>1</v>
          </cell>
          <cell r="T255">
            <v>1</v>
          </cell>
        </row>
        <row r="256">
          <cell r="R256" t="str">
            <v>35_coarse_30</v>
          </cell>
          <cell r="S256">
            <v>1</v>
          </cell>
          <cell r="T256">
            <v>1</v>
          </cell>
        </row>
        <row r="257">
          <cell r="R257" t="str">
            <v>36_fine_30</v>
          </cell>
          <cell r="S257">
            <v>0.76</v>
          </cell>
          <cell r="T257">
            <v>0.98</v>
          </cell>
        </row>
        <row r="258">
          <cell r="R258" t="str">
            <v>36_medium_30</v>
          </cell>
          <cell r="S258">
            <v>0.76</v>
          </cell>
          <cell r="T258">
            <v>0.98</v>
          </cell>
        </row>
        <row r="259">
          <cell r="R259" t="str">
            <v>36_coarse_30</v>
          </cell>
          <cell r="S259">
            <v>0.76</v>
          </cell>
          <cell r="T259">
            <v>0.98</v>
          </cell>
        </row>
        <row r="260">
          <cell r="R260" t="str">
            <v>38_fine_30</v>
          </cell>
          <cell r="S260">
            <v>1</v>
          </cell>
          <cell r="T260">
            <v>1</v>
          </cell>
        </row>
        <row r="261">
          <cell r="R261" t="str">
            <v>38_medium_30</v>
          </cell>
          <cell r="S261">
            <v>1</v>
          </cell>
          <cell r="T261">
            <v>1</v>
          </cell>
        </row>
        <row r="262">
          <cell r="R262" t="str">
            <v>38_coarse_30</v>
          </cell>
          <cell r="S262">
            <v>1</v>
          </cell>
          <cell r="T262">
            <v>1</v>
          </cell>
        </row>
        <row r="263">
          <cell r="R263" t="str">
            <v>39_fine_30</v>
          </cell>
          <cell r="S263">
            <v>1</v>
          </cell>
          <cell r="T263">
            <v>1</v>
          </cell>
        </row>
        <row r="264">
          <cell r="R264" t="str">
            <v>39_medium_30</v>
          </cell>
          <cell r="S264">
            <v>1</v>
          </cell>
          <cell r="T264">
            <v>1</v>
          </cell>
        </row>
        <row r="265">
          <cell r="R265" t="str">
            <v>39_coarse_30</v>
          </cell>
          <cell r="S265">
            <v>1</v>
          </cell>
          <cell r="T265">
            <v>1</v>
          </cell>
        </row>
        <row r="266">
          <cell r="R266" t="str">
            <v>40_fine_30</v>
          </cell>
          <cell r="S266">
            <v>1</v>
          </cell>
          <cell r="T266">
            <v>1</v>
          </cell>
        </row>
        <row r="267">
          <cell r="R267" t="str">
            <v>40_medium_30</v>
          </cell>
          <cell r="S267">
            <v>1</v>
          </cell>
          <cell r="T267">
            <v>1</v>
          </cell>
        </row>
        <row r="268">
          <cell r="R268" t="str">
            <v>40_coarse_30</v>
          </cell>
          <cell r="S268">
            <v>1</v>
          </cell>
          <cell r="T268">
            <v>1</v>
          </cell>
        </row>
        <row r="269">
          <cell r="R269" t="str">
            <v>41_fine_30</v>
          </cell>
          <cell r="S269">
            <v>1</v>
          </cell>
          <cell r="T269">
            <v>1</v>
          </cell>
        </row>
        <row r="270">
          <cell r="R270" t="str">
            <v>41_medium_30</v>
          </cell>
          <cell r="S270">
            <v>1</v>
          </cell>
          <cell r="T270">
            <v>1</v>
          </cell>
        </row>
        <row r="271">
          <cell r="R271" t="str">
            <v>41_coarse_30</v>
          </cell>
          <cell r="S271">
            <v>1</v>
          </cell>
          <cell r="T271">
            <v>1</v>
          </cell>
        </row>
        <row r="272">
          <cell r="R272" t="str">
            <v>42_fine_30</v>
          </cell>
          <cell r="S272">
            <v>0.5</v>
          </cell>
          <cell r="T272">
            <v>0.99</v>
          </cell>
        </row>
        <row r="273">
          <cell r="R273" t="str">
            <v>42_medium_30</v>
          </cell>
          <cell r="S273">
            <v>0.5</v>
          </cell>
          <cell r="T273">
            <v>0.99</v>
          </cell>
        </row>
        <row r="274">
          <cell r="R274" t="str">
            <v>42_coarse_30</v>
          </cell>
          <cell r="S274">
            <v>0.5</v>
          </cell>
          <cell r="T274">
            <v>0.99</v>
          </cell>
        </row>
        <row r="275">
          <cell r="R275" t="str">
            <v>43A_medium_30</v>
          </cell>
          <cell r="S275">
            <v>1</v>
          </cell>
          <cell r="T275">
            <v>1</v>
          </cell>
        </row>
        <row r="276">
          <cell r="R276" t="str">
            <v>43A_coarse_30</v>
          </cell>
          <cell r="S276">
            <v>1</v>
          </cell>
          <cell r="T276">
            <v>1</v>
          </cell>
        </row>
        <row r="277">
          <cell r="R277" t="str">
            <v>43B_fine_30</v>
          </cell>
          <cell r="S277">
            <v>1</v>
          </cell>
          <cell r="T277">
            <v>1</v>
          </cell>
        </row>
        <row r="278">
          <cell r="R278" t="str">
            <v>43B_medium_30</v>
          </cell>
          <cell r="S278">
            <v>1</v>
          </cell>
          <cell r="T278">
            <v>1</v>
          </cell>
        </row>
        <row r="279">
          <cell r="R279" t="str">
            <v>43B_coarse_30</v>
          </cell>
          <cell r="S279">
            <v>1</v>
          </cell>
          <cell r="T279">
            <v>1</v>
          </cell>
        </row>
        <row r="280">
          <cell r="R280" t="str">
            <v>43C_fine_30</v>
          </cell>
          <cell r="S280">
            <v>1</v>
          </cell>
          <cell r="T280">
            <v>1</v>
          </cell>
        </row>
        <row r="281">
          <cell r="R281" t="str">
            <v>43C_medium_30</v>
          </cell>
          <cell r="S281">
            <v>1</v>
          </cell>
          <cell r="T281">
            <v>1</v>
          </cell>
        </row>
        <row r="282">
          <cell r="R282" t="str">
            <v>44_fine_30</v>
          </cell>
          <cell r="S282">
            <v>0.83</v>
          </cell>
          <cell r="T282">
            <v>0.95</v>
          </cell>
        </row>
        <row r="283">
          <cell r="R283" t="str">
            <v>44_medium_30</v>
          </cell>
          <cell r="S283">
            <v>0.83</v>
          </cell>
          <cell r="T283">
            <v>0.95</v>
          </cell>
        </row>
        <row r="284">
          <cell r="R284" t="str">
            <v>44_coarse_30</v>
          </cell>
          <cell r="S284">
            <v>0.83</v>
          </cell>
          <cell r="T284">
            <v>0.95</v>
          </cell>
        </row>
        <row r="285">
          <cell r="R285" t="str">
            <v>46_fine_30</v>
          </cell>
          <cell r="S285">
            <v>0.78</v>
          </cell>
          <cell r="T285">
            <v>0.97</v>
          </cell>
        </row>
        <row r="286">
          <cell r="R286" t="str">
            <v>46_medium_30</v>
          </cell>
          <cell r="S286">
            <v>0.78</v>
          </cell>
          <cell r="T286">
            <v>0.97</v>
          </cell>
        </row>
        <row r="287">
          <cell r="R287" t="str">
            <v>46_coarse_30</v>
          </cell>
          <cell r="S287">
            <v>0.78</v>
          </cell>
          <cell r="T287">
            <v>0.97</v>
          </cell>
        </row>
        <row r="288">
          <cell r="R288" t="str">
            <v>47_fine_30</v>
          </cell>
          <cell r="S288">
            <v>1</v>
          </cell>
          <cell r="T288">
            <v>1</v>
          </cell>
        </row>
        <row r="289">
          <cell r="R289" t="str">
            <v>47_medium_30</v>
          </cell>
          <cell r="S289">
            <v>1</v>
          </cell>
          <cell r="T289">
            <v>1</v>
          </cell>
        </row>
        <row r="290">
          <cell r="R290" t="str">
            <v>47_coarse_30</v>
          </cell>
          <cell r="S290">
            <v>1</v>
          </cell>
          <cell r="T290">
            <v>1</v>
          </cell>
        </row>
        <row r="291">
          <cell r="R291" t="str">
            <v>48A_fine_30</v>
          </cell>
          <cell r="S291">
            <v>1</v>
          </cell>
          <cell r="T291">
            <v>1</v>
          </cell>
        </row>
        <row r="292">
          <cell r="R292" t="str">
            <v>48A_medium_30</v>
          </cell>
          <cell r="S292">
            <v>1</v>
          </cell>
          <cell r="T292">
            <v>1</v>
          </cell>
        </row>
        <row r="293">
          <cell r="R293" t="str">
            <v>48A_coarse_30</v>
          </cell>
          <cell r="S293">
            <v>1</v>
          </cell>
          <cell r="T293">
            <v>1</v>
          </cell>
        </row>
        <row r="294">
          <cell r="R294" t="str">
            <v>48B_fine_30</v>
          </cell>
          <cell r="S294">
            <v>1</v>
          </cell>
          <cell r="T294">
            <v>1</v>
          </cell>
        </row>
        <row r="295">
          <cell r="R295" t="str">
            <v>48B_medium_30</v>
          </cell>
          <cell r="S295">
            <v>1</v>
          </cell>
          <cell r="T295">
            <v>1</v>
          </cell>
        </row>
        <row r="296">
          <cell r="R296" t="str">
            <v>48B_coarse_30</v>
          </cell>
          <cell r="S296">
            <v>1</v>
          </cell>
          <cell r="T296">
            <v>1</v>
          </cell>
        </row>
        <row r="297">
          <cell r="R297" t="str">
            <v>49_fine_30</v>
          </cell>
          <cell r="S297">
            <v>1</v>
          </cell>
          <cell r="T297">
            <v>1</v>
          </cell>
        </row>
        <row r="298">
          <cell r="R298" t="str">
            <v>49_medium_30</v>
          </cell>
          <cell r="S298">
            <v>1</v>
          </cell>
          <cell r="T298">
            <v>1</v>
          </cell>
        </row>
        <row r="299">
          <cell r="R299" t="str">
            <v>49_coarse_30</v>
          </cell>
          <cell r="S299">
            <v>1</v>
          </cell>
          <cell r="T299">
            <v>1</v>
          </cell>
        </row>
        <row r="300">
          <cell r="R300" t="str">
            <v>4A_fine_30</v>
          </cell>
          <cell r="S300">
            <v>1</v>
          </cell>
          <cell r="T300">
            <v>1</v>
          </cell>
        </row>
        <row r="301">
          <cell r="R301" t="str">
            <v>4A_medium_30</v>
          </cell>
          <cell r="S301">
            <v>1</v>
          </cell>
          <cell r="T301">
            <v>1</v>
          </cell>
        </row>
        <row r="302">
          <cell r="R302" t="str">
            <v>4B_fine_30</v>
          </cell>
          <cell r="S302">
            <v>1</v>
          </cell>
          <cell r="T302">
            <v>1</v>
          </cell>
        </row>
        <row r="303">
          <cell r="R303" t="str">
            <v>4B_medium_30</v>
          </cell>
          <cell r="S303">
            <v>1</v>
          </cell>
          <cell r="T303">
            <v>1</v>
          </cell>
        </row>
        <row r="304">
          <cell r="R304" t="str">
            <v>4B_coarse_30</v>
          </cell>
          <cell r="S304">
            <v>1</v>
          </cell>
          <cell r="T304">
            <v>1</v>
          </cell>
        </row>
        <row r="305">
          <cell r="R305" t="str">
            <v>5_fine_30</v>
          </cell>
          <cell r="S305">
            <v>1</v>
          </cell>
          <cell r="T305">
            <v>1</v>
          </cell>
        </row>
        <row r="306">
          <cell r="R306" t="str">
            <v>5_medium_30</v>
          </cell>
          <cell r="S306">
            <v>1</v>
          </cell>
          <cell r="T306">
            <v>1</v>
          </cell>
        </row>
        <row r="307">
          <cell r="R307" t="str">
            <v>5_coarse_30</v>
          </cell>
          <cell r="S307">
            <v>1</v>
          </cell>
          <cell r="T307">
            <v>1</v>
          </cell>
        </row>
        <row r="308">
          <cell r="R308" t="str">
            <v>51_fine_30</v>
          </cell>
          <cell r="S308">
            <v>1</v>
          </cell>
          <cell r="T308">
            <v>0.87</v>
          </cell>
        </row>
        <row r="309">
          <cell r="R309" t="str">
            <v>51_medium_30</v>
          </cell>
          <cell r="S309">
            <v>1</v>
          </cell>
          <cell r="T309">
            <v>0.87</v>
          </cell>
        </row>
        <row r="310">
          <cell r="R310" t="str">
            <v>51_coarse_30</v>
          </cell>
          <cell r="S310">
            <v>1</v>
          </cell>
          <cell r="T310">
            <v>0.87</v>
          </cell>
        </row>
        <row r="311">
          <cell r="R311" t="str">
            <v>52_fine_30</v>
          </cell>
          <cell r="S311">
            <v>0.91</v>
          </cell>
          <cell r="T311">
            <v>0.97</v>
          </cell>
        </row>
        <row r="312">
          <cell r="R312" t="str">
            <v>52_medium_30</v>
          </cell>
          <cell r="S312">
            <v>0.91</v>
          </cell>
          <cell r="T312">
            <v>0.97</v>
          </cell>
        </row>
        <row r="313">
          <cell r="R313" t="str">
            <v>52_coarse_30</v>
          </cell>
          <cell r="S313">
            <v>0.91</v>
          </cell>
          <cell r="T313">
            <v>0.97</v>
          </cell>
        </row>
        <row r="314">
          <cell r="R314" t="str">
            <v>53A_fine_30</v>
          </cell>
          <cell r="S314">
            <v>0.9</v>
          </cell>
          <cell r="T314">
            <v>1</v>
          </cell>
        </row>
        <row r="315">
          <cell r="R315" t="str">
            <v>53A_medium_30</v>
          </cell>
          <cell r="S315">
            <v>0.9</v>
          </cell>
          <cell r="T315">
            <v>1</v>
          </cell>
        </row>
        <row r="316">
          <cell r="R316" t="str">
            <v>53A_coarse_30</v>
          </cell>
          <cell r="S316">
            <v>0.9</v>
          </cell>
          <cell r="T316">
            <v>1</v>
          </cell>
        </row>
        <row r="317">
          <cell r="R317" t="str">
            <v>53B_fine_30</v>
          </cell>
          <cell r="S317">
            <v>0.86</v>
          </cell>
          <cell r="T317">
            <v>1</v>
          </cell>
        </row>
        <row r="318">
          <cell r="R318" t="str">
            <v>53B_medium_30</v>
          </cell>
          <cell r="S318">
            <v>0.86</v>
          </cell>
          <cell r="T318">
            <v>1</v>
          </cell>
        </row>
        <row r="319">
          <cell r="R319" t="str">
            <v>53B_coarse_30</v>
          </cell>
          <cell r="S319">
            <v>0.86</v>
          </cell>
          <cell r="T319">
            <v>1</v>
          </cell>
        </row>
        <row r="320">
          <cell r="R320" t="str">
            <v>53C_fine_30</v>
          </cell>
          <cell r="S320">
            <v>0.93</v>
          </cell>
          <cell r="T320">
            <v>1</v>
          </cell>
        </row>
        <row r="321">
          <cell r="R321" t="str">
            <v>53C_medium_30</v>
          </cell>
          <cell r="S321">
            <v>0.93</v>
          </cell>
          <cell r="T321">
            <v>1</v>
          </cell>
        </row>
        <row r="322">
          <cell r="R322" t="str">
            <v>54_fine_30</v>
          </cell>
          <cell r="S322">
            <v>0.86</v>
          </cell>
          <cell r="T322">
            <v>1</v>
          </cell>
        </row>
        <row r="323">
          <cell r="R323" t="str">
            <v>54_medium_30</v>
          </cell>
          <cell r="S323">
            <v>0.86</v>
          </cell>
          <cell r="T323">
            <v>1</v>
          </cell>
        </row>
        <row r="324">
          <cell r="R324" t="str">
            <v>54_coarse_30</v>
          </cell>
          <cell r="S324">
            <v>0.86</v>
          </cell>
          <cell r="T324">
            <v>1</v>
          </cell>
        </row>
        <row r="325">
          <cell r="R325" t="str">
            <v>55A_fine_30</v>
          </cell>
          <cell r="S325">
            <v>0.93</v>
          </cell>
          <cell r="T325">
            <v>1</v>
          </cell>
        </row>
        <row r="326">
          <cell r="R326" t="str">
            <v>55A_medium_30</v>
          </cell>
          <cell r="S326">
            <v>0.93</v>
          </cell>
          <cell r="T326">
            <v>1</v>
          </cell>
        </row>
        <row r="327">
          <cell r="R327" t="str">
            <v>55A_coarse_30</v>
          </cell>
          <cell r="S327">
            <v>0.93</v>
          </cell>
          <cell r="T327">
            <v>1</v>
          </cell>
        </row>
        <row r="328">
          <cell r="R328" t="str">
            <v>55B_fine_30</v>
          </cell>
          <cell r="S328">
            <v>0.92</v>
          </cell>
          <cell r="T328">
            <v>1</v>
          </cell>
        </row>
        <row r="329">
          <cell r="R329" t="str">
            <v>55B_medium_30</v>
          </cell>
          <cell r="S329">
            <v>0.92</v>
          </cell>
          <cell r="T329">
            <v>1</v>
          </cell>
        </row>
        <row r="330">
          <cell r="R330" t="str">
            <v>55B_coarse_30</v>
          </cell>
          <cell r="S330">
            <v>0.92</v>
          </cell>
          <cell r="T330">
            <v>1</v>
          </cell>
        </row>
        <row r="331">
          <cell r="R331" t="str">
            <v>55C_fine_30</v>
          </cell>
          <cell r="S331">
            <v>0.94</v>
          </cell>
          <cell r="T331">
            <v>1</v>
          </cell>
        </row>
        <row r="332">
          <cell r="R332" t="str">
            <v>55C_medium_30</v>
          </cell>
          <cell r="S332">
            <v>0.94</v>
          </cell>
          <cell r="T332">
            <v>1</v>
          </cell>
        </row>
        <row r="333">
          <cell r="R333" t="str">
            <v>55C_coarse_30</v>
          </cell>
          <cell r="S333">
            <v>0.94</v>
          </cell>
          <cell r="T333">
            <v>1</v>
          </cell>
        </row>
        <row r="334">
          <cell r="R334" t="str">
            <v>56_fine_30</v>
          </cell>
          <cell r="S334">
            <v>0.93</v>
          </cell>
          <cell r="T334">
            <v>1</v>
          </cell>
        </row>
        <row r="335">
          <cell r="R335" t="str">
            <v>56_medium_30</v>
          </cell>
          <cell r="S335">
            <v>0.93</v>
          </cell>
          <cell r="T335">
            <v>1</v>
          </cell>
        </row>
        <row r="336">
          <cell r="R336" t="str">
            <v>56_coarse_30</v>
          </cell>
          <cell r="S336">
            <v>0.93</v>
          </cell>
          <cell r="T336">
            <v>1</v>
          </cell>
        </row>
        <row r="337">
          <cell r="R337" t="str">
            <v>57_medium_30</v>
          </cell>
          <cell r="S337">
            <v>0.91</v>
          </cell>
          <cell r="T337">
            <v>1</v>
          </cell>
        </row>
        <row r="338">
          <cell r="R338" t="str">
            <v>57_coarse_30</v>
          </cell>
          <cell r="S338">
            <v>0.91</v>
          </cell>
          <cell r="T338">
            <v>1</v>
          </cell>
        </row>
        <row r="339">
          <cell r="R339" t="str">
            <v>58A_fine_30</v>
          </cell>
          <cell r="S339">
            <v>0.8</v>
          </cell>
          <cell r="T339">
            <v>0.95</v>
          </cell>
        </row>
        <row r="340">
          <cell r="R340" t="str">
            <v>58A_medium_30</v>
          </cell>
          <cell r="S340">
            <v>0.8</v>
          </cell>
          <cell r="T340">
            <v>0.95</v>
          </cell>
        </row>
        <row r="341">
          <cell r="R341" t="str">
            <v>58A_coarse_30</v>
          </cell>
          <cell r="S341">
            <v>0.8</v>
          </cell>
          <cell r="T341">
            <v>0.95</v>
          </cell>
        </row>
        <row r="342">
          <cell r="R342" t="str">
            <v>58B_fine_30</v>
          </cell>
          <cell r="S342">
            <v>1</v>
          </cell>
          <cell r="T342">
            <v>1</v>
          </cell>
        </row>
        <row r="343">
          <cell r="R343" t="str">
            <v>58B_medium_30</v>
          </cell>
          <cell r="S343">
            <v>1</v>
          </cell>
          <cell r="T343">
            <v>1</v>
          </cell>
        </row>
        <row r="344">
          <cell r="R344" t="str">
            <v>58B_coarse_30</v>
          </cell>
          <cell r="S344">
            <v>1</v>
          </cell>
          <cell r="T344">
            <v>1</v>
          </cell>
        </row>
        <row r="345">
          <cell r="R345" t="str">
            <v>58C_fine_30</v>
          </cell>
          <cell r="S345">
            <v>1</v>
          </cell>
          <cell r="T345">
            <v>1</v>
          </cell>
        </row>
        <row r="346">
          <cell r="R346" t="str">
            <v>58C_medium_30</v>
          </cell>
          <cell r="S346">
            <v>1</v>
          </cell>
          <cell r="T346">
            <v>1</v>
          </cell>
        </row>
        <row r="347">
          <cell r="R347" t="str">
            <v>58C_coarse_30</v>
          </cell>
          <cell r="S347">
            <v>1</v>
          </cell>
          <cell r="T347">
            <v>1</v>
          </cell>
        </row>
        <row r="348">
          <cell r="R348" t="str">
            <v>58D_medium_30</v>
          </cell>
          <cell r="S348">
            <v>1</v>
          </cell>
          <cell r="T348">
            <v>1</v>
          </cell>
        </row>
        <row r="349">
          <cell r="R349" t="str">
            <v>58D_coarse_30</v>
          </cell>
          <cell r="S349">
            <v>1</v>
          </cell>
          <cell r="T349">
            <v>1</v>
          </cell>
        </row>
        <row r="350">
          <cell r="R350" t="str">
            <v>6_medium_30</v>
          </cell>
          <cell r="S350">
            <v>1</v>
          </cell>
          <cell r="T350">
            <v>1</v>
          </cell>
        </row>
        <row r="351">
          <cell r="R351" t="str">
            <v>6_coarse_30</v>
          </cell>
          <cell r="S351">
            <v>1</v>
          </cell>
          <cell r="T351">
            <v>1</v>
          </cell>
        </row>
        <row r="352">
          <cell r="R352" t="str">
            <v>60A_fine_30</v>
          </cell>
          <cell r="S352">
            <v>0.83</v>
          </cell>
          <cell r="T352">
            <v>0.97</v>
          </cell>
        </row>
        <row r="353">
          <cell r="R353" t="str">
            <v>60A_medium_30</v>
          </cell>
          <cell r="S353">
            <v>0.83</v>
          </cell>
          <cell r="T353">
            <v>0.97</v>
          </cell>
        </row>
        <row r="354">
          <cell r="R354" t="str">
            <v>60A_coarse_30</v>
          </cell>
          <cell r="S354">
            <v>0.83</v>
          </cell>
          <cell r="T354">
            <v>0.97</v>
          </cell>
        </row>
        <row r="355">
          <cell r="R355" t="str">
            <v>60B_fine_30</v>
          </cell>
          <cell r="S355">
            <v>1</v>
          </cell>
          <cell r="T355">
            <v>1</v>
          </cell>
        </row>
        <row r="356">
          <cell r="R356" t="str">
            <v>60B_medium_30</v>
          </cell>
          <cell r="S356">
            <v>1</v>
          </cell>
          <cell r="T356">
            <v>1</v>
          </cell>
        </row>
        <row r="357">
          <cell r="R357" t="str">
            <v>61_fine_30</v>
          </cell>
          <cell r="S357">
            <v>0.75</v>
          </cell>
          <cell r="T357">
            <v>0.94</v>
          </cell>
        </row>
        <row r="358">
          <cell r="R358" t="str">
            <v>61_medium_30</v>
          </cell>
          <cell r="S358">
            <v>0.75</v>
          </cell>
          <cell r="T358">
            <v>0.94</v>
          </cell>
        </row>
        <row r="359">
          <cell r="R359" t="str">
            <v>61_coarse_30</v>
          </cell>
          <cell r="S359">
            <v>0.75</v>
          </cell>
          <cell r="T359">
            <v>0.94</v>
          </cell>
        </row>
        <row r="360">
          <cell r="R360" t="str">
            <v>62_medium_30</v>
          </cell>
          <cell r="S360">
            <v>1</v>
          </cell>
          <cell r="T360">
            <v>1</v>
          </cell>
        </row>
        <row r="361">
          <cell r="R361" t="str">
            <v>63A_fine_30</v>
          </cell>
          <cell r="S361">
            <v>0.84</v>
          </cell>
          <cell r="T361">
            <v>0.97</v>
          </cell>
        </row>
        <row r="362">
          <cell r="R362" t="str">
            <v>63A_medium_30</v>
          </cell>
          <cell r="S362">
            <v>0.84</v>
          </cell>
          <cell r="T362">
            <v>0.97</v>
          </cell>
        </row>
        <row r="363">
          <cell r="R363" t="str">
            <v>63A_coarse_30</v>
          </cell>
          <cell r="S363">
            <v>0.84</v>
          </cell>
          <cell r="T363">
            <v>0.97</v>
          </cell>
        </row>
        <row r="364">
          <cell r="R364" t="str">
            <v>63B_fine_30</v>
          </cell>
          <cell r="S364">
            <v>0.9</v>
          </cell>
          <cell r="T364">
            <v>0.97</v>
          </cell>
        </row>
        <row r="365">
          <cell r="R365" t="str">
            <v>63B_medium_30</v>
          </cell>
          <cell r="S365">
            <v>0.9</v>
          </cell>
          <cell r="T365">
            <v>0.97</v>
          </cell>
        </row>
        <row r="366">
          <cell r="R366" t="str">
            <v>63B_coarse_30</v>
          </cell>
          <cell r="S366">
            <v>0.9</v>
          </cell>
          <cell r="T366">
            <v>0.97</v>
          </cell>
        </row>
        <row r="367">
          <cell r="R367" t="str">
            <v>64_fine_30</v>
          </cell>
          <cell r="S367">
            <v>0.85</v>
          </cell>
          <cell r="T367">
            <v>0.99</v>
          </cell>
        </row>
        <row r="368">
          <cell r="R368" t="str">
            <v>64_medium_30</v>
          </cell>
          <cell r="S368">
            <v>0.85</v>
          </cell>
          <cell r="T368">
            <v>0.99</v>
          </cell>
        </row>
        <row r="369">
          <cell r="R369" t="str">
            <v>64_coarse_30</v>
          </cell>
          <cell r="S369">
            <v>0.85</v>
          </cell>
          <cell r="T369">
            <v>0.99</v>
          </cell>
        </row>
        <row r="370">
          <cell r="R370" t="str">
            <v>65_medium_30</v>
          </cell>
          <cell r="S370">
            <v>0.5</v>
          </cell>
          <cell r="T370">
            <v>1</v>
          </cell>
        </row>
        <row r="371">
          <cell r="R371" t="str">
            <v>65_coarse_30</v>
          </cell>
          <cell r="S371">
            <v>0.5</v>
          </cell>
          <cell r="T371">
            <v>1</v>
          </cell>
        </row>
        <row r="372">
          <cell r="R372" t="str">
            <v>66_fine_30</v>
          </cell>
          <cell r="S372">
            <v>0.82</v>
          </cell>
          <cell r="T372">
            <v>1</v>
          </cell>
        </row>
        <row r="373">
          <cell r="R373" t="str">
            <v>66_medium_30</v>
          </cell>
          <cell r="S373">
            <v>0.82</v>
          </cell>
          <cell r="T373">
            <v>1</v>
          </cell>
        </row>
        <row r="374">
          <cell r="R374" t="str">
            <v>66_coarse_30</v>
          </cell>
          <cell r="S374">
            <v>0.82</v>
          </cell>
          <cell r="T374">
            <v>1</v>
          </cell>
        </row>
        <row r="375">
          <cell r="R375" t="str">
            <v>67A_fine_30</v>
          </cell>
          <cell r="S375">
            <v>0.84</v>
          </cell>
          <cell r="T375">
            <v>0.96</v>
          </cell>
        </row>
        <row r="376">
          <cell r="R376" t="str">
            <v>67A_medium_30</v>
          </cell>
          <cell r="S376">
            <v>0.84</v>
          </cell>
          <cell r="T376">
            <v>0.96</v>
          </cell>
        </row>
        <row r="377">
          <cell r="R377" t="str">
            <v>67A_coarse_30</v>
          </cell>
          <cell r="S377">
            <v>0.84</v>
          </cell>
          <cell r="T377">
            <v>0.96</v>
          </cell>
        </row>
        <row r="378">
          <cell r="R378" t="str">
            <v>67B_fine_30</v>
          </cell>
          <cell r="S378">
            <v>0.84</v>
          </cell>
          <cell r="T378">
            <v>0.97</v>
          </cell>
        </row>
        <row r="379">
          <cell r="R379" t="str">
            <v>67B_medium_30</v>
          </cell>
          <cell r="S379">
            <v>0.84</v>
          </cell>
          <cell r="T379">
            <v>0.97</v>
          </cell>
        </row>
        <row r="380">
          <cell r="R380" t="str">
            <v>67B_coarse_30</v>
          </cell>
          <cell r="S380">
            <v>0.84</v>
          </cell>
          <cell r="T380">
            <v>0.97</v>
          </cell>
        </row>
        <row r="381">
          <cell r="R381" t="str">
            <v>69_fine_30</v>
          </cell>
          <cell r="S381">
            <v>0.67</v>
          </cell>
          <cell r="T381">
            <v>1</v>
          </cell>
        </row>
        <row r="382">
          <cell r="R382" t="str">
            <v>69_medium_30</v>
          </cell>
          <cell r="S382">
            <v>0.67</v>
          </cell>
          <cell r="T382">
            <v>1</v>
          </cell>
        </row>
        <row r="383">
          <cell r="R383" t="str">
            <v>69_coarse_30</v>
          </cell>
          <cell r="S383">
            <v>0.67</v>
          </cell>
          <cell r="T383">
            <v>1</v>
          </cell>
        </row>
        <row r="384">
          <cell r="R384" t="str">
            <v>7_medium_30</v>
          </cell>
          <cell r="S384">
            <v>0.5</v>
          </cell>
          <cell r="T384">
            <v>0.88</v>
          </cell>
        </row>
        <row r="385">
          <cell r="R385" t="str">
            <v>7_coarse_30</v>
          </cell>
          <cell r="S385">
            <v>0.5</v>
          </cell>
          <cell r="T385">
            <v>0.88</v>
          </cell>
        </row>
        <row r="386">
          <cell r="R386" t="str">
            <v>70A_fine_30</v>
          </cell>
          <cell r="S386">
            <v>1</v>
          </cell>
          <cell r="T386">
            <v>1</v>
          </cell>
        </row>
        <row r="387">
          <cell r="R387" t="str">
            <v>70A_medium_30</v>
          </cell>
          <cell r="S387">
            <v>1</v>
          </cell>
          <cell r="T387">
            <v>1</v>
          </cell>
        </row>
        <row r="388">
          <cell r="R388" t="str">
            <v>70A_coarse_30</v>
          </cell>
          <cell r="S388">
            <v>1</v>
          </cell>
          <cell r="T388">
            <v>1</v>
          </cell>
        </row>
        <row r="389">
          <cell r="R389" t="str">
            <v>70B_fine_30</v>
          </cell>
          <cell r="S389">
            <v>1</v>
          </cell>
          <cell r="T389">
            <v>1</v>
          </cell>
        </row>
        <row r="390">
          <cell r="R390" t="str">
            <v>70B_medium_30</v>
          </cell>
          <cell r="S390">
            <v>1</v>
          </cell>
          <cell r="T390">
            <v>1</v>
          </cell>
        </row>
        <row r="391">
          <cell r="R391" t="str">
            <v>70B_coarse_30</v>
          </cell>
          <cell r="S391">
            <v>1</v>
          </cell>
          <cell r="T391">
            <v>1</v>
          </cell>
        </row>
        <row r="392">
          <cell r="R392" t="str">
            <v>70C_fine_30</v>
          </cell>
          <cell r="S392">
            <v>1</v>
          </cell>
          <cell r="T392">
            <v>1</v>
          </cell>
        </row>
        <row r="393">
          <cell r="R393" t="str">
            <v>70C_medium_30</v>
          </cell>
          <cell r="S393">
            <v>1</v>
          </cell>
          <cell r="T393">
            <v>1</v>
          </cell>
        </row>
        <row r="394">
          <cell r="R394" t="str">
            <v>70C_coarse_30</v>
          </cell>
          <cell r="S394">
            <v>1</v>
          </cell>
          <cell r="T394">
            <v>1</v>
          </cell>
        </row>
        <row r="395">
          <cell r="R395" t="str">
            <v>70D_medium_30</v>
          </cell>
          <cell r="S395">
            <v>1</v>
          </cell>
          <cell r="T395">
            <v>1</v>
          </cell>
        </row>
        <row r="396">
          <cell r="R396" t="str">
            <v>71_fine_30</v>
          </cell>
          <cell r="S396">
            <v>0.67</v>
          </cell>
          <cell r="T396">
            <v>1</v>
          </cell>
        </row>
        <row r="397">
          <cell r="R397" t="str">
            <v>71_medium_30</v>
          </cell>
          <cell r="S397">
            <v>0.67</v>
          </cell>
          <cell r="T397">
            <v>1</v>
          </cell>
        </row>
        <row r="398">
          <cell r="R398" t="str">
            <v>71_coarse_30</v>
          </cell>
          <cell r="S398">
            <v>0.67</v>
          </cell>
          <cell r="T398">
            <v>1</v>
          </cell>
        </row>
        <row r="399">
          <cell r="R399" t="str">
            <v>72_fine_30</v>
          </cell>
          <cell r="S399">
            <v>0.93</v>
          </cell>
          <cell r="T399">
            <v>0.97</v>
          </cell>
        </row>
        <row r="400">
          <cell r="R400" t="str">
            <v>72_medium_30</v>
          </cell>
          <cell r="S400">
            <v>0.93</v>
          </cell>
          <cell r="T400">
            <v>0.97</v>
          </cell>
        </row>
        <row r="401">
          <cell r="R401" t="str">
            <v>72_coarse_30</v>
          </cell>
          <cell r="S401">
            <v>0.93</v>
          </cell>
          <cell r="T401">
            <v>0.97</v>
          </cell>
        </row>
        <row r="402">
          <cell r="R402" t="str">
            <v>73_fine_30</v>
          </cell>
          <cell r="S402">
            <v>0.9</v>
          </cell>
          <cell r="T402">
            <v>1</v>
          </cell>
        </row>
        <row r="403">
          <cell r="R403" t="str">
            <v>73_medium_30</v>
          </cell>
          <cell r="S403">
            <v>0.9</v>
          </cell>
          <cell r="T403">
            <v>1</v>
          </cell>
        </row>
        <row r="404">
          <cell r="R404" t="str">
            <v>73_coarse_30</v>
          </cell>
          <cell r="S404">
            <v>0.9</v>
          </cell>
          <cell r="T404">
            <v>1</v>
          </cell>
        </row>
        <row r="405">
          <cell r="R405" t="str">
            <v>74_fine_30</v>
          </cell>
          <cell r="S405">
            <v>0.97</v>
          </cell>
          <cell r="T405">
            <v>1</v>
          </cell>
        </row>
        <row r="406">
          <cell r="R406" t="str">
            <v>74_medium_30</v>
          </cell>
          <cell r="S406">
            <v>0.97</v>
          </cell>
          <cell r="T406">
            <v>1</v>
          </cell>
        </row>
        <row r="407">
          <cell r="R407" t="str">
            <v>74_coarse_30</v>
          </cell>
          <cell r="S407">
            <v>0.97</v>
          </cell>
          <cell r="T407">
            <v>1</v>
          </cell>
        </row>
        <row r="408">
          <cell r="R408" t="str">
            <v>75_fine_30</v>
          </cell>
          <cell r="S408">
            <v>0.83</v>
          </cell>
          <cell r="T408">
            <v>1</v>
          </cell>
        </row>
        <row r="409">
          <cell r="R409" t="str">
            <v>75_medium_30</v>
          </cell>
          <cell r="S409">
            <v>0.83</v>
          </cell>
          <cell r="T409">
            <v>1</v>
          </cell>
        </row>
        <row r="410">
          <cell r="R410" t="str">
            <v>75_coarse_30</v>
          </cell>
          <cell r="S410">
            <v>0.83</v>
          </cell>
          <cell r="T410">
            <v>1</v>
          </cell>
        </row>
        <row r="411">
          <cell r="R411" t="str">
            <v>76_fine_30</v>
          </cell>
          <cell r="S411">
            <v>0.92</v>
          </cell>
          <cell r="T411">
            <v>1</v>
          </cell>
        </row>
        <row r="412">
          <cell r="R412" t="str">
            <v>76_medium_30</v>
          </cell>
          <cell r="S412">
            <v>0.92</v>
          </cell>
          <cell r="T412">
            <v>1</v>
          </cell>
        </row>
        <row r="413">
          <cell r="R413" t="str">
            <v>77A_fine_30</v>
          </cell>
          <cell r="S413">
            <v>0.97</v>
          </cell>
          <cell r="T413">
            <v>0.98</v>
          </cell>
        </row>
        <row r="414">
          <cell r="R414" t="str">
            <v>77A_medium_30</v>
          </cell>
          <cell r="S414">
            <v>0.97</v>
          </cell>
          <cell r="T414">
            <v>0.98</v>
          </cell>
        </row>
        <row r="415">
          <cell r="R415" t="str">
            <v>77A_coarse_30</v>
          </cell>
          <cell r="S415">
            <v>0.97</v>
          </cell>
          <cell r="T415">
            <v>0.98</v>
          </cell>
        </row>
        <row r="416">
          <cell r="R416" t="str">
            <v>77B_fine_30</v>
          </cell>
          <cell r="S416">
            <v>0.85</v>
          </cell>
          <cell r="T416">
            <v>0.92</v>
          </cell>
        </row>
        <row r="417">
          <cell r="R417" t="str">
            <v>77B_medium_30</v>
          </cell>
          <cell r="S417">
            <v>0.85</v>
          </cell>
          <cell r="T417">
            <v>0.92</v>
          </cell>
        </row>
        <row r="418">
          <cell r="R418" t="str">
            <v>77B_coarse_30</v>
          </cell>
          <cell r="S418">
            <v>0.85</v>
          </cell>
          <cell r="T418">
            <v>0.92</v>
          </cell>
        </row>
        <row r="419">
          <cell r="R419" t="str">
            <v>77C_fine_30</v>
          </cell>
          <cell r="S419">
            <v>0.92</v>
          </cell>
          <cell r="T419">
            <v>1</v>
          </cell>
        </row>
        <row r="420">
          <cell r="R420" t="str">
            <v>77C_medium_30</v>
          </cell>
          <cell r="S420">
            <v>0.92</v>
          </cell>
          <cell r="T420">
            <v>1</v>
          </cell>
        </row>
        <row r="421">
          <cell r="R421" t="str">
            <v>77C_coarse_30</v>
          </cell>
          <cell r="S421">
            <v>0.92</v>
          </cell>
          <cell r="T421">
            <v>1</v>
          </cell>
        </row>
        <row r="422">
          <cell r="R422" t="str">
            <v>77D_fine_30</v>
          </cell>
          <cell r="S422">
            <v>0.63</v>
          </cell>
          <cell r="T422">
            <v>0.96</v>
          </cell>
        </row>
        <row r="423">
          <cell r="R423" t="str">
            <v>77D_medium_30</v>
          </cell>
          <cell r="S423">
            <v>0.63</v>
          </cell>
          <cell r="T423">
            <v>0.96</v>
          </cell>
        </row>
        <row r="424">
          <cell r="R424" t="str">
            <v>77D_coarse_30</v>
          </cell>
          <cell r="S424">
            <v>0.63</v>
          </cell>
          <cell r="T424">
            <v>0.96</v>
          </cell>
        </row>
        <row r="425">
          <cell r="R425" t="str">
            <v>77E_fine_30</v>
          </cell>
          <cell r="S425">
            <v>0.84</v>
          </cell>
          <cell r="T425">
            <v>0.96</v>
          </cell>
        </row>
        <row r="426">
          <cell r="R426" t="str">
            <v>77E_medium_30</v>
          </cell>
          <cell r="S426">
            <v>0.84</v>
          </cell>
          <cell r="T426">
            <v>0.96</v>
          </cell>
        </row>
        <row r="427">
          <cell r="R427" t="str">
            <v>77E_coarse_30</v>
          </cell>
          <cell r="S427">
            <v>0.84</v>
          </cell>
          <cell r="T427">
            <v>0.96</v>
          </cell>
        </row>
        <row r="428">
          <cell r="R428" t="str">
            <v>78A_fine_30</v>
          </cell>
          <cell r="S428">
            <v>0.87</v>
          </cell>
          <cell r="T428">
            <v>1</v>
          </cell>
        </row>
        <row r="429">
          <cell r="R429" t="str">
            <v>78A_medium_30</v>
          </cell>
          <cell r="S429">
            <v>0.87</v>
          </cell>
          <cell r="T429">
            <v>1</v>
          </cell>
        </row>
        <row r="430">
          <cell r="R430" t="str">
            <v>78A_coarse_30</v>
          </cell>
          <cell r="S430">
            <v>0.87</v>
          </cell>
          <cell r="T430">
            <v>1</v>
          </cell>
        </row>
        <row r="431">
          <cell r="R431" t="str">
            <v>78B_fine_30</v>
          </cell>
          <cell r="S431">
            <v>0.93</v>
          </cell>
          <cell r="T431">
            <v>0.99</v>
          </cell>
        </row>
        <row r="432">
          <cell r="R432" t="str">
            <v>78B_medium_30</v>
          </cell>
          <cell r="S432">
            <v>0.93</v>
          </cell>
          <cell r="T432">
            <v>0.99</v>
          </cell>
        </row>
        <row r="433">
          <cell r="R433" t="str">
            <v>78B_coarse_30</v>
          </cell>
          <cell r="S433">
            <v>0.93</v>
          </cell>
          <cell r="T433">
            <v>0.99</v>
          </cell>
        </row>
        <row r="434">
          <cell r="R434" t="str">
            <v>78C_fine_30</v>
          </cell>
          <cell r="S434">
            <v>0.89</v>
          </cell>
          <cell r="T434">
            <v>1</v>
          </cell>
        </row>
        <row r="435">
          <cell r="R435" t="str">
            <v>78C_medium_30</v>
          </cell>
          <cell r="S435">
            <v>0.89</v>
          </cell>
          <cell r="T435">
            <v>1</v>
          </cell>
        </row>
        <row r="436">
          <cell r="R436" t="str">
            <v>78C_coarse_30</v>
          </cell>
          <cell r="S436">
            <v>0.89</v>
          </cell>
          <cell r="T436">
            <v>1</v>
          </cell>
        </row>
        <row r="437">
          <cell r="R437" t="str">
            <v>79_fine_30</v>
          </cell>
          <cell r="S437">
            <v>0.97</v>
          </cell>
          <cell r="T437">
            <v>1</v>
          </cell>
        </row>
        <row r="438">
          <cell r="R438" t="str">
            <v>79_medium_30</v>
          </cell>
          <cell r="S438">
            <v>0.97</v>
          </cell>
          <cell r="T438">
            <v>1</v>
          </cell>
        </row>
        <row r="439">
          <cell r="R439" t="str">
            <v>79_coarse_30</v>
          </cell>
          <cell r="S439">
            <v>0.97</v>
          </cell>
          <cell r="T439">
            <v>1</v>
          </cell>
        </row>
        <row r="440">
          <cell r="R440" t="str">
            <v>8_fine_30</v>
          </cell>
          <cell r="S440">
            <v>0.75</v>
          </cell>
          <cell r="T440">
            <v>0.78</v>
          </cell>
        </row>
        <row r="441">
          <cell r="R441" t="str">
            <v>8_medium_30</v>
          </cell>
          <cell r="S441">
            <v>0.75</v>
          </cell>
          <cell r="T441">
            <v>0.78</v>
          </cell>
        </row>
        <row r="442">
          <cell r="R442" t="str">
            <v>8_coarse_30</v>
          </cell>
          <cell r="S442">
            <v>0.75</v>
          </cell>
          <cell r="T442">
            <v>0.78</v>
          </cell>
        </row>
        <row r="443">
          <cell r="R443" t="str">
            <v>80A_fine_30</v>
          </cell>
          <cell r="S443">
            <v>0.9</v>
          </cell>
          <cell r="T443">
            <v>1</v>
          </cell>
        </row>
        <row r="444">
          <cell r="R444" t="str">
            <v>80A_medium_30</v>
          </cell>
          <cell r="S444">
            <v>0.9</v>
          </cell>
          <cell r="T444">
            <v>1</v>
          </cell>
        </row>
        <row r="445">
          <cell r="R445" t="str">
            <v>80A_coarse_30</v>
          </cell>
          <cell r="S445">
            <v>0.9</v>
          </cell>
          <cell r="T445">
            <v>1</v>
          </cell>
        </row>
        <row r="446">
          <cell r="R446" t="str">
            <v>80B_fine_30</v>
          </cell>
          <cell r="S446">
            <v>0.89</v>
          </cell>
          <cell r="T446">
            <v>0.99</v>
          </cell>
        </row>
        <row r="447">
          <cell r="R447" t="str">
            <v>80B_medium_30</v>
          </cell>
          <cell r="S447">
            <v>0.89</v>
          </cell>
          <cell r="T447">
            <v>0.99</v>
          </cell>
        </row>
        <row r="448">
          <cell r="R448" t="str">
            <v>80B_coarse_30</v>
          </cell>
          <cell r="S448">
            <v>0.89</v>
          </cell>
          <cell r="T448">
            <v>0.99</v>
          </cell>
        </row>
        <row r="449">
          <cell r="R449" t="str">
            <v>81A_fine_30</v>
          </cell>
          <cell r="S449">
            <v>0.52</v>
          </cell>
          <cell r="T449">
            <v>0.99</v>
          </cell>
        </row>
        <row r="450">
          <cell r="R450" t="str">
            <v>81A_medium_30</v>
          </cell>
          <cell r="S450">
            <v>0.52</v>
          </cell>
          <cell r="T450">
            <v>0.99</v>
          </cell>
        </row>
        <row r="451">
          <cell r="R451" t="str">
            <v>81A_coarse_30</v>
          </cell>
          <cell r="S451">
            <v>0.52</v>
          </cell>
          <cell r="T451">
            <v>0.99</v>
          </cell>
        </row>
        <row r="452">
          <cell r="R452" t="str">
            <v>81B_fine_30</v>
          </cell>
          <cell r="S452">
            <v>1</v>
          </cell>
          <cell r="T452">
            <v>1</v>
          </cell>
        </row>
        <row r="453">
          <cell r="R453" t="str">
            <v>81B_medium_30</v>
          </cell>
          <cell r="S453">
            <v>1</v>
          </cell>
          <cell r="T453">
            <v>1</v>
          </cell>
        </row>
        <row r="454">
          <cell r="R454" t="str">
            <v>81B_coarse_30</v>
          </cell>
          <cell r="S454">
            <v>1</v>
          </cell>
          <cell r="T454">
            <v>1</v>
          </cell>
        </row>
        <row r="455">
          <cell r="R455" t="str">
            <v>81C_fine_30</v>
          </cell>
          <cell r="S455">
            <v>1</v>
          </cell>
          <cell r="T455">
            <v>1</v>
          </cell>
        </row>
        <row r="456">
          <cell r="R456" t="str">
            <v>81C_medium_30</v>
          </cell>
          <cell r="S456">
            <v>1</v>
          </cell>
          <cell r="T456">
            <v>1</v>
          </cell>
        </row>
        <row r="457">
          <cell r="R457" t="str">
            <v>81C_coarse_30</v>
          </cell>
          <cell r="S457">
            <v>1</v>
          </cell>
          <cell r="T457">
            <v>1</v>
          </cell>
        </row>
        <row r="458">
          <cell r="R458" t="str">
            <v>81D_fine_30</v>
          </cell>
          <cell r="S458">
            <v>1</v>
          </cell>
          <cell r="T458">
            <v>1</v>
          </cell>
        </row>
        <row r="459">
          <cell r="R459" t="str">
            <v>81D_medium_30</v>
          </cell>
          <cell r="S459">
            <v>1</v>
          </cell>
          <cell r="T459">
            <v>1</v>
          </cell>
        </row>
        <row r="460">
          <cell r="R460" t="str">
            <v>81D_coarse_30</v>
          </cell>
          <cell r="S460">
            <v>1</v>
          </cell>
          <cell r="T460">
            <v>1</v>
          </cell>
        </row>
        <row r="461">
          <cell r="R461" t="str">
            <v>82A_fine_30</v>
          </cell>
          <cell r="S461">
            <v>1</v>
          </cell>
          <cell r="T461">
            <v>1</v>
          </cell>
        </row>
        <row r="462">
          <cell r="R462" t="str">
            <v>82A_medium_30</v>
          </cell>
          <cell r="S462">
            <v>1</v>
          </cell>
          <cell r="T462">
            <v>1</v>
          </cell>
        </row>
        <row r="463">
          <cell r="R463" t="str">
            <v>82A_coarse_30</v>
          </cell>
          <cell r="S463">
            <v>1</v>
          </cell>
          <cell r="T463">
            <v>1</v>
          </cell>
        </row>
        <row r="464">
          <cell r="R464" t="str">
            <v>82B_fine_30</v>
          </cell>
          <cell r="S464">
            <v>0.85</v>
          </cell>
          <cell r="T464">
            <v>1</v>
          </cell>
        </row>
        <row r="465">
          <cell r="R465" t="str">
            <v>82B_medium_30</v>
          </cell>
          <cell r="S465">
            <v>0.85</v>
          </cell>
          <cell r="T465">
            <v>1</v>
          </cell>
        </row>
        <row r="466">
          <cell r="R466" t="str">
            <v>83A_fine_30</v>
          </cell>
          <cell r="S466">
            <v>0.96</v>
          </cell>
          <cell r="T466">
            <v>0.99</v>
          </cell>
        </row>
        <row r="467">
          <cell r="R467" t="str">
            <v>83A_medium_30</v>
          </cell>
          <cell r="S467">
            <v>0.96</v>
          </cell>
          <cell r="T467">
            <v>0.99</v>
          </cell>
        </row>
        <row r="468">
          <cell r="R468" t="str">
            <v>83A_coarse_30</v>
          </cell>
          <cell r="S468">
            <v>0.96</v>
          </cell>
          <cell r="T468">
            <v>0.99</v>
          </cell>
        </row>
        <row r="469">
          <cell r="R469" t="str">
            <v>83B_fine_30</v>
          </cell>
          <cell r="S469">
            <v>1</v>
          </cell>
          <cell r="T469">
            <v>1</v>
          </cell>
        </row>
        <row r="470">
          <cell r="R470" t="str">
            <v>83B_medium_30</v>
          </cell>
          <cell r="S470">
            <v>1</v>
          </cell>
          <cell r="T470">
            <v>1</v>
          </cell>
        </row>
        <row r="471">
          <cell r="R471" t="str">
            <v>83B_coarse_30</v>
          </cell>
          <cell r="S471">
            <v>1</v>
          </cell>
          <cell r="T471">
            <v>1</v>
          </cell>
        </row>
        <row r="472">
          <cell r="R472" t="str">
            <v>83C_fine_30</v>
          </cell>
          <cell r="S472">
            <v>1</v>
          </cell>
          <cell r="T472">
            <v>1</v>
          </cell>
        </row>
        <row r="473">
          <cell r="R473" t="str">
            <v>83C_medium_30</v>
          </cell>
          <cell r="S473">
            <v>1</v>
          </cell>
          <cell r="T473">
            <v>1</v>
          </cell>
        </row>
        <row r="474">
          <cell r="R474" t="str">
            <v>83C_coarse_30</v>
          </cell>
          <cell r="S474">
            <v>1</v>
          </cell>
          <cell r="T474">
            <v>1</v>
          </cell>
        </row>
        <row r="475">
          <cell r="R475" t="str">
            <v>83D_fine_30</v>
          </cell>
          <cell r="S475">
            <v>0.91</v>
          </cell>
          <cell r="T475">
            <v>1</v>
          </cell>
        </row>
        <row r="476">
          <cell r="R476" t="str">
            <v>83D_medium_30</v>
          </cell>
          <cell r="S476">
            <v>0.91</v>
          </cell>
          <cell r="T476">
            <v>1</v>
          </cell>
        </row>
        <row r="477">
          <cell r="R477" t="str">
            <v>83D_coarse_30</v>
          </cell>
          <cell r="S477">
            <v>0.91</v>
          </cell>
          <cell r="T477">
            <v>1</v>
          </cell>
        </row>
        <row r="478">
          <cell r="R478" t="str">
            <v>83E_fine_30</v>
          </cell>
          <cell r="S478">
            <v>0.78</v>
          </cell>
          <cell r="T478">
            <v>1</v>
          </cell>
        </row>
        <row r="479">
          <cell r="R479" t="str">
            <v>83E_coarse_30</v>
          </cell>
          <cell r="S479">
            <v>0.78</v>
          </cell>
          <cell r="T479">
            <v>1</v>
          </cell>
        </row>
        <row r="480">
          <cell r="R480" t="str">
            <v>84A_fine_30</v>
          </cell>
          <cell r="S480">
            <v>0.85</v>
          </cell>
          <cell r="T480">
            <v>1</v>
          </cell>
        </row>
        <row r="481">
          <cell r="R481" t="str">
            <v>84A_medium_30</v>
          </cell>
          <cell r="S481">
            <v>0.85</v>
          </cell>
          <cell r="T481">
            <v>1</v>
          </cell>
        </row>
        <row r="482">
          <cell r="R482" t="str">
            <v>84A_coarse_30</v>
          </cell>
          <cell r="S482">
            <v>0.85</v>
          </cell>
          <cell r="T482">
            <v>1</v>
          </cell>
        </row>
        <row r="483">
          <cell r="R483" t="str">
            <v>84B_fine_30</v>
          </cell>
          <cell r="S483">
            <v>0.91</v>
          </cell>
          <cell r="T483">
            <v>1</v>
          </cell>
        </row>
        <row r="484">
          <cell r="R484" t="str">
            <v>84B_medium_30</v>
          </cell>
          <cell r="S484">
            <v>0.91</v>
          </cell>
          <cell r="T484">
            <v>1</v>
          </cell>
        </row>
        <row r="485">
          <cell r="R485" t="str">
            <v>84B_coarse_30</v>
          </cell>
          <cell r="S485">
            <v>0.91</v>
          </cell>
          <cell r="T485">
            <v>1</v>
          </cell>
        </row>
        <row r="486">
          <cell r="R486" t="str">
            <v>84C_fine_30</v>
          </cell>
          <cell r="S486">
            <v>1</v>
          </cell>
          <cell r="T486">
            <v>1</v>
          </cell>
        </row>
        <row r="487">
          <cell r="R487" t="str">
            <v>84C_coarse_30</v>
          </cell>
          <cell r="S487">
            <v>1</v>
          </cell>
          <cell r="T487">
            <v>1</v>
          </cell>
        </row>
        <row r="488">
          <cell r="R488" t="str">
            <v>85_fine_30</v>
          </cell>
          <cell r="S488">
            <v>0.9</v>
          </cell>
          <cell r="T488">
            <v>1</v>
          </cell>
        </row>
        <row r="489">
          <cell r="R489" t="str">
            <v>85_medium_30</v>
          </cell>
          <cell r="S489">
            <v>0.9</v>
          </cell>
          <cell r="T489">
            <v>1</v>
          </cell>
        </row>
        <row r="490">
          <cell r="R490" t="str">
            <v>85_coarse_30</v>
          </cell>
          <cell r="S490">
            <v>0.9</v>
          </cell>
          <cell r="T490">
            <v>1</v>
          </cell>
        </row>
        <row r="491">
          <cell r="R491" t="str">
            <v>86A_fine_30</v>
          </cell>
          <cell r="S491">
            <v>0.92</v>
          </cell>
          <cell r="T491">
            <v>0.99</v>
          </cell>
        </row>
        <row r="492">
          <cell r="R492" t="str">
            <v>86A_medium_30</v>
          </cell>
          <cell r="S492">
            <v>0.92</v>
          </cell>
          <cell r="T492">
            <v>0.99</v>
          </cell>
        </row>
        <row r="493">
          <cell r="R493" t="str">
            <v>86A_coarse_30</v>
          </cell>
          <cell r="S493">
            <v>0.92</v>
          </cell>
          <cell r="T493">
            <v>0.99</v>
          </cell>
        </row>
        <row r="494">
          <cell r="R494" t="str">
            <v>86B_fine_30</v>
          </cell>
          <cell r="S494">
            <v>1</v>
          </cell>
          <cell r="T494">
            <v>1</v>
          </cell>
        </row>
        <row r="495">
          <cell r="R495" t="str">
            <v>86B_medium_30</v>
          </cell>
          <cell r="S495">
            <v>1</v>
          </cell>
          <cell r="T495">
            <v>1</v>
          </cell>
        </row>
        <row r="496">
          <cell r="R496" t="str">
            <v>86B_coarse_30</v>
          </cell>
          <cell r="S496">
            <v>1</v>
          </cell>
          <cell r="T496">
            <v>1</v>
          </cell>
        </row>
        <row r="497">
          <cell r="R497" t="str">
            <v>87A_fine_30</v>
          </cell>
          <cell r="S497">
            <v>0.86</v>
          </cell>
          <cell r="T497">
            <v>1</v>
          </cell>
        </row>
        <row r="498">
          <cell r="R498" t="str">
            <v>87A_medium_30</v>
          </cell>
          <cell r="S498">
            <v>0.86</v>
          </cell>
          <cell r="T498">
            <v>1</v>
          </cell>
        </row>
        <row r="499">
          <cell r="R499" t="str">
            <v>87A_coarse_30</v>
          </cell>
          <cell r="S499">
            <v>0.86</v>
          </cell>
          <cell r="T499">
            <v>1</v>
          </cell>
        </row>
        <row r="500">
          <cell r="R500" t="str">
            <v>87B_fine_30</v>
          </cell>
          <cell r="S500">
            <v>1</v>
          </cell>
          <cell r="T500">
            <v>1</v>
          </cell>
        </row>
        <row r="501">
          <cell r="R501" t="str">
            <v>87B_medium_30</v>
          </cell>
          <cell r="S501">
            <v>1</v>
          </cell>
          <cell r="T501">
            <v>1</v>
          </cell>
        </row>
        <row r="502">
          <cell r="R502" t="str">
            <v>87B_coarse_30</v>
          </cell>
          <cell r="S502">
            <v>1</v>
          </cell>
          <cell r="T502">
            <v>1</v>
          </cell>
        </row>
        <row r="503">
          <cell r="R503" t="str">
            <v>89_coarse_30</v>
          </cell>
          <cell r="S503">
            <v>0.7</v>
          </cell>
          <cell r="T503">
            <v>1</v>
          </cell>
        </row>
        <row r="504">
          <cell r="R504" t="str">
            <v>9_fine_30</v>
          </cell>
          <cell r="S504">
            <v>0.85</v>
          </cell>
          <cell r="T504">
            <v>0.75</v>
          </cell>
        </row>
        <row r="505">
          <cell r="R505" t="str">
            <v>9_medium_30</v>
          </cell>
          <cell r="S505">
            <v>0.85</v>
          </cell>
          <cell r="T505">
            <v>0.75</v>
          </cell>
        </row>
        <row r="506">
          <cell r="R506" t="str">
            <v>9_coarse_30</v>
          </cell>
          <cell r="S506">
            <v>0.85</v>
          </cell>
          <cell r="T506">
            <v>0.75</v>
          </cell>
        </row>
        <row r="507">
          <cell r="R507" t="str">
            <v>90A_medium_30</v>
          </cell>
          <cell r="S507">
            <v>0.87</v>
          </cell>
          <cell r="T507">
            <v>1</v>
          </cell>
        </row>
        <row r="508">
          <cell r="R508" t="str">
            <v>90A_coarse_30</v>
          </cell>
          <cell r="S508">
            <v>0.87</v>
          </cell>
          <cell r="T508">
            <v>1</v>
          </cell>
        </row>
        <row r="509">
          <cell r="R509" t="str">
            <v>90B_medium_30</v>
          </cell>
          <cell r="S509">
            <v>0.92</v>
          </cell>
          <cell r="T509">
            <v>1</v>
          </cell>
        </row>
        <row r="510">
          <cell r="R510" t="str">
            <v>90B_coarse_30</v>
          </cell>
          <cell r="S510">
            <v>0.92</v>
          </cell>
          <cell r="T510">
            <v>1</v>
          </cell>
        </row>
        <row r="511">
          <cell r="R511" t="str">
            <v>91A_coarse_30</v>
          </cell>
          <cell r="S511">
            <v>0.92</v>
          </cell>
          <cell r="T511">
            <v>0.95</v>
          </cell>
        </row>
        <row r="512">
          <cell r="R512" t="str">
            <v>91B_coarse_30</v>
          </cell>
          <cell r="S512">
            <v>0.73</v>
          </cell>
          <cell r="T512">
            <v>0.98</v>
          </cell>
        </row>
        <row r="513">
          <cell r="R513" t="str">
            <v>92_fine_30</v>
          </cell>
          <cell r="S513">
            <v>1</v>
          </cell>
          <cell r="T513">
            <v>1</v>
          </cell>
        </row>
        <row r="514">
          <cell r="R514" t="str">
            <v>94A_medium_30</v>
          </cell>
          <cell r="S514">
            <v>0.89</v>
          </cell>
          <cell r="T514">
            <v>1</v>
          </cell>
        </row>
        <row r="515">
          <cell r="R515" t="str">
            <v>94A_coarse_30</v>
          </cell>
          <cell r="S515">
            <v>0.89</v>
          </cell>
          <cell r="T515">
            <v>1</v>
          </cell>
        </row>
        <row r="516">
          <cell r="R516" t="str">
            <v>94B_medium_30</v>
          </cell>
          <cell r="S516">
            <v>1</v>
          </cell>
          <cell r="T516">
            <v>1</v>
          </cell>
        </row>
        <row r="517">
          <cell r="R517" t="str">
            <v>94B_coarse_30</v>
          </cell>
          <cell r="S517">
            <v>1</v>
          </cell>
          <cell r="T517">
            <v>1</v>
          </cell>
        </row>
        <row r="518">
          <cell r="R518" t="str">
            <v>94C_coarse_30</v>
          </cell>
          <cell r="S518">
            <v>0.86</v>
          </cell>
          <cell r="T518">
            <v>1</v>
          </cell>
        </row>
        <row r="519">
          <cell r="R519" t="str">
            <v>95A_medium_30</v>
          </cell>
          <cell r="S519">
            <v>0.94</v>
          </cell>
          <cell r="T519">
            <v>1</v>
          </cell>
        </row>
        <row r="520">
          <cell r="R520" t="str">
            <v>95A_coarse_30</v>
          </cell>
          <cell r="S520">
            <v>0.94</v>
          </cell>
          <cell r="T520">
            <v>1</v>
          </cell>
        </row>
        <row r="521">
          <cell r="R521" t="str">
            <v>95B_fine_30</v>
          </cell>
          <cell r="S521">
            <v>0.95</v>
          </cell>
          <cell r="T521">
            <v>1</v>
          </cell>
        </row>
        <row r="522">
          <cell r="R522" t="str">
            <v>95B_medium_30</v>
          </cell>
          <cell r="S522">
            <v>0.95</v>
          </cell>
          <cell r="T522">
            <v>1</v>
          </cell>
        </row>
        <row r="523">
          <cell r="R523" t="str">
            <v>95B_coarse_30</v>
          </cell>
          <cell r="S523">
            <v>0.95</v>
          </cell>
          <cell r="T523">
            <v>1</v>
          </cell>
        </row>
        <row r="524">
          <cell r="R524" t="str">
            <v>96_coarse_30</v>
          </cell>
          <cell r="S524">
            <v>0.8</v>
          </cell>
          <cell r="T524">
            <v>1</v>
          </cell>
        </row>
        <row r="525">
          <cell r="R525" t="str">
            <v>97_medium_30</v>
          </cell>
          <cell r="S525">
            <v>0.94</v>
          </cell>
          <cell r="T525">
            <v>1</v>
          </cell>
        </row>
        <row r="526">
          <cell r="R526" t="str">
            <v>97_coarse_30</v>
          </cell>
          <cell r="S526">
            <v>0.94</v>
          </cell>
          <cell r="T526">
            <v>1</v>
          </cell>
        </row>
        <row r="527">
          <cell r="R527" t="str">
            <v>98_medium_30</v>
          </cell>
          <cell r="S527">
            <v>0.9</v>
          </cell>
          <cell r="T527">
            <v>1</v>
          </cell>
        </row>
        <row r="528">
          <cell r="R528" t="str">
            <v>98_coarse_30</v>
          </cell>
          <cell r="S528">
            <v>0.9</v>
          </cell>
          <cell r="T528">
            <v>1</v>
          </cell>
        </row>
        <row r="529">
          <cell r="R529" t="str">
            <v>99_medium_30</v>
          </cell>
          <cell r="S529">
            <v>0.97</v>
          </cell>
          <cell r="T529">
            <v>1</v>
          </cell>
        </row>
        <row r="530">
          <cell r="R530" t="str">
            <v>99_coarse_30</v>
          </cell>
          <cell r="S530">
            <v>0.97</v>
          </cell>
          <cell r="T530">
            <v>1</v>
          </cell>
        </row>
        <row r="531">
          <cell r="R531" t="str">
            <v>10_fine_10</v>
          </cell>
          <cell r="S531">
            <v>0.74</v>
          </cell>
          <cell r="T531">
            <v>0.96</v>
          </cell>
        </row>
        <row r="532">
          <cell r="R532" t="str">
            <v>10_medium_10</v>
          </cell>
          <cell r="S532">
            <v>0.74</v>
          </cell>
          <cell r="T532">
            <v>0.96</v>
          </cell>
        </row>
        <row r="533">
          <cell r="R533" t="str">
            <v>10_coarse_10</v>
          </cell>
          <cell r="S533">
            <v>0.74</v>
          </cell>
          <cell r="T533">
            <v>0.96</v>
          </cell>
        </row>
        <row r="534">
          <cell r="R534" t="str">
            <v>101_fine_10</v>
          </cell>
          <cell r="S534">
            <v>0.94</v>
          </cell>
          <cell r="T534">
            <v>1</v>
          </cell>
        </row>
        <row r="535">
          <cell r="R535" t="str">
            <v>101_medium_10</v>
          </cell>
          <cell r="S535">
            <v>0.94</v>
          </cell>
          <cell r="T535">
            <v>1</v>
          </cell>
        </row>
        <row r="536">
          <cell r="R536" t="str">
            <v>101_coarse_10</v>
          </cell>
          <cell r="S536">
            <v>0.94</v>
          </cell>
          <cell r="T536">
            <v>1</v>
          </cell>
        </row>
        <row r="537">
          <cell r="R537" t="str">
            <v>102A_fine_10</v>
          </cell>
          <cell r="S537">
            <v>0.92</v>
          </cell>
          <cell r="T537">
            <v>0.95</v>
          </cell>
        </row>
        <row r="538">
          <cell r="R538" t="str">
            <v>102A_medium_10</v>
          </cell>
          <cell r="S538">
            <v>0.92</v>
          </cell>
          <cell r="T538">
            <v>0.95</v>
          </cell>
        </row>
        <row r="539">
          <cell r="R539" t="str">
            <v>102A_coarse_10</v>
          </cell>
          <cell r="S539">
            <v>0.92</v>
          </cell>
          <cell r="T539">
            <v>0.95</v>
          </cell>
        </row>
        <row r="540">
          <cell r="R540" t="str">
            <v>102B_fine_10</v>
          </cell>
          <cell r="S540">
            <v>0.89</v>
          </cell>
          <cell r="T540">
            <v>1</v>
          </cell>
        </row>
        <row r="541">
          <cell r="R541" t="str">
            <v>102B_medium_10</v>
          </cell>
          <cell r="S541">
            <v>0.89</v>
          </cell>
          <cell r="T541">
            <v>1</v>
          </cell>
        </row>
        <row r="542">
          <cell r="R542" t="str">
            <v>102C_fine_10</v>
          </cell>
          <cell r="S542">
            <v>0.87</v>
          </cell>
          <cell r="T542">
            <v>1</v>
          </cell>
        </row>
        <row r="543">
          <cell r="R543" t="str">
            <v>102C_medium_10</v>
          </cell>
          <cell r="S543">
            <v>0.87</v>
          </cell>
          <cell r="T543">
            <v>1</v>
          </cell>
        </row>
        <row r="544">
          <cell r="R544" t="str">
            <v>102C_coarse_10</v>
          </cell>
          <cell r="S544">
            <v>0.87</v>
          </cell>
          <cell r="T544">
            <v>1</v>
          </cell>
        </row>
        <row r="545">
          <cell r="R545" t="str">
            <v>103_fine_10</v>
          </cell>
          <cell r="S545">
            <v>0.97</v>
          </cell>
          <cell r="T545">
            <v>1</v>
          </cell>
        </row>
        <row r="546">
          <cell r="R546" t="str">
            <v>103_medium_10</v>
          </cell>
          <cell r="S546">
            <v>0.97</v>
          </cell>
          <cell r="T546">
            <v>1</v>
          </cell>
        </row>
        <row r="547">
          <cell r="R547" t="str">
            <v>103_coarse_10</v>
          </cell>
          <cell r="S547">
            <v>0.97</v>
          </cell>
          <cell r="T547">
            <v>1</v>
          </cell>
        </row>
        <row r="548">
          <cell r="R548" t="str">
            <v>104_fine_10</v>
          </cell>
          <cell r="S548">
            <v>0.94</v>
          </cell>
          <cell r="T548">
            <v>1</v>
          </cell>
        </row>
        <row r="549">
          <cell r="R549" t="str">
            <v>104_medium_10</v>
          </cell>
          <cell r="S549">
            <v>0.94</v>
          </cell>
          <cell r="T549">
            <v>1</v>
          </cell>
        </row>
        <row r="550">
          <cell r="R550" t="str">
            <v>104_coarse_10</v>
          </cell>
          <cell r="S550">
            <v>0.94</v>
          </cell>
          <cell r="T550">
            <v>1</v>
          </cell>
        </row>
        <row r="551">
          <cell r="R551" t="str">
            <v>105_fine_10</v>
          </cell>
          <cell r="S551">
            <v>0.86</v>
          </cell>
          <cell r="T551">
            <v>1</v>
          </cell>
        </row>
        <row r="552">
          <cell r="R552" t="str">
            <v>105_medium_10</v>
          </cell>
          <cell r="S552">
            <v>0.86</v>
          </cell>
          <cell r="T552">
            <v>1</v>
          </cell>
        </row>
        <row r="553">
          <cell r="R553" t="str">
            <v>105_coarse_10</v>
          </cell>
          <cell r="S553">
            <v>0.86</v>
          </cell>
          <cell r="T553">
            <v>1</v>
          </cell>
        </row>
        <row r="554">
          <cell r="R554" t="str">
            <v>106_fine_10</v>
          </cell>
          <cell r="S554">
            <v>0.96</v>
          </cell>
          <cell r="T554">
            <v>1</v>
          </cell>
        </row>
        <row r="555">
          <cell r="R555" t="str">
            <v>106_medium_10</v>
          </cell>
          <cell r="S555">
            <v>0.96</v>
          </cell>
          <cell r="T555">
            <v>1</v>
          </cell>
        </row>
        <row r="556">
          <cell r="R556" t="str">
            <v>106_coarse_10</v>
          </cell>
          <cell r="S556">
            <v>0.96</v>
          </cell>
          <cell r="T556">
            <v>1</v>
          </cell>
        </row>
        <row r="557">
          <cell r="R557" t="str">
            <v>107A_fine_10</v>
          </cell>
          <cell r="S557">
            <v>0.97</v>
          </cell>
          <cell r="T557">
            <v>1</v>
          </cell>
        </row>
        <row r="558">
          <cell r="R558" t="str">
            <v>107A_medium_10</v>
          </cell>
          <cell r="S558">
            <v>0.97</v>
          </cell>
          <cell r="T558">
            <v>1</v>
          </cell>
        </row>
        <row r="559">
          <cell r="R559" t="str">
            <v>107A_coarse_10</v>
          </cell>
          <cell r="S559">
            <v>0.97</v>
          </cell>
          <cell r="T559">
            <v>1</v>
          </cell>
        </row>
        <row r="560">
          <cell r="R560" t="str">
            <v>107B_fine_10</v>
          </cell>
          <cell r="S560">
            <v>0.93</v>
          </cell>
          <cell r="T560">
            <v>1</v>
          </cell>
        </row>
        <row r="561">
          <cell r="R561" t="str">
            <v>107B_medium_10</v>
          </cell>
          <cell r="S561">
            <v>0.93</v>
          </cell>
          <cell r="T561">
            <v>1</v>
          </cell>
        </row>
        <row r="562">
          <cell r="R562" t="str">
            <v>107B_coarse_10</v>
          </cell>
          <cell r="S562">
            <v>0.93</v>
          </cell>
          <cell r="T562">
            <v>1</v>
          </cell>
        </row>
        <row r="563">
          <cell r="R563" t="str">
            <v>108A_fine_10</v>
          </cell>
          <cell r="S563">
            <v>0.98</v>
          </cell>
          <cell r="T563">
            <v>1</v>
          </cell>
        </row>
        <row r="564">
          <cell r="R564" t="str">
            <v>108A_medium_10</v>
          </cell>
          <cell r="S564">
            <v>0.98</v>
          </cell>
          <cell r="T564">
            <v>1</v>
          </cell>
        </row>
        <row r="565">
          <cell r="R565" t="str">
            <v>108A_coarse_10</v>
          </cell>
          <cell r="S565">
            <v>0.98</v>
          </cell>
          <cell r="T565">
            <v>1</v>
          </cell>
        </row>
        <row r="566">
          <cell r="R566" t="str">
            <v>108B_fine_10</v>
          </cell>
          <cell r="S566">
            <v>0.95</v>
          </cell>
          <cell r="T566">
            <v>1</v>
          </cell>
        </row>
        <row r="567">
          <cell r="R567" t="str">
            <v>108B_medium_10</v>
          </cell>
          <cell r="S567">
            <v>0.95</v>
          </cell>
          <cell r="T567">
            <v>1</v>
          </cell>
        </row>
        <row r="568">
          <cell r="R568" t="str">
            <v>108B_coarse_10</v>
          </cell>
          <cell r="S568">
            <v>0.95</v>
          </cell>
          <cell r="T568">
            <v>1</v>
          </cell>
        </row>
        <row r="569">
          <cell r="R569" t="str">
            <v>108C_fine_10</v>
          </cell>
          <cell r="S569">
            <v>0.91</v>
          </cell>
          <cell r="T569">
            <v>1</v>
          </cell>
        </row>
        <row r="570">
          <cell r="R570" t="str">
            <v>108C_medium_10</v>
          </cell>
          <cell r="S570">
            <v>0.91</v>
          </cell>
          <cell r="T570">
            <v>1</v>
          </cell>
        </row>
        <row r="571">
          <cell r="R571" t="str">
            <v>108C_coarse_10</v>
          </cell>
          <cell r="S571">
            <v>0.91</v>
          </cell>
          <cell r="T571">
            <v>1</v>
          </cell>
        </row>
        <row r="572">
          <cell r="R572" t="str">
            <v>108D_fine_10</v>
          </cell>
          <cell r="S572">
            <v>0.96</v>
          </cell>
          <cell r="T572">
            <v>1</v>
          </cell>
        </row>
        <row r="573">
          <cell r="R573" t="str">
            <v>108D_medium_10</v>
          </cell>
          <cell r="S573">
            <v>0.96</v>
          </cell>
          <cell r="T573">
            <v>1</v>
          </cell>
        </row>
        <row r="574">
          <cell r="R574" t="str">
            <v>109_fine_10</v>
          </cell>
          <cell r="S574">
            <v>0.94</v>
          </cell>
          <cell r="T574">
            <v>1</v>
          </cell>
        </row>
        <row r="575">
          <cell r="R575" t="str">
            <v>109_medium_10</v>
          </cell>
          <cell r="S575">
            <v>0.94</v>
          </cell>
          <cell r="T575">
            <v>1</v>
          </cell>
        </row>
        <row r="576">
          <cell r="R576" t="str">
            <v>109_coarse_10</v>
          </cell>
          <cell r="S576">
            <v>0.94</v>
          </cell>
          <cell r="T576">
            <v>1</v>
          </cell>
        </row>
        <row r="577">
          <cell r="R577" t="str">
            <v>11_fine_10</v>
          </cell>
          <cell r="S577">
            <v>0.5</v>
          </cell>
          <cell r="T577">
            <v>0.93</v>
          </cell>
        </row>
        <row r="578">
          <cell r="R578" t="str">
            <v>11_medium_10</v>
          </cell>
          <cell r="S578">
            <v>0.5</v>
          </cell>
          <cell r="T578">
            <v>0.93</v>
          </cell>
        </row>
        <row r="579">
          <cell r="R579" t="str">
            <v>11_coarse_10</v>
          </cell>
          <cell r="S579">
            <v>0.5</v>
          </cell>
          <cell r="T579">
            <v>0.93</v>
          </cell>
        </row>
        <row r="580">
          <cell r="R580" t="str">
            <v>110_fine_10</v>
          </cell>
          <cell r="S580">
            <v>0.97</v>
          </cell>
          <cell r="T580">
            <v>1</v>
          </cell>
        </row>
        <row r="581">
          <cell r="R581" t="str">
            <v>110_medium_10</v>
          </cell>
          <cell r="S581">
            <v>0.97</v>
          </cell>
          <cell r="T581">
            <v>1</v>
          </cell>
        </row>
        <row r="582">
          <cell r="R582" t="str">
            <v>110_coarse_10</v>
          </cell>
          <cell r="S582">
            <v>0.97</v>
          </cell>
          <cell r="T582">
            <v>1</v>
          </cell>
        </row>
        <row r="583">
          <cell r="R583" t="str">
            <v>111A_fine_10</v>
          </cell>
          <cell r="S583">
            <v>0.98</v>
          </cell>
          <cell r="T583">
            <v>1</v>
          </cell>
        </row>
        <row r="584">
          <cell r="R584" t="str">
            <v>111A_medium_10</v>
          </cell>
          <cell r="S584">
            <v>0.98</v>
          </cell>
          <cell r="T584">
            <v>1</v>
          </cell>
        </row>
        <row r="585">
          <cell r="R585" t="str">
            <v>111A_coarse_10</v>
          </cell>
          <cell r="S585">
            <v>0.98</v>
          </cell>
          <cell r="T585">
            <v>1</v>
          </cell>
        </row>
        <row r="586">
          <cell r="R586" t="str">
            <v>111B_fine_10</v>
          </cell>
          <cell r="S586">
            <v>0.98</v>
          </cell>
          <cell r="T586">
            <v>1</v>
          </cell>
        </row>
        <row r="587">
          <cell r="R587" t="str">
            <v>111B_medium_10</v>
          </cell>
          <cell r="S587">
            <v>0.98</v>
          </cell>
          <cell r="T587">
            <v>1</v>
          </cell>
        </row>
        <row r="588">
          <cell r="R588" t="str">
            <v>111B_coarse_10</v>
          </cell>
          <cell r="S588">
            <v>0.98</v>
          </cell>
          <cell r="T588">
            <v>1</v>
          </cell>
        </row>
        <row r="589">
          <cell r="R589" t="str">
            <v>111C_fine_10</v>
          </cell>
          <cell r="S589">
            <v>1</v>
          </cell>
          <cell r="T589">
            <v>1</v>
          </cell>
        </row>
        <row r="590">
          <cell r="R590" t="str">
            <v>111C_medium_10</v>
          </cell>
          <cell r="S590">
            <v>1</v>
          </cell>
          <cell r="T590">
            <v>1</v>
          </cell>
        </row>
        <row r="591">
          <cell r="R591" t="str">
            <v>111C_coarse_10</v>
          </cell>
          <cell r="S591">
            <v>1</v>
          </cell>
          <cell r="T591">
            <v>1</v>
          </cell>
        </row>
        <row r="592">
          <cell r="R592" t="str">
            <v>111D_fine_10</v>
          </cell>
          <cell r="S592">
            <v>0.98</v>
          </cell>
          <cell r="T592">
            <v>1</v>
          </cell>
        </row>
        <row r="593">
          <cell r="R593" t="str">
            <v>111D_medium_10</v>
          </cell>
          <cell r="S593">
            <v>0.98</v>
          </cell>
          <cell r="T593">
            <v>1</v>
          </cell>
        </row>
        <row r="594">
          <cell r="R594" t="str">
            <v>111D_coarse_10</v>
          </cell>
          <cell r="S594">
            <v>0.98</v>
          </cell>
          <cell r="T594">
            <v>1</v>
          </cell>
        </row>
        <row r="595">
          <cell r="R595" t="str">
            <v>111E_fine_10</v>
          </cell>
          <cell r="S595">
            <v>1</v>
          </cell>
          <cell r="T595">
            <v>1</v>
          </cell>
        </row>
        <row r="596">
          <cell r="R596" t="str">
            <v>111E_medium_10</v>
          </cell>
          <cell r="S596">
            <v>1</v>
          </cell>
          <cell r="T596">
            <v>1</v>
          </cell>
        </row>
        <row r="597">
          <cell r="R597" t="str">
            <v>112_fine_10</v>
          </cell>
          <cell r="S597">
            <v>0.95</v>
          </cell>
          <cell r="T597">
            <v>1</v>
          </cell>
        </row>
        <row r="598">
          <cell r="R598" t="str">
            <v>112_medium_10</v>
          </cell>
          <cell r="S598">
            <v>0.95</v>
          </cell>
          <cell r="T598">
            <v>1</v>
          </cell>
        </row>
        <row r="599">
          <cell r="R599" t="str">
            <v>112_coarse_10</v>
          </cell>
          <cell r="S599">
            <v>0.95</v>
          </cell>
          <cell r="T599">
            <v>1</v>
          </cell>
        </row>
        <row r="600">
          <cell r="R600" t="str">
            <v>113_fine_10</v>
          </cell>
          <cell r="S600">
            <v>0.97</v>
          </cell>
          <cell r="T600">
            <v>1</v>
          </cell>
        </row>
        <row r="601">
          <cell r="R601" t="str">
            <v>113_medium_10</v>
          </cell>
          <cell r="S601">
            <v>0.97</v>
          </cell>
          <cell r="T601">
            <v>1</v>
          </cell>
        </row>
        <row r="602">
          <cell r="R602" t="str">
            <v>113_coarse_10</v>
          </cell>
          <cell r="S602">
            <v>0.97</v>
          </cell>
          <cell r="T602">
            <v>1</v>
          </cell>
        </row>
        <row r="603">
          <cell r="R603" t="str">
            <v>114A_fine_10</v>
          </cell>
          <cell r="S603">
            <v>0.93</v>
          </cell>
          <cell r="T603">
            <v>1</v>
          </cell>
        </row>
        <row r="604">
          <cell r="R604" t="str">
            <v>114A_medium_10</v>
          </cell>
          <cell r="S604">
            <v>0.93</v>
          </cell>
          <cell r="T604">
            <v>1</v>
          </cell>
        </row>
        <row r="605">
          <cell r="R605" t="str">
            <v>114A_coarse_10</v>
          </cell>
          <cell r="S605">
            <v>0.93</v>
          </cell>
          <cell r="T605">
            <v>1</v>
          </cell>
        </row>
        <row r="606">
          <cell r="R606" t="str">
            <v>114B_fine_10</v>
          </cell>
          <cell r="S606">
            <v>0.97</v>
          </cell>
          <cell r="T606">
            <v>1</v>
          </cell>
        </row>
        <row r="607">
          <cell r="R607" t="str">
            <v>114B_medium_10</v>
          </cell>
          <cell r="S607">
            <v>0.97</v>
          </cell>
          <cell r="T607">
            <v>1</v>
          </cell>
        </row>
        <row r="608">
          <cell r="R608" t="str">
            <v>114B_coarse_10</v>
          </cell>
          <cell r="S608">
            <v>0.97</v>
          </cell>
          <cell r="T608">
            <v>1</v>
          </cell>
        </row>
        <row r="609">
          <cell r="R609" t="str">
            <v>115A_fine_10</v>
          </cell>
          <cell r="S609">
            <v>0.9</v>
          </cell>
          <cell r="T609">
            <v>1</v>
          </cell>
        </row>
        <row r="610">
          <cell r="R610" t="str">
            <v>115A_medium_10</v>
          </cell>
          <cell r="S610">
            <v>0.9</v>
          </cell>
          <cell r="T610">
            <v>1</v>
          </cell>
        </row>
        <row r="611">
          <cell r="R611" t="str">
            <v>115A_coarse_10</v>
          </cell>
          <cell r="S611">
            <v>0.9</v>
          </cell>
          <cell r="T611">
            <v>1</v>
          </cell>
        </row>
        <row r="612">
          <cell r="R612" t="str">
            <v>115B_fine_10</v>
          </cell>
          <cell r="S612">
            <v>0.92</v>
          </cell>
          <cell r="T612">
            <v>1</v>
          </cell>
        </row>
        <row r="613">
          <cell r="R613" t="str">
            <v>115B_medium_10</v>
          </cell>
          <cell r="S613">
            <v>0.92</v>
          </cell>
          <cell r="T613">
            <v>1</v>
          </cell>
        </row>
        <row r="614">
          <cell r="R614" t="str">
            <v>115B_coarse_10</v>
          </cell>
          <cell r="S614">
            <v>0.92</v>
          </cell>
          <cell r="T614">
            <v>1</v>
          </cell>
        </row>
        <row r="615">
          <cell r="R615" t="str">
            <v>115C_fine_10</v>
          </cell>
          <cell r="S615">
            <v>0.92</v>
          </cell>
          <cell r="T615">
            <v>1</v>
          </cell>
        </row>
        <row r="616">
          <cell r="R616" t="str">
            <v>115C_medium_10</v>
          </cell>
          <cell r="S616">
            <v>0.92</v>
          </cell>
          <cell r="T616">
            <v>1</v>
          </cell>
        </row>
        <row r="617">
          <cell r="R617" t="str">
            <v>115C_coarse_10</v>
          </cell>
          <cell r="S617">
            <v>0.92</v>
          </cell>
          <cell r="T617">
            <v>1</v>
          </cell>
        </row>
        <row r="618">
          <cell r="R618" t="str">
            <v>116A_medium_10</v>
          </cell>
          <cell r="S618">
            <v>1</v>
          </cell>
          <cell r="T618">
            <v>1</v>
          </cell>
        </row>
        <row r="619">
          <cell r="R619" t="str">
            <v>116B_medium_10</v>
          </cell>
          <cell r="S619">
            <v>0.98</v>
          </cell>
          <cell r="T619">
            <v>1</v>
          </cell>
        </row>
        <row r="620">
          <cell r="R620" t="str">
            <v>118A_fine_10</v>
          </cell>
          <cell r="S620">
            <v>0.97</v>
          </cell>
          <cell r="T620">
            <v>1</v>
          </cell>
        </row>
        <row r="621">
          <cell r="R621" t="str">
            <v>118A_medium_10</v>
          </cell>
          <cell r="S621">
            <v>0.97</v>
          </cell>
          <cell r="T621">
            <v>1</v>
          </cell>
        </row>
        <row r="622">
          <cell r="R622" t="str">
            <v>118A_coarse_10</v>
          </cell>
          <cell r="S622">
            <v>0.97</v>
          </cell>
          <cell r="T622">
            <v>1</v>
          </cell>
        </row>
        <row r="623">
          <cell r="R623" t="str">
            <v>12_medium_10</v>
          </cell>
          <cell r="S623">
            <v>1</v>
          </cell>
          <cell r="T623">
            <v>1</v>
          </cell>
        </row>
        <row r="624">
          <cell r="R624" t="str">
            <v>120A_fine_10</v>
          </cell>
          <cell r="S624">
            <v>0.92</v>
          </cell>
          <cell r="T624">
            <v>1</v>
          </cell>
        </row>
        <row r="625">
          <cell r="R625" t="str">
            <v>120A_medium_10</v>
          </cell>
          <cell r="S625">
            <v>0.92</v>
          </cell>
          <cell r="T625">
            <v>1</v>
          </cell>
        </row>
        <row r="626">
          <cell r="R626" t="str">
            <v>120A_coarse_10</v>
          </cell>
          <cell r="S626">
            <v>0.92</v>
          </cell>
          <cell r="T626">
            <v>1</v>
          </cell>
        </row>
        <row r="627">
          <cell r="R627" t="str">
            <v>120B_medium_10</v>
          </cell>
          <cell r="S627">
            <v>1</v>
          </cell>
          <cell r="T627">
            <v>1</v>
          </cell>
        </row>
        <row r="628">
          <cell r="R628" t="str">
            <v>120C_medium_10</v>
          </cell>
          <cell r="S628">
            <v>1</v>
          </cell>
          <cell r="T628">
            <v>1</v>
          </cell>
        </row>
        <row r="629">
          <cell r="R629" t="str">
            <v>121_fine_10</v>
          </cell>
          <cell r="S629">
            <v>0.95</v>
          </cell>
          <cell r="T629">
            <v>1</v>
          </cell>
        </row>
        <row r="630">
          <cell r="R630" t="str">
            <v>121_medium_10</v>
          </cell>
          <cell r="S630">
            <v>0.95</v>
          </cell>
          <cell r="T630">
            <v>1</v>
          </cell>
        </row>
        <row r="631">
          <cell r="R631" t="str">
            <v>122_fine_10</v>
          </cell>
          <cell r="S631">
            <v>0.95</v>
          </cell>
          <cell r="T631">
            <v>1</v>
          </cell>
        </row>
        <row r="632">
          <cell r="R632" t="str">
            <v>122_medium_10</v>
          </cell>
          <cell r="S632">
            <v>0.95</v>
          </cell>
          <cell r="T632">
            <v>1</v>
          </cell>
        </row>
        <row r="633">
          <cell r="R633" t="str">
            <v>123_fine_10</v>
          </cell>
          <cell r="S633">
            <v>0.91</v>
          </cell>
          <cell r="T633">
            <v>1</v>
          </cell>
        </row>
        <row r="634">
          <cell r="R634" t="str">
            <v>123_medium_10</v>
          </cell>
          <cell r="S634">
            <v>0.91</v>
          </cell>
          <cell r="T634">
            <v>1</v>
          </cell>
        </row>
        <row r="635">
          <cell r="R635" t="str">
            <v>124_fine_10</v>
          </cell>
          <cell r="S635">
            <v>0.9</v>
          </cell>
          <cell r="T635">
            <v>1</v>
          </cell>
        </row>
        <row r="636">
          <cell r="R636" t="str">
            <v>124_medium_10</v>
          </cell>
          <cell r="S636">
            <v>0.9</v>
          </cell>
          <cell r="T636">
            <v>1</v>
          </cell>
        </row>
        <row r="637">
          <cell r="R637" t="str">
            <v>124_coarse_10</v>
          </cell>
          <cell r="S637">
            <v>0.9</v>
          </cell>
          <cell r="T637">
            <v>1</v>
          </cell>
        </row>
        <row r="638">
          <cell r="R638" t="str">
            <v>125_medium_10</v>
          </cell>
          <cell r="S638">
            <v>1</v>
          </cell>
          <cell r="T638">
            <v>1</v>
          </cell>
        </row>
        <row r="639">
          <cell r="R639" t="str">
            <v>125_coarse_10</v>
          </cell>
          <cell r="S639">
            <v>1</v>
          </cell>
          <cell r="T639">
            <v>1</v>
          </cell>
        </row>
        <row r="640">
          <cell r="R640" t="str">
            <v>126_fine_10</v>
          </cell>
          <cell r="S640">
            <v>0.87</v>
          </cell>
          <cell r="T640">
            <v>1</v>
          </cell>
        </row>
        <row r="641">
          <cell r="R641" t="str">
            <v>126_medium_10</v>
          </cell>
          <cell r="S641">
            <v>0.87</v>
          </cell>
          <cell r="T641">
            <v>1</v>
          </cell>
        </row>
        <row r="642">
          <cell r="R642" t="str">
            <v>127_medium_10</v>
          </cell>
          <cell r="S642">
            <v>1</v>
          </cell>
          <cell r="T642">
            <v>1</v>
          </cell>
        </row>
        <row r="643">
          <cell r="R643" t="str">
            <v>127_coarse_10</v>
          </cell>
          <cell r="S643">
            <v>1</v>
          </cell>
          <cell r="T643">
            <v>1</v>
          </cell>
        </row>
        <row r="644">
          <cell r="R644" t="str">
            <v>128_fine_10</v>
          </cell>
          <cell r="S644">
            <v>0.93</v>
          </cell>
          <cell r="T644">
            <v>1</v>
          </cell>
        </row>
        <row r="645">
          <cell r="R645" t="str">
            <v>128_medium_10</v>
          </cell>
          <cell r="S645">
            <v>0.93</v>
          </cell>
          <cell r="T645">
            <v>1</v>
          </cell>
        </row>
        <row r="646">
          <cell r="R646" t="str">
            <v>128_coarse_10</v>
          </cell>
          <cell r="S646">
            <v>0.93</v>
          </cell>
          <cell r="T646">
            <v>1</v>
          </cell>
        </row>
        <row r="647">
          <cell r="R647" t="str">
            <v>129_medium_10</v>
          </cell>
          <cell r="S647">
            <v>1</v>
          </cell>
          <cell r="T647">
            <v>1</v>
          </cell>
        </row>
        <row r="648">
          <cell r="R648" t="str">
            <v>129_coarse_10</v>
          </cell>
          <cell r="S648">
            <v>1</v>
          </cell>
          <cell r="T648">
            <v>1</v>
          </cell>
        </row>
        <row r="649">
          <cell r="R649" t="str">
            <v>13_fine_10</v>
          </cell>
          <cell r="S649">
            <v>0.77</v>
          </cell>
          <cell r="T649">
            <v>0.73</v>
          </cell>
        </row>
        <row r="650">
          <cell r="R650" t="str">
            <v>13_medium_10</v>
          </cell>
          <cell r="S650">
            <v>0.77</v>
          </cell>
          <cell r="T650">
            <v>0.73</v>
          </cell>
        </row>
        <row r="651">
          <cell r="R651" t="str">
            <v>13_coarse_10</v>
          </cell>
          <cell r="S651">
            <v>0.77</v>
          </cell>
          <cell r="T651">
            <v>0.73</v>
          </cell>
        </row>
        <row r="652">
          <cell r="R652" t="str">
            <v>130A_medium_10</v>
          </cell>
          <cell r="S652">
            <v>1</v>
          </cell>
          <cell r="T652">
            <v>1</v>
          </cell>
        </row>
        <row r="653">
          <cell r="R653" t="str">
            <v>130B_medium_10</v>
          </cell>
          <cell r="S653">
            <v>1</v>
          </cell>
          <cell r="T653">
            <v>1</v>
          </cell>
        </row>
        <row r="654">
          <cell r="R654" t="str">
            <v>130B_coarse_10</v>
          </cell>
          <cell r="S654">
            <v>1</v>
          </cell>
          <cell r="T654">
            <v>1</v>
          </cell>
        </row>
        <row r="655">
          <cell r="R655" t="str">
            <v>131A_fine_10</v>
          </cell>
          <cell r="S655">
            <v>0.91</v>
          </cell>
          <cell r="T655">
            <v>1</v>
          </cell>
        </row>
        <row r="656">
          <cell r="R656" t="str">
            <v>131A_medium_10</v>
          </cell>
          <cell r="S656">
            <v>0.91</v>
          </cell>
          <cell r="T656">
            <v>1</v>
          </cell>
        </row>
        <row r="657">
          <cell r="R657" t="str">
            <v>131A_coarse_10</v>
          </cell>
          <cell r="S657">
            <v>0.91</v>
          </cell>
          <cell r="T657">
            <v>1</v>
          </cell>
        </row>
        <row r="658">
          <cell r="R658" t="str">
            <v>131B_fine_10</v>
          </cell>
          <cell r="S658">
            <v>0.99</v>
          </cell>
          <cell r="T658">
            <v>1</v>
          </cell>
        </row>
        <row r="659">
          <cell r="R659" t="str">
            <v>131B_medium_10</v>
          </cell>
          <cell r="S659">
            <v>0.99</v>
          </cell>
          <cell r="T659">
            <v>1</v>
          </cell>
        </row>
        <row r="660">
          <cell r="R660" t="str">
            <v>131C_fine_10</v>
          </cell>
          <cell r="S660">
            <v>0.98</v>
          </cell>
          <cell r="T660">
            <v>1</v>
          </cell>
        </row>
        <row r="661">
          <cell r="R661" t="str">
            <v>131C_medium_10</v>
          </cell>
          <cell r="S661">
            <v>0.98</v>
          </cell>
          <cell r="T661">
            <v>1</v>
          </cell>
        </row>
        <row r="662">
          <cell r="R662" t="str">
            <v>131C_coarse_10</v>
          </cell>
          <cell r="S662">
            <v>0.98</v>
          </cell>
          <cell r="T662">
            <v>1</v>
          </cell>
        </row>
        <row r="663">
          <cell r="R663" t="str">
            <v>131D_fine_10</v>
          </cell>
          <cell r="S663">
            <v>0.98</v>
          </cell>
          <cell r="T663">
            <v>1</v>
          </cell>
        </row>
        <row r="664">
          <cell r="R664" t="str">
            <v>131D_medium_10</v>
          </cell>
          <cell r="S664">
            <v>0.98</v>
          </cell>
          <cell r="T664">
            <v>1</v>
          </cell>
        </row>
        <row r="665">
          <cell r="R665" t="str">
            <v>133A_fine_10</v>
          </cell>
          <cell r="S665">
            <v>0.91</v>
          </cell>
          <cell r="T665">
            <v>1</v>
          </cell>
        </row>
        <row r="666">
          <cell r="R666" t="str">
            <v>133A_medium_10</v>
          </cell>
          <cell r="S666">
            <v>0.91</v>
          </cell>
          <cell r="T666">
            <v>1</v>
          </cell>
        </row>
        <row r="667">
          <cell r="R667" t="str">
            <v>133A_coarse_10</v>
          </cell>
          <cell r="S667">
            <v>0.91</v>
          </cell>
          <cell r="T667">
            <v>1</v>
          </cell>
        </row>
        <row r="668">
          <cell r="R668" t="str">
            <v>133B_fine_10</v>
          </cell>
          <cell r="S668">
            <v>1</v>
          </cell>
          <cell r="T668">
            <v>1</v>
          </cell>
        </row>
        <row r="669">
          <cell r="R669" t="str">
            <v>133B_medium_10</v>
          </cell>
          <cell r="S669">
            <v>1</v>
          </cell>
          <cell r="T669">
            <v>1</v>
          </cell>
        </row>
        <row r="670">
          <cell r="R670" t="str">
            <v>133B_coarse_10</v>
          </cell>
          <cell r="S670">
            <v>1</v>
          </cell>
          <cell r="T670">
            <v>1</v>
          </cell>
        </row>
        <row r="671">
          <cell r="R671" t="str">
            <v>134_fine_10</v>
          </cell>
          <cell r="S671">
            <v>0.88</v>
          </cell>
          <cell r="T671">
            <v>1</v>
          </cell>
        </row>
        <row r="672">
          <cell r="R672" t="str">
            <v>134_medium_10</v>
          </cell>
          <cell r="S672">
            <v>0.88</v>
          </cell>
          <cell r="T672">
            <v>1</v>
          </cell>
        </row>
        <row r="673">
          <cell r="R673" t="str">
            <v>134_coarse_10</v>
          </cell>
          <cell r="S673">
            <v>0.88</v>
          </cell>
          <cell r="T673">
            <v>1</v>
          </cell>
        </row>
        <row r="674">
          <cell r="R674" t="str">
            <v>135A_fine_10</v>
          </cell>
          <cell r="S674">
            <v>0.93</v>
          </cell>
          <cell r="T674">
            <v>0.99</v>
          </cell>
        </row>
        <row r="675">
          <cell r="R675" t="str">
            <v>135A_medium_10</v>
          </cell>
          <cell r="S675">
            <v>0.93</v>
          </cell>
          <cell r="T675">
            <v>0.99</v>
          </cell>
        </row>
        <row r="676">
          <cell r="R676" t="str">
            <v>135A_coarse_10</v>
          </cell>
          <cell r="S676">
            <v>0.93</v>
          </cell>
          <cell r="T676">
            <v>0.99</v>
          </cell>
        </row>
        <row r="677">
          <cell r="R677" t="str">
            <v>136_fine_10</v>
          </cell>
          <cell r="S677">
            <v>0.94</v>
          </cell>
          <cell r="T677">
            <v>1</v>
          </cell>
        </row>
        <row r="678">
          <cell r="R678" t="str">
            <v>136_medium_10</v>
          </cell>
          <cell r="S678">
            <v>0.94</v>
          </cell>
          <cell r="T678">
            <v>1</v>
          </cell>
        </row>
        <row r="679">
          <cell r="R679" t="str">
            <v>136_coarse_10</v>
          </cell>
          <cell r="S679">
            <v>0.94</v>
          </cell>
          <cell r="T679">
            <v>1</v>
          </cell>
        </row>
        <row r="680">
          <cell r="R680" t="str">
            <v>137_coarse_10</v>
          </cell>
          <cell r="S680">
            <v>0.93</v>
          </cell>
          <cell r="T680">
            <v>1</v>
          </cell>
        </row>
        <row r="681">
          <cell r="R681" t="str">
            <v>138_coarse_10</v>
          </cell>
          <cell r="S681">
            <v>0.96</v>
          </cell>
          <cell r="T681">
            <v>1</v>
          </cell>
        </row>
        <row r="682">
          <cell r="R682" t="str">
            <v>139_fine_10</v>
          </cell>
          <cell r="S682">
            <v>0.98</v>
          </cell>
          <cell r="T682">
            <v>1</v>
          </cell>
        </row>
        <row r="683">
          <cell r="R683" t="str">
            <v>139_medium_10</v>
          </cell>
          <cell r="S683">
            <v>0.98</v>
          </cell>
          <cell r="T683">
            <v>1</v>
          </cell>
        </row>
        <row r="684">
          <cell r="R684" t="str">
            <v>139_coarse_10</v>
          </cell>
          <cell r="S684">
            <v>0.98</v>
          </cell>
          <cell r="T684">
            <v>1</v>
          </cell>
        </row>
        <row r="685">
          <cell r="R685" t="str">
            <v>14_fine_10</v>
          </cell>
          <cell r="S685">
            <v>0.78</v>
          </cell>
          <cell r="T685">
            <v>0.99</v>
          </cell>
        </row>
        <row r="686">
          <cell r="R686" t="str">
            <v>14_medium_10</v>
          </cell>
          <cell r="S686">
            <v>0.78</v>
          </cell>
          <cell r="T686">
            <v>0.99</v>
          </cell>
        </row>
        <row r="687">
          <cell r="R687" t="str">
            <v>14_coarse_10</v>
          </cell>
          <cell r="S687">
            <v>0.78</v>
          </cell>
          <cell r="T687">
            <v>0.99</v>
          </cell>
        </row>
        <row r="688">
          <cell r="R688" t="str">
            <v>140_medium_10</v>
          </cell>
          <cell r="S688">
            <v>0.93</v>
          </cell>
          <cell r="T688">
            <v>1</v>
          </cell>
        </row>
        <row r="689">
          <cell r="R689" t="str">
            <v>140_coarse_10</v>
          </cell>
          <cell r="S689">
            <v>0.93</v>
          </cell>
          <cell r="T689">
            <v>1</v>
          </cell>
        </row>
        <row r="690">
          <cell r="R690" t="str">
            <v>141_medium_10</v>
          </cell>
          <cell r="S690">
            <v>0.93</v>
          </cell>
          <cell r="T690">
            <v>1</v>
          </cell>
        </row>
        <row r="691">
          <cell r="R691" t="str">
            <v>141_coarse_10</v>
          </cell>
          <cell r="S691">
            <v>0.93</v>
          </cell>
          <cell r="T691">
            <v>1</v>
          </cell>
        </row>
        <row r="692">
          <cell r="R692" t="str">
            <v>142_fine_10</v>
          </cell>
          <cell r="S692">
            <v>0.88</v>
          </cell>
          <cell r="T692">
            <v>1</v>
          </cell>
        </row>
        <row r="693">
          <cell r="R693" t="str">
            <v>142_medium_10</v>
          </cell>
          <cell r="S693">
            <v>0.88</v>
          </cell>
          <cell r="T693">
            <v>1</v>
          </cell>
        </row>
        <row r="694">
          <cell r="R694" t="str">
            <v>142_coarse_10</v>
          </cell>
          <cell r="S694">
            <v>0.88</v>
          </cell>
          <cell r="T694">
            <v>1</v>
          </cell>
        </row>
        <row r="695">
          <cell r="R695" t="str">
            <v>143_medium_10</v>
          </cell>
          <cell r="S695">
            <v>1</v>
          </cell>
          <cell r="T695">
            <v>1</v>
          </cell>
        </row>
        <row r="696">
          <cell r="R696" t="str">
            <v>143_coarse_10</v>
          </cell>
          <cell r="S696">
            <v>1</v>
          </cell>
          <cell r="T696">
            <v>1</v>
          </cell>
        </row>
        <row r="697">
          <cell r="R697" t="str">
            <v>144A_fine_10</v>
          </cell>
          <cell r="S697">
            <v>0.82</v>
          </cell>
          <cell r="T697">
            <v>1</v>
          </cell>
        </row>
        <row r="698">
          <cell r="R698" t="str">
            <v>144A_medium_10</v>
          </cell>
          <cell r="S698">
            <v>0.82</v>
          </cell>
          <cell r="T698">
            <v>1</v>
          </cell>
        </row>
        <row r="699">
          <cell r="R699" t="str">
            <v>144A_coarse_10</v>
          </cell>
          <cell r="S699">
            <v>0.82</v>
          </cell>
          <cell r="T699">
            <v>1</v>
          </cell>
        </row>
        <row r="700">
          <cell r="R700" t="str">
            <v>144B_medium_10</v>
          </cell>
          <cell r="S700">
            <v>1</v>
          </cell>
          <cell r="T700">
            <v>1</v>
          </cell>
        </row>
        <row r="701">
          <cell r="R701" t="str">
            <v>144B_coarse_10</v>
          </cell>
          <cell r="S701">
            <v>1</v>
          </cell>
          <cell r="T701">
            <v>1</v>
          </cell>
        </row>
        <row r="702">
          <cell r="R702" t="str">
            <v>145_medium_10</v>
          </cell>
          <cell r="S702">
            <v>0.88</v>
          </cell>
          <cell r="T702">
            <v>1</v>
          </cell>
        </row>
        <row r="703">
          <cell r="R703" t="str">
            <v>145_coarse_10</v>
          </cell>
          <cell r="S703">
            <v>0.88</v>
          </cell>
          <cell r="T703">
            <v>1</v>
          </cell>
        </row>
        <row r="704">
          <cell r="R704" t="str">
            <v>146_medium_10</v>
          </cell>
          <cell r="S704">
            <v>0.96</v>
          </cell>
          <cell r="T704">
            <v>1</v>
          </cell>
        </row>
        <row r="705">
          <cell r="R705" t="str">
            <v>147_fine_10</v>
          </cell>
          <cell r="S705">
            <v>0.89</v>
          </cell>
          <cell r="T705">
            <v>1</v>
          </cell>
        </row>
        <row r="706">
          <cell r="R706" t="str">
            <v>147_medium_10</v>
          </cell>
          <cell r="S706">
            <v>0.89</v>
          </cell>
          <cell r="T706">
            <v>1</v>
          </cell>
        </row>
        <row r="707">
          <cell r="R707" t="str">
            <v>147_coarse_10</v>
          </cell>
          <cell r="S707">
            <v>0.89</v>
          </cell>
          <cell r="T707">
            <v>1</v>
          </cell>
        </row>
        <row r="708">
          <cell r="R708" t="str">
            <v>148_fine_10</v>
          </cell>
          <cell r="S708">
            <v>0.93</v>
          </cell>
          <cell r="T708">
            <v>1</v>
          </cell>
        </row>
        <row r="709">
          <cell r="R709" t="str">
            <v>148_medium_10</v>
          </cell>
          <cell r="S709">
            <v>0.93</v>
          </cell>
          <cell r="T709">
            <v>1</v>
          </cell>
        </row>
        <row r="710">
          <cell r="R710" t="str">
            <v>148_coarse_10</v>
          </cell>
          <cell r="S710">
            <v>0.93</v>
          </cell>
          <cell r="T710">
            <v>1</v>
          </cell>
        </row>
        <row r="711">
          <cell r="R711" t="str">
            <v>149A_medium_10</v>
          </cell>
          <cell r="S711">
            <v>0.85</v>
          </cell>
          <cell r="T711">
            <v>1</v>
          </cell>
        </row>
        <row r="712">
          <cell r="R712" t="str">
            <v>149A_coarse_10</v>
          </cell>
          <cell r="S712">
            <v>0.85</v>
          </cell>
          <cell r="T712">
            <v>1</v>
          </cell>
        </row>
        <row r="713">
          <cell r="R713" t="str">
            <v>15_fine_10</v>
          </cell>
          <cell r="S713">
            <v>0.61</v>
          </cell>
          <cell r="T713">
            <v>0.94</v>
          </cell>
        </row>
        <row r="714">
          <cell r="R714" t="str">
            <v>15_medium_10</v>
          </cell>
          <cell r="S714">
            <v>0.61</v>
          </cell>
          <cell r="T714">
            <v>0.94</v>
          </cell>
        </row>
        <row r="715">
          <cell r="R715" t="str">
            <v>15_coarse_10</v>
          </cell>
          <cell r="S715">
            <v>0.61</v>
          </cell>
          <cell r="T715">
            <v>0.94</v>
          </cell>
        </row>
        <row r="716">
          <cell r="R716" t="str">
            <v>150A_fine_10</v>
          </cell>
          <cell r="S716">
            <v>0.98</v>
          </cell>
          <cell r="T716">
            <v>1</v>
          </cell>
        </row>
        <row r="717">
          <cell r="R717" t="str">
            <v>150A_medium_10</v>
          </cell>
          <cell r="S717">
            <v>0.98</v>
          </cell>
          <cell r="T717">
            <v>1</v>
          </cell>
        </row>
        <row r="718">
          <cell r="R718" t="str">
            <v>150A_coarse_10</v>
          </cell>
          <cell r="S718">
            <v>0.98</v>
          </cell>
          <cell r="T718">
            <v>1</v>
          </cell>
        </row>
        <row r="719">
          <cell r="R719" t="str">
            <v>150B_fine_10</v>
          </cell>
          <cell r="S719">
            <v>0.66</v>
          </cell>
          <cell r="T719">
            <v>0.99</v>
          </cell>
        </row>
        <row r="720">
          <cell r="R720" t="str">
            <v>150B_medium_10</v>
          </cell>
          <cell r="S720">
            <v>0.66</v>
          </cell>
          <cell r="T720">
            <v>0.99</v>
          </cell>
        </row>
        <row r="721">
          <cell r="R721" t="str">
            <v>152B_medium_10</v>
          </cell>
          <cell r="S721">
            <v>1</v>
          </cell>
          <cell r="T721">
            <v>1</v>
          </cell>
        </row>
        <row r="722">
          <cell r="R722" t="str">
            <v>153A_medium_10</v>
          </cell>
          <cell r="S722">
            <v>0.84</v>
          </cell>
          <cell r="T722">
            <v>1</v>
          </cell>
        </row>
        <row r="723">
          <cell r="R723" t="str">
            <v>153A_coarse_10</v>
          </cell>
          <cell r="S723">
            <v>0.84</v>
          </cell>
          <cell r="T723">
            <v>1</v>
          </cell>
        </row>
        <row r="724">
          <cell r="R724" t="str">
            <v>153B_medium_10</v>
          </cell>
          <cell r="S724">
            <v>0.94</v>
          </cell>
          <cell r="T724">
            <v>1</v>
          </cell>
        </row>
        <row r="725">
          <cell r="R725" t="str">
            <v>153B_coarse_10</v>
          </cell>
          <cell r="S725">
            <v>0.94</v>
          </cell>
          <cell r="T725">
            <v>1</v>
          </cell>
        </row>
        <row r="726">
          <cell r="R726" t="str">
            <v>153C_medium_10</v>
          </cell>
          <cell r="S726">
            <v>0.92</v>
          </cell>
          <cell r="T726">
            <v>1</v>
          </cell>
        </row>
        <row r="727">
          <cell r="R727" t="str">
            <v>153C_coarse_10</v>
          </cell>
          <cell r="S727">
            <v>0.92</v>
          </cell>
          <cell r="T727">
            <v>1</v>
          </cell>
        </row>
        <row r="728">
          <cell r="R728" t="str">
            <v>153D_medium_10</v>
          </cell>
          <cell r="S728">
            <v>0.9</v>
          </cell>
          <cell r="T728">
            <v>1</v>
          </cell>
        </row>
        <row r="729">
          <cell r="R729" t="str">
            <v>153D_coarse_10</v>
          </cell>
          <cell r="S729">
            <v>0.9</v>
          </cell>
          <cell r="T729">
            <v>1</v>
          </cell>
        </row>
        <row r="730">
          <cell r="R730" t="str">
            <v>154_coarse_10</v>
          </cell>
          <cell r="S730">
            <v>0.74</v>
          </cell>
          <cell r="T730">
            <v>1</v>
          </cell>
        </row>
        <row r="731">
          <cell r="R731" t="str">
            <v>155_coarse_10</v>
          </cell>
          <cell r="S731">
            <v>0.78</v>
          </cell>
          <cell r="T731">
            <v>1</v>
          </cell>
        </row>
        <row r="732">
          <cell r="R732" t="str">
            <v>156A_medium_10</v>
          </cell>
          <cell r="S732">
            <v>0.77</v>
          </cell>
          <cell r="T732">
            <v>1</v>
          </cell>
        </row>
        <row r="733">
          <cell r="R733" t="str">
            <v>156A_coarse_10</v>
          </cell>
          <cell r="S733">
            <v>0.77</v>
          </cell>
          <cell r="T733">
            <v>1</v>
          </cell>
        </row>
        <row r="734">
          <cell r="R734" t="str">
            <v>16_fine_10</v>
          </cell>
          <cell r="S734">
            <v>0.94</v>
          </cell>
          <cell r="T734">
            <v>1</v>
          </cell>
        </row>
        <row r="735">
          <cell r="R735" t="str">
            <v>16_medium_10</v>
          </cell>
          <cell r="S735">
            <v>0.94</v>
          </cell>
          <cell r="T735">
            <v>1</v>
          </cell>
        </row>
        <row r="736">
          <cell r="R736" t="str">
            <v>17_fine_10</v>
          </cell>
          <cell r="S736">
            <v>0.6</v>
          </cell>
          <cell r="T736">
            <v>0.97</v>
          </cell>
        </row>
        <row r="737">
          <cell r="R737" t="str">
            <v>17_medium_10</v>
          </cell>
          <cell r="S737">
            <v>0.6</v>
          </cell>
          <cell r="T737">
            <v>0.97</v>
          </cell>
        </row>
        <row r="738">
          <cell r="R738" t="str">
            <v>17_coarse_10</v>
          </cell>
          <cell r="S738">
            <v>0.6</v>
          </cell>
          <cell r="T738">
            <v>0.97</v>
          </cell>
        </row>
        <row r="739">
          <cell r="R739" t="str">
            <v>19_coarse_10</v>
          </cell>
          <cell r="S739">
            <v>1</v>
          </cell>
          <cell r="T739">
            <v>1</v>
          </cell>
        </row>
        <row r="740">
          <cell r="R740" t="str">
            <v>2_fine_10</v>
          </cell>
          <cell r="S740">
            <v>0.94</v>
          </cell>
          <cell r="T740">
            <v>1</v>
          </cell>
        </row>
        <row r="741">
          <cell r="R741" t="str">
            <v>2_medium_10</v>
          </cell>
          <cell r="S741">
            <v>0.94</v>
          </cell>
          <cell r="T741">
            <v>1</v>
          </cell>
        </row>
        <row r="742">
          <cell r="R742" t="str">
            <v>2_coarse_10</v>
          </cell>
          <cell r="S742">
            <v>0.94</v>
          </cell>
          <cell r="T742">
            <v>1</v>
          </cell>
        </row>
        <row r="743">
          <cell r="R743" t="str">
            <v>21_fine_10</v>
          </cell>
          <cell r="S743">
            <v>0.57999999999999996</v>
          </cell>
          <cell r="T743">
            <v>0.94</v>
          </cell>
        </row>
        <row r="744">
          <cell r="R744" t="str">
            <v>21_medium_10</v>
          </cell>
          <cell r="S744">
            <v>0.57999999999999996</v>
          </cell>
          <cell r="T744">
            <v>0.94</v>
          </cell>
        </row>
        <row r="745">
          <cell r="R745" t="str">
            <v>21_coarse_10</v>
          </cell>
          <cell r="S745">
            <v>0.57999999999999996</v>
          </cell>
          <cell r="T745">
            <v>0.94</v>
          </cell>
        </row>
        <row r="746">
          <cell r="R746" t="str">
            <v>23_fine_10</v>
          </cell>
          <cell r="S746">
            <v>1</v>
          </cell>
          <cell r="T746">
            <v>1</v>
          </cell>
        </row>
        <row r="747">
          <cell r="R747" t="str">
            <v>23_medium_10</v>
          </cell>
          <cell r="S747">
            <v>1</v>
          </cell>
          <cell r="T747">
            <v>1</v>
          </cell>
        </row>
        <row r="748">
          <cell r="R748" t="str">
            <v>23_coarse_10</v>
          </cell>
          <cell r="S748">
            <v>1</v>
          </cell>
          <cell r="T748">
            <v>1</v>
          </cell>
        </row>
        <row r="749">
          <cell r="R749" t="str">
            <v>24_fine_10</v>
          </cell>
          <cell r="S749">
            <v>1</v>
          </cell>
          <cell r="T749">
            <v>1</v>
          </cell>
        </row>
        <row r="750">
          <cell r="R750" t="str">
            <v>24_medium_10</v>
          </cell>
          <cell r="S750">
            <v>1</v>
          </cell>
          <cell r="T750">
            <v>1</v>
          </cell>
        </row>
        <row r="751">
          <cell r="R751" t="str">
            <v>24_coarse_10</v>
          </cell>
          <cell r="S751">
            <v>1</v>
          </cell>
          <cell r="T751">
            <v>1</v>
          </cell>
        </row>
        <row r="752">
          <cell r="R752" t="str">
            <v>25_medium_10</v>
          </cell>
          <cell r="S752">
            <v>1</v>
          </cell>
          <cell r="T752">
            <v>1</v>
          </cell>
        </row>
        <row r="753">
          <cell r="R753" t="str">
            <v>26_fine_10</v>
          </cell>
          <cell r="S753">
            <v>1</v>
          </cell>
          <cell r="T753">
            <v>1</v>
          </cell>
        </row>
        <row r="754">
          <cell r="R754" t="str">
            <v>26_coarse_10</v>
          </cell>
          <cell r="S754">
            <v>1</v>
          </cell>
          <cell r="T754">
            <v>1</v>
          </cell>
        </row>
        <row r="755">
          <cell r="R755" t="str">
            <v>27_fine_10</v>
          </cell>
          <cell r="S755">
            <v>1</v>
          </cell>
          <cell r="T755">
            <v>1</v>
          </cell>
        </row>
        <row r="756">
          <cell r="R756" t="str">
            <v>27_medium_10</v>
          </cell>
          <cell r="S756">
            <v>1</v>
          </cell>
          <cell r="T756">
            <v>1</v>
          </cell>
        </row>
        <row r="757">
          <cell r="R757" t="str">
            <v>27_coarse_10</v>
          </cell>
          <cell r="S757">
            <v>1</v>
          </cell>
          <cell r="T757">
            <v>1</v>
          </cell>
        </row>
        <row r="758">
          <cell r="R758" t="str">
            <v>28A_fine_10</v>
          </cell>
          <cell r="S758">
            <v>0.5</v>
          </cell>
          <cell r="T758">
            <v>0.97</v>
          </cell>
        </row>
        <row r="759">
          <cell r="R759" t="str">
            <v>28A_medium_10</v>
          </cell>
          <cell r="S759">
            <v>0.5</v>
          </cell>
          <cell r="T759">
            <v>0.97</v>
          </cell>
        </row>
        <row r="760">
          <cell r="R760" t="str">
            <v>28A_coarse_10</v>
          </cell>
          <cell r="S760">
            <v>0.5</v>
          </cell>
          <cell r="T760">
            <v>0.97</v>
          </cell>
        </row>
        <row r="761">
          <cell r="R761" t="str">
            <v>28B_medium_10</v>
          </cell>
          <cell r="S761">
            <v>1</v>
          </cell>
          <cell r="T761">
            <v>1</v>
          </cell>
        </row>
        <row r="762">
          <cell r="R762" t="str">
            <v>28B_coarse_10</v>
          </cell>
          <cell r="S762">
            <v>1</v>
          </cell>
          <cell r="T762">
            <v>1</v>
          </cell>
        </row>
        <row r="763">
          <cell r="R763" t="str">
            <v>29_medium_10</v>
          </cell>
          <cell r="S763">
            <v>1</v>
          </cell>
          <cell r="T763">
            <v>1</v>
          </cell>
        </row>
        <row r="764">
          <cell r="R764" t="str">
            <v>29_coarse_10</v>
          </cell>
          <cell r="S764">
            <v>1</v>
          </cell>
          <cell r="T764">
            <v>1</v>
          </cell>
        </row>
        <row r="765">
          <cell r="R765" t="str">
            <v>30_fine_10</v>
          </cell>
          <cell r="S765">
            <v>1</v>
          </cell>
          <cell r="T765">
            <v>1</v>
          </cell>
        </row>
        <row r="766">
          <cell r="R766" t="str">
            <v>30_medium_10</v>
          </cell>
          <cell r="S766">
            <v>1</v>
          </cell>
          <cell r="T766">
            <v>1</v>
          </cell>
        </row>
        <row r="767">
          <cell r="R767" t="str">
            <v>30_coarse_10</v>
          </cell>
          <cell r="S767">
            <v>1</v>
          </cell>
          <cell r="T767">
            <v>1</v>
          </cell>
        </row>
        <row r="768">
          <cell r="R768" t="str">
            <v>31_fine_10</v>
          </cell>
          <cell r="S768">
            <v>1</v>
          </cell>
          <cell r="T768">
            <v>1</v>
          </cell>
        </row>
        <row r="769">
          <cell r="R769" t="str">
            <v>31_medium_10</v>
          </cell>
          <cell r="S769">
            <v>1</v>
          </cell>
          <cell r="T769">
            <v>1</v>
          </cell>
        </row>
        <row r="770">
          <cell r="R770" t="str">
            <v>31_coarse_10</v>
          </cell>
          <cell r="S770">
            <v>1</v>
          </cell>
          <cell r="T770">
            <v>1</v>
          </cell>
        </row>
        <row r="771">
          <cell r="R771" t="str">
            <v>32_fine_10</v>
          </cell>
          <cell r="S771">
            <v>0.5</v>
          </cell>
          <cell r="T771">
            <v>0.87</v>
          </cell>
        </row>
        <row r="772">
          <cell r="R772" t="str">
            <v>32_medium_10</v>
          </cell>
          <cell r="S772">
            <v>0.5</v>
          </cell>
          <cell r="T772">
            <v>0.87</v>
          </cell>
        </row>
        <row r="773">
          <cell r="R773" t="str">
            <v>32_coarse_10</v>
          </cell>
          <cell r="S773">
            <v>0.5</v>
          </cell>
          <cell r="T773">
            <v>0.87</v>
          </cell>
        </row>
        <row r="774">
          <cell r="R774" t="str">
            <v>34A_fine_10</v>
          </cell>
          <cell r="S774">
            <v>1</v>
          </cell>
          <cell r="T774">
            <v>1</v>
          </cell>
        </row>
        <row r="775">
          <cell r="R775" t="str">
            <v>34A_medium_10</v>
          </cell>
          <cell r="S775">
            <v>1</v>
          </cell>
          <cell r="T775">
            <v>1</v>
          </cell>
        </row>
        <row r="776">
          <cell r="R776" t="str">
            <v>34A_coarse_10</v>
          </cell>
          <cell r="S776">
            <v>1</v>
          </cell>
          <cell r="T776">
            <v>1</v>
          </cell>
        </row>
        <row r="777">
          <cell r="R777" t="str">
            <v>34B_fine_10</v>
          </cell>
          <cell r="S777">
            <v>0.5</v>
          </cell>
          <cell r="T777">
            <v>0.93</v>
          </cell>
        </row>
        <row r="778">
          <cell r="R778" t="str">
            <v>34B_medium_10</v>
          </cell>
          <cell r="S778">
            <v>0.5</v>
          </cell>
          <cell r="T778">
            <v>0.93</v>
          </cell>
        </row>
        <row r="779">
          <cell r="R779" t="str">
            <v>34B_coarse_10</v>
          </cell>
          <cell r="S779">
            <v>0.5</v>
          </cell>
          <cell r="T779">
            <v>0.93</v>
          </cell>
        </row>
        <row r="780">
          <cell r="R780" t="str">
            <v>35_fine_10</v>
          </cell>
          <cell r="S780">
            <v>1</v>
          </cell>
          <cell r="T780">
            <v>1</v>
          </cell>
        </row>
        <row r="781">
          <cell r="R781" t="str">
            <v>35_medium_10</v>
          </cell>
          <cell r="S781">
            <v>1</v>
          </cell>
          <cell r="T781">
            <v>1</v>
          </cell>
        </row>
        <row r="782">
          <cell r="R782" t="str">
            <v>35_coarse_10</v>
          </cell>
          <cell r="S782">
            <v>1</v>
          </cell>
          <cell r="T782">
            <v>1</v>
          </cell>
        </row>
        <row r="783">
          <cell r="R783" t="str">
            <v>36_fine_10</v>
          </cell>
          <cell r="S783">
            <v>0.76</v>
          </cell>
          <cell r="T783">
            <v>0.98</v>
          </cell>
        </row>
        <row r="784">
          <cell r="R784" t="str">
            <v>36_medium_10</v>
          </cell>
          <cell r="S784">
            <v>0.76</v>
          </cell>
          <cell r="T784">
            <v>0.98</v>
          </cell>
        </row>
        <row r="785">
          <cell r="R785" t="str">
            <v>36_coarse_10</v>
          </cell>
          <cell r="S785">
            <v>0.76</v>
          </cell>
          <cell r="T785">
            <v>0.98</v>
          </cell>
        </row>
        <row r="786">
          <cell r="R786" t="str">
            <v>40_fine_10</v>
          </cell>
          <cell r="S786">
            <v>1</v>
          </cell>
          <cell r="T786">
            <v>1</v>
          </cell>
        </row>
        <row r="787">
          <cell r="R787" t="str">
            <v>40_medium_10</v>
          </cell>
          <cell r="S787">
            <v>1</v>
          </cell>
          <cell r="T787">
            <v>1</v>
          </cell>
        </row>
        <row r="788">
          <cell r="R788" t="str">
            <v>40_coarse_10</v>
          </cell>
          <cell r="S788">
            <v>1</v>
          </cell>
          <cell r="T788">
            <v>1</v>
          </cell>
        </row>
        <row r="789">
          <cell r="R789" t="str">
            <v>41_fine_10</v>
          </cell>
          <cell r="S789">
            <v>1</v>
          </cell>
          <cell r="T789">
            <v>1</v>
          </cell>
        </row>
        <row r="790">
          <cell r="R790" t="str">
            <v>41_medium_10</v>
          </cell>
          <cell r="S790">
            <v>1</v>
          </cell>
          <cell r="T790">
            <v>1</v>
          </cell>
        </row>
        <row r="791">
          <cell r="R791" t="str">
            <v>41_coarse_10</v>
          </cell>
          <cell r="S791">
            <v>1</v>
          </cell>
          <cell r="T791">
            <v>1</v>
          </cell>
        </row>
        <row r="792">
          <cell r="R792" t="str">
            <v>42_fine_10</v>
          </cell>
          <cell r="S792">
            <v>0.5</v>
          </cell>
          <cell r="T792">
            <v>0.99</v>
          </cell>
        </row>
        <row r="793">
          <cell r="R793" t="str">
            <v>42_medium_10</v>
          </cell>
          <cell r="S793">
            <v>0.5</v>
          </cell>
          <cell r="T793">
            <v>0.99</v>
          </cell>
        </row>
        <row r="794">
          <cell r="R794" t="str">
            <v>42_coarse_10</v>
          </cell>
          <cell r="S794">
            <v>0.5</v>
          </cell>
          <cell r="T794">
            <v>0.99</v>
          </cell>
        </row>
        <row r="795">
          <cell r="R795" t="str">
            <v>43A_medium_10</v>
          </cell>
          <cell r="S795">
            <v>1</v>
          </cell>
          <cell r="T795">
            <v>1</v>
          </cell>
        </row>
        <row r="796">
          <cell r="R796" t="str">
            <v>43B_fine_10</v>
          </cell>
          <cell r="S796">
            <v>1</v>
          </cell>
          <cell r="T796">
            <v>1</v>
          </cell>
        </row>
        <row r="797">
          <cell r="R797" t="str">
            <v>43B_medium_10</v>
          </cell>
          <cell r="S797">
            <v>1</v>
          </cell>
          <cell r="T797">
            <v>1</v>
          </cell>
        </row>
        <row r="798">
          <cell r="R798" t="str">
            <v>43B_coarse_10</v>
          </cell>
          <cell r="S798">
            <v>1</v>
          </cell>
          <cell r="T798">
            <v>1</v>
          </cell>
        </row>
        <row r="799">
          <cell r="R799" t="str">
            <v>44_fine_10</v>
          </cell>
          <cell r="S799">
            <v>0.83</v>
          </cell>
          <cell r="T799">
            <v>0.95</v>
          </cell>
        </row>
        <row r="800">
          <cell r="R800" t="str">
            <v>44_medium_10</v>
          </cell>
          <cell r="S800">
            <v>0.83</v>
          </cell>
          <cell r="T800">
            <v>0.95</v>
          </cell>
        </row>
        <row r="801">
          <cell r="R801" t="str">
            <v>44_coarse_10</v>
          </cell>
          <cell r="S801">
            <v>0.83</v>
          </cell>
          <cell r="T801">
            <v>0.95</v>
          </cell>
        </row>
        <row r="802">
          <cell r="R802" t="str">
            <v>46_fine_10</v>
          </cell>
          <cell r="S802">
            <v>0.78</v>
          </cell>
          <cell r="T802">
            <v>0.97</v>
          </cell>
        </row>
        <row r="803">
          <cell r="R803" t="str">
            <v>46_medium_10</v>
          </cell>
          <cell r="S803">
            <v>0.78</v>
          </cell>
          <cell r="T803">
            <v>0.97</v>
          </cell>
        </row>
        <row r="804">
          <cell r="R804" t="str">
            <v>47_fine_10</v>
          </cell>
          <cell r="S804">
            <v>1</v>
          </cell>
          <cell r="T804">
            <v>1</v>
          </cell>
        </row>
        <row r="805">
          <cell r="R805" t="str">
            <v>47_medium_10</v>
          </cell>
          <cell r="S805">
            <v>1</v>
          </cell>
          <cell r="T805">
            <v>1</v>
          </cell>
        </row>
        <row r="806">
          <cell r="R806" t="str">
            <v>47_coarse_10</v>
          </cell>
          <cell r="S806">
            <v>1</v>
          </cell>
          <cell r="T806">
            <v>1</v>
          </cell>
        </row>
        <row r="807">
          <cell r="R807" t="str">
            <v>48A_fine_10</v>
          </cell>
          <cell r="S807">
            <v>1</v>
          </cell>
          <cell r="T807">
            <v>1</v>
          </cell>
        </row>
        <row r="808">
          <cell r="R808" t="str">
            <v>48A_medium_10</v>
          </cell>
          <cell r="S808">
            <v>1</v>
          </cell>
          <cell r="T808">
            <v>1</v>
          </cell>
        </row>
        <row r="809">
          <cell r="R809" t="str">
            <v>48A_coarse_10</v>
          </cell>
          <cell r="S809">
            <v>1</v>
          </cell>
          <cell r="T809">
            <v>1</v>
          </cell>
        </row>
        <row r="810">
          <cell r="R810" t="str">
            <v>48B_fine_10</v>
          </cell>
          <cell r="S810">
            <v>1</v>
          </cell>
          <cell r="T810">
            <v>1</v>
          </cell>
        </row>
        <row r="811">
          <cell r="R811" t="str">
            <v>48B_medium_10</v>
          </cell>
          <cell r="S811">
            <v>1</v>
          </cell>
          <cell r="T811">
            <v>1</v>
          </cell>
        </row>
        <row r="812">
          <cell r="R812" t="str">
            <v>48B_coarse_10</v>
          </cell>
          <cell r="S812">
            <v>1</v>
          </cell>
          <cell r="T812">
            <v>1</v>
          </cell>
        </row>
        <row r="813">
          <cell r="R813" t="str">
            <v>49_fine_10</v>
          </cell>
          <cell r="S813">
            <v>1</v>
          </cell>
          <cell r="T813">
            <v>1</v>
          </cell>
        </row>
        <row r="814">
          <cell r="R814" t="str">
            <v>49_medium_10</v>
          </cell>
          <cell r="S814">
            <v>1</v>
          </cell>
          <cell r="T814">
            <v>1</v>
          </cell>
        </row>
        <row r="815">
          <cell r="R815" t="str">
            <v>49_coarse_10</v>
          </cell>
          <cell r="S815">
            <v>1</v>
          </cell>
          <cell r="T815">
            <v>1</v>
          </cell>
        </row>
        <row r="816">
          <cell r="R816" t="str">
            <v>5_fine_10</v>
          </cell>
          <cell r="S816">
            <v>1</v>
          </cell>
          <cell r="T816">
            <v>1</v>
          </cell>
        </row>
        <row r="817">
          <cell r="R817" t="str">
            <v>5_medium_10</v>
          </cell>
          <cell r="S817">
            <v>1</v>
          </cell>
          <cell r="T817">
            <v>1</v>
          </cell>
        </row>
        <row r="818">
          <cell r="R818" t="str">
            <v>51_fine_10</v>
          </cell>
          <cell r="S818">
            <v>1</v>
          </cell>
          <cell r="T818">
            <v>0.87</v>
          </cell>
        </row>
        <row r="819">
          <cell r="R819" t="str">
            <v>51_medium_10</v>
          </cell>
          <cell r="S819">
            <v>1</v>
          </cell>
          <cell r="T819">
            <v>0.87</v>
          </cell>
        </row>
        <row r="820">
          <cell r="R820" t="str">
            <v>51_coarse_10</v>
          </cell>
          <cell r="S820">
            <v>1</v>
          </cell>
          <cell r="T820">
            <v>0.87</v>
          </cell>
        </row>
        <row r="821">
          <cell r="R821" t="str">
            <v>52_fine_10</v>
          </cell>
          <cell r="S821">
            <v>0.91</v>
          </cell>
          <cell r="T821">
            <v>0.97</v>
          </cell>
        </row>
        <row r="822">
          <cell r="R822" t="str">
            <v>52_medium_10</v>
          </cell>
          <cell r="S822">
            <v>0.91</v>
          </cell>
          <cell r="T822">
            <v>0.97</v>
          </cell>
        </row>
        <row r="823">
          <cell r="R823" t="str">
            <v>52_coarse_10</v>
          </cell>
          <cell r="S823">
            <v>0.91</v>
          </cell>
          <cell r="T823">
            <v>0.97</v>
          </cell>
        </row>
        <row r="824">
          <cell r="R824" t="str">
            <v>53A_fine_10</v>
          </cell>
          <cell r="S824">
            <v>0.9</v>
          </cell>
          <cell r="T824">
            <v>1</v>
          </cell>
        </row>
        <row r="825">
          <cell r="R825" t="str">
            <v>53A_medium_10</v>
          </cell>
          <cell r="S825">
            <v>0.9</v>
          </cell>
          <cell r="T825">
            <v>1</v>
          </cell>
        </row>
        <row r="826">
          <cell r="R826" t="str">
            <v>53A_coarse_10</v>
          </cell>
          <cell r="S826">
            <v>0.9</v>
          </cell>
          <cell r="T826">
            <v>1</v>
          </cell>
        </row>
        <row r="827">
          <cell r="R827" t="str">
            <v>53B_fine_10</v>
          </cell>
          <cell r="S827">
            <v>0.86</v>
          </cell>
          <cell r="T827">
            <v>1</v>
          </cell>
        </row>
        <row r="828">
          <cell r="R828" t="str">
            <v>53B_medium_10</v>
          </cell>
          <cell r="S828">
            <v>0.86</v>
          </cell>
          <cell r="T828">
            <v>1</v>
          </cell>
        </row>
        <row r="829">
          <cell r="R829" t="str">
            <v>53B_coarse_10</v>
          </cell>
          <cell r="S829">
            <v>0.86</v>
          </cell>
          <cell r="T829">
            <v>1</v>
          </cell>
        </row>
        <row r="830">
          <cell r="R830" t="str">
            <v>53C_medium_10</v>
          </cell>
          <cell r="S830">
            <v>0.93</v>
          </cell>
          <cell r="T830">
            <v>1</v>
          </cell>
        </row>
        <row r="831">
          <cell r="R831" t="str">
            <v>54_fine_10</v>
          </cell>
          <cell r="S831">
            <v>0.86</v>
          </cell>
          <cell r="T831">
            <v>1</v>
          </cell>
        </row>
        <row r="832">
          <cell r="R832" t="str">
            <v>54_medium_10</v>
          </cell>
          <cell r="S832">
            <v>0.86</v>
          </cell>
          <cell r="T832">
            <v>1</v>
          </cell>
        </row>
        <row r="833">
          <cell r="R833" t="str">
            <v>54_coarse_10</v>
          </cell>
          <cell r="S833">
            <v>0.86</v>
          </cell>
          <cell r="T833">
            <v>1</v>
          </cell>
        </row>
        <row r="834">
          <cell r="R834" t="str">
            <v>55A_fine_10</v>
          </cell>
          <cell r="S834">
            <v>0.93</v>
          </cell>
          <cell r="T834">
            <v>1</v>
          </cell>
        </row>
        <row r="835">
          <cell r="R835" t="str">
            <v>55A_medium_10</v>
          </cell>
          <cell r="S835">
            <v>0.93</v>
          </cell>
          <cell r="T835">
            <v>1</v>
          </cell>
        </row>
        <row r="836">
          <cell r="R836" t="str">
            <v>55A_coarse_10</v>
          </cell>
          <cell r="S836">
            <v>0.93</v>
          </cell>
          <cell r="T836">
            <v>1</v>
          </cell>
        </row>
        <row r="837">
          <cell r="R837" t="str">
            <v>55B_fine_10</v>
          </cell>
          <cell r="S837">
            <v>0.92</v>
          </cell>
          <cell r="T837">
            <v>1</v>
          </cell>
        </row>
        <row r="838">
          <cell r="R838" t="str">
            <v>55B_medium_10</v>
          </cell>
          <cell r="S838">
            <v>0.92</v>
          </cell>
          <cell r="T838">
            <v>1</v>
          </cell>
        </row>
        <row r="839">
          <cell r="R839" t="str">
            <v>55B_coarse_10</v>
          </cell>
          <cell r="S839">
            <v>0.92</v>
          </cell>
          <cell r="T839">
            <v>1</v>
          </cell>
        </row>
        <row r="840">
          <cell r="R840" t="str">
            <v>55C_fine_10</v>
          </cell>
          <cell r="S840">
            <v>0.94</v>
          </cell>
          <cell r="T840">
            <v>1</v>
          </cell>
        </row>
        <row r="841">
          <cell r="R841" t="str">
            <v>55C_medium_10</v>
          </cell>
          <cell r="S841">
            <v>0.94</v>
          </cell>
          <cell r="T841">
            <v>1</v>
          </cell>
        </row>
        <row r="842">
          <cell r="R842" t="str">
            <v>55C_coarse_10</v>
          </cell>
          <cell r="S842">
            <v>0.94</v>
          </cell>
          <cell r="T842">
            <v>1</v>
          </cell>
        </row>
        <row r="843">
          <cell r="R843" t="str">
            <v>56_fine_10</v>
          </cell>
          <cell r="S843">
            <v>0.93</v>
          </cell>
          <cell r="T843">
            <v>1</v>
          </cell>
        </row>
        <row r="844">
          <cell r="R844" t="str">
            <v>56_medium_10</v>
          </cell>
          <cell r="S844">
            <v>0.93</v>
          </cell>
          <cell r="T844">
            <v>1</v>
          </cell>
        </row>
        <row r="845">
          <cell r="R845" t="str">
            <v>56_coarse_10</v>
          </cell>
          <cell r="S845">
            <v>0.93</v>
          </cell>
          <cell r="T845">
            <v>1</v>
          </cell>
        </row>
        <row r="846">
          <cell r="R846" t="str">
            <v>57_medium_10</v>
          </cell>
          <cell r="S846">
            <v>0.91</v>
          </cell>
          <cell r="T846">
            <v>1</v>
          </cell>
        </row>
        <row r="847">
          <cell r="R847" t="str">
            <v>57_coarse_10</v>
          </cell>
          <cell r="S847">
            <v>0.91</v>
          </cell>
          <cell r="T847">
            <v>1</v>
          </cell>
        </row>
        <row r="848">
          <cell r="R848" t="str">
            <v>58A_fine_10</v>
          </cell>
          <cell r="S848">
            <v>0.8</v>
          </cell>
          <cell r="T848">
            <v>0.95</v>
          </cell>
        </row>
        <row r="849">
          <cell r="R849" t="str">
            <v>58A_medium_10</v>
          </cell>
          <cell r="S849">
            <v>0.8</v>
          </cell>
          <cell r="T849">
            <v>0.95</v>
          </cell>
        </row>
        <row r="850">
          <cell r="R850" t="str">
            <v>58A_coarse_10</v>
          </cell>
          <cell r="S850">
            <v>0.8</v>
          </cell>
          <cell r="T850">
            <v>0.95</v>
          </cell>
        </row>
        <row r="851">
          <cell r="R851" t="str">
            <v>58B_fine_10</v>
          </cell>
          <cell r="S851">
            <v>1</v>
          </cell>
          <cell r="T851">
            <v>1</v>
          </cell>
        </row>
        <row r="852">
          <cell r="R852" t="str">
            <v>58B_medium_10</v>
          </cell>
          <cell r="S852">
            <v>1</v>
          </cell>
          <cell r="T852">
            <v>1</v>
          </cell>
        </row>
        <row r="853">
          <cell r="R853" t="str">
            <v>58B_coarse_10</v>
          </cell>
          <cell r="S853">
            <v>1</v>
          </cell>
          <cell r="T853">
            <v>1</v>
          </cell>
        </row>
        <row r="854">
          <cell r="R854" t="str">
            <v>58C_medium_10</v>
          </cell>
          <cell r="S854">
            <v>1</v>
          </cell>
          <cell r="T854">
            <v>1</v>
          </cell>
        </row>
        <row r="855">
          <cell r="R855" t="str">
            <v>58D_medium_10</v>
          </cell>
          <cell r="S855">
            <v>1</v>
          </cell>
          <cell r="T855">
            <v>1</v>
          </cell>
        </row>
        <row r="856">
          <cell r="R856" t="str">
            <v>58D_coarse_10</v>
          </cell>
          <cell r="S856">
            <v>1</v>
          </cell>
          <cell r="T856">
            <v>1</v>
          </cell>
        </row>
        <row r="857">
          <cell r="R857" t="str">
            <v>6_medium_10</v>
          </cell>
          <cell r="S857">
            <v>1</v>
          </cell>
          <cell r="T857">
            <v>1</v>
          </cell>
        </row>
        <row r="858">
          <cell r="R858" t="str">
            <v>60A_fine_10</v>
          </cell>
          <cell r="S858">
            <v>0.83</v>
          </cell>
          <cell r="T858">
            <v>0.97</v>
          </cell>
        </row>
        <row r="859">
          <cell r="R859" t="str">
            <v>60A_medium_10</v>
          </cell>
          <cell r="S859">
            <v>0.83</v>
          </cell>
          <cell r="T859">
            <v>0.97</v>
          </cell>
        </row>
        <row r="860">
          <cell r="R860" t="str">
            <v>61_medium_10</v>
          </cell>
          <cell r="S860">
            <v>0.75</v>
          </cell>
          <cell r="T860">
            <v>0.94</v>
          </cell>
        </row>
        <row r="861">
          <cell r="R861" t="str">
            <v>62_medium_10</v>
          </cell>
          <cell r="S861">
            <v>1</v>
          </cell>
          <cell r="T861">
            <v>1</v>
          </cell>
        </row>
        <row r="862">
          <cell r="R862" t="str">
            <v>63A_fine_10</v>
          </cell>
          <cell r="S862">
            <v>0.84</v>
          </cell>
          <cell r="T862">
            <v>0.97</v>
          </cell>
        </row>
        <row r="863">
          <cell r="R863" t="str">
            <v>63A_medium_10</v>
          </cell>
          <cell r="S863">
            <v>0.84</v>
          </cell>
          <cell r="T863">
            <v>0.97</v>
          </cell>
        </row>
        <row r="864">
          <cell r="R864" t="str">
            <v>63B_fine_10</v>
          </cell>
          <cell r="S864">
            <v>0.9</v>
          </cell>
          <cell r="T864">
            <v>0.97</v>
          </cell>
        </row>
        <row r="865">
          <cell r="R865" t="str">
            <v>63B_medium_10</v>
          </cell>
          <cell r="S865">
            <v>0.9</v>
          </cell>
          <cell r="T865">
            <v>0.97</v>
          </cell>
        </row>
        <row r="866">
          <cell r="R866" t="str">
            <v>63B_coarse_10</v>
          </cell>
          <cell r="S866">
            <v>0.9</v>
          </cell>
          <cell r="T866">
            <v>0.97</v>
          </cell>
        </row>
        <row r="867">
          <cell r="R867" t="str">
            <v>64_medium_10</v>
          </cell>
          <cell r="S867">
            <v>0.85</v>
          </cell>
          <cell r="T867">
            <v>0.99</v>
          </cell>
        </row>
        <row r="868">
          <cell r="R868" t="str">
            <v>64_coarse_10</v>
          </cell>
          <cell r="S868">
            <v>0.85</v>
          </cell>
          <cell r="T868">
            <v>0.99</v>
          </cell>
        </row>
        <row r="869">
          <cell r="R869" t="str">
            <v>65_medium_10</v>
          </cell>
          <cell r="S869">
            <v>0.5</v>
          </cell>
          <cell r="T869">
            <v>1</v>
          </cell>
        </row>
        <row r="870">
          <cell r="R870" t="str">
            <v>65_coarse_10</v>
          </cell>
          <cell r="S870">
            <v>0.5</v>
          </cell>
          <cell r="T870">
            <v>1</v>
          </cell>
        </row>
        <row r="871">
          <cell r="R871" t="str">
            <v>66_fine_10</v>
          </cell>
          <cell r="S871">
            <v>0.82</v>
          </cell>
          <cell r="T871">
            <v>1</v>
          </cell>
        </row>
        <row r="872">
          <cell r="R872" t="str">
            <v>66_medium_10</v>
          </cell>
          <cell r="S872">
            <v>0.82</v>
          </cell>
          <cell r="T872">
            <v>1</v>
          </cell>
        </row>
        <row r="873">
          <cell r="R873" t="str">
            <v>66_coarse_10</v>
          </cell>
          <cell r="S873">
            <v>0.82</v>
          </cell>
          <cell r="T873">
            <v>1</v>
          </cell>
        </row>
        <row r="874">
          <cell r="R874" t="str">
            <v>67A_fine_10</v>
          </cell>
          <cell r="S874">
            <v>0.84</v>
          </cell>
          <cell r="T874">
            <v>0.96</v>
          </cell>
        </row>
        <row r="875">
          <cell r="R875" t="str">
            <v>67A_medium_10</v>
          </cell>
          <cell r="S875">
            <v>0.84</v>
          </cell>
          <cell r="T875">
            <v>0.96</v>
          </cell>
        </row>
        <row r="876">
          <cell r="R876" t="str">
            <v>67A_coarse_10</v>
          </cell>
          <cell r="S876">
            <v>0.84</v>
          </cell>
          <cell r="T876">
            <v>0.96</v>
          </cell>
        </row>
        <row r="877">
          <cell r="R877" t="str">
            <v>67B_fine_10</v>
          </cell>
          <cell r="S877">
            <v>0.84</v>
          </cell>
          <cell r="T877">
            <v>0.97</v>
          </cell>
        </row>
        <row r="878">
          <cell r="R878" t="str">
            <v>67B_medium_10</v>
          </cell>
          <cell r="S878">
            <v>0.84</v>
          </cell>
          <cell r="T878">
            <v>0.97</v>
          </cell>
        </row>
        <row r="879">
          <cell r="R879" t="str">
            <v>67B_coarse_10</v>
          </cell>
          <cell r="S879">
            <v>0.84</v>
          </cell>
          <cell r="T879">
            <v>0.97</v>
          </cell>
        </row>
        <row r="880">
          <cell r="R880" t="str">
            <v>69_fine_10</v>
          </cell>
          <cell r="S880">
            <v>0.67</v>
          </cell>
          <cell r="T880">
            <v>1</v>
          </cell>
        </row>
        <row r="881">
          <cell r="R881" t="str">
            <v>69_medium_10</v>
          </cell>
          <cell r="S881">
            <v>0.67</v>
          </cell>
          <cell r="T881">
            <v>1</v>
          </cell>
        </row>
        <row r="882">
          <cell r="R882" t="str">
            <v>69_coarse_10</v>
          </cell>
          <cell r="S882">
            <v>0.67</v>
          </cell>
          <cell r="T882">
            <v>1</v>
          </cell>
        </row>
        <row r="883">
          <cell r="R883" t="str">
            <v>7_medium_10</v>
          </cell>
          <cell r="S883">
            <v>0.5</v>
          </cell>
          <cell r="T883">
            <v>0.88</v>
          </cell>
        </row>
        <row r="884">
          <cell r="R884" t="str">
            <v>7_coarse_10</v>
          </cell>
          <cell r="S884">
            <v>0.5</v>
          </cell>
          <cell r="T884">
            <v>0.88</v>
          </cell>
        </row>
        <row r="885">
          <cell r="R885" t="str">
            <v>70A_medium_10</v>
          </cell>
          <cell r="S885">
            <v>1</v>
          </cell>
          <cell r="T885">
            <v>1</v>
          </cell>
        </row>
        <row r="886">
          <cell r="R886" t="str">
            <v>70B_medium_10</v>
          </cell>
          <cell r="S886">
            <v>1</v>
          </cell>
          <cell r="T886">
            <v>1</v>
          </cell>
        </row>
        <row r="887">
          <cell r="R887" t="str">
            <v>70B_coarse_10</v>
          </cell>
          <cell r="S887">
            <v>1</v>
          </cell>
          <cell r="T887">
            <v>1</v>
          </cell>
        </row>
        <row r="888">
          <cell r="R888" t="str">
            <v>70C_medium_10</v>
          </cell>
          <cell r="S888">
            <v>1</v>
          </cell>
          <cell r="T888">
            <v>1</v>
          </cell>
        </row>
        <row r="889">
          <cell r="R889" t="str">
            <v>71_fine_10</v>
          </cell>
          <cell r="S889">
            <v>0.67</v>
          </cell>
          <cell r="T889">
            <v>1</v>
          </cell>
        </row>
        <row r="890">
          <cell r="R890" t="str">
            <v>71_medium_10</v>
          </cell>
          <cell r="S890">
            <v>0.67</v>
          </cell>
          <cell r="T890">
            <v>1</v>
          </cell>
        </row>
        <row r="891">
          <cell r="R891" t="str">
            <v>71_coarse_10</v>
          </cell>
          <cell r="S891">
            <v>0.67</v>
          </cell>
          <cell r="T891">
            <v>1</v>
          </cell>
        </row>
        <row r="892">
          <cell r="R892" t="str">
            <v>72_fine_10</v>
          </cell>
          <cell r="S892">
            <v>0.93</v>
          </cell>
          <cell r="T892">
            <v>0.97</v>
          </cell>
        </row>
        <row r="893">
          <cell r="R893" t="str">
            <v>72_medium_10</v>
          </cell>
          <cell r="S893">
            <v>0.93</v>
          </cell>
          <cell r="T893">
            <v>0.97</v>
          </cell>
        </row>
        <row r="894">
          <cell r="R894" t="str">
            <v>72_coarse_10</v>
          </cell>
          <cell r="S894">
            <v>0.93</v>
          </cell>
          <cell r="T894">
            <v>0.97</v>
          </cell>
        </row>
        <row r="895">
          <cell r="R895" t="str">
            <v>73_fine_10</v>
          </cell>
          <cell r="S895">
            <v>0.9</v>
          </cell>
          <cell r="T895">
            <v>1</v>
          </cell>
        </row>
        <row r="896">
          <cell r="R896" t="str">
            <v>73_medium_10</v>
          </cell>
          <cell r="S896">
            <v>0.9</v>
          </cell>
          <cell r="T896">
            <v>1</v>
          </cell>
        </row>
        <row r="897">
          <cell r="R897" t="str">
            <v>73_coarse_10</v>
          </cell>
          <cell r="S897">
            <v>0.9</v>
          </cell>
          <cell r="T897">
            <v>1</v>
          </cell>
        </row>
        <row r="898">
          <cell r="R898" t="str">
            <v>74_fine_10</v>
          </cell>
          <cell r="S898">
            <v>0.97</v>
          </cell>
          <cell r="T898">
            <v>1</v>
          </cell>
        </row>
        <row r="899">
          <cell r="R899" t="str">
            <v>74_medium_10</v>
          </cell>
          <cell r="S899">
            <v>0.97</v>
          </cell>
          <cell r="T899">
            <v>1</v>
          </cell>
        </row>
        <row r="900">
          <cell r="R900" t="str">
            <v>74_coarse_10</v>
          </cell>
          <cell r="S900">
            <v>0.97</v>
          </cell>
          <cell r="T900">
            <v>1</v>
          </cell>
        </row>
        <row r="901">
          <cell r="R901" t="str">
            <v>75_fine_10</v>
          </cell>
          <cell r="S901">
            <v>0.83</v>
          </cell>
          <cell r="T901">
            <v>1</v>
          </cell>
        </row>
        <row r="902">
          <cell r="R902" t="str">
            <v>75_medium_10</v>
          </cell>
          <cell r="S902">
            <v>0.83</v>
          </cell>
          <cell r="T902">
            <v>1</v>
          </cell>
        </row>
        <row r="903">
          <cell r="R903" t="str">
            <v>75_coarse_10</v>
          </cell>
          <cell r="S903">
            <v>0.83</v>
          </cell>
          <cell r="T903">
            <v>1</v>
          </cell>
        </row>
        <row r="904">
          <cell r="R904" t="str">
            <v>76_fine_10</v>
          </cell>
          <cell r="S904">
            <v>0.92</v>
          </cell>
          <cell r="T904">
            <v>1</v>
          </cell>
        </row>
        <row r="905">
          <cell r="R905" t="str">
            <v>76_medium_10</v>
          </cell>
          <cell r="S905">
            <v>0.92</v>
          </cell>
          <cell r="T905">
            <v>1</v>
          </cell>
        </row>
        <row r="906">
          <cell r="R906" t="str">
            <v>77A_fine_10</v>
          </cell>
          <cell r="S906">
            <v>0.97</v>
          </cell>
          <cell r="T906">
            <v>0.98</v>
          </cell>
        </row>
        <row r="907">
          <cell r="R907" t="str">
            <v>77A_medium_10</v>
          </cell>
          <cell r="S907">
            <v>0.97</v>
          </cell>
          <cell r="T907">
            <v>0.98</v>
          </cell>
        </row>
        <row r="908">
          <cell r="R908" t="str">
            <v>77A_coarse_10</v>
          </cell>
          <cell r="S908">
            <v>0.97</v>
          </cell>
          <cell r="T908">
            <v>0.98</v>
          </cell>
        </row>
        <row r="909">
          <cell r="R909" t="str">
            <v>77B_medium_10</v>
          </cell>
          <cell r="S909">
            <v>0.85</v>
          </cell>
          <cell r="T909">
            <v>0.92</v>
          </cell>
        </row>
        <row r="910">
          <cell r="R910" t="str">
            <v>77B_coarse_10</v>
          </cell>
          <cell r="S910">
            <v>0.85</v>
          </cell>
          <cell r="T910">
            <v>0.92</v>
          </cell>
        </row>
        <row r="911">
          <cell r="R911" t="str">
            <v>77C_fine_10</v>
          </cell>
          <cell r="S911">
            <v>0.92</v>
          </cell>
          <cell r="T911">
            <v>1</v>
          </cell>
        </row>
        <row r="912">
          <cell r="R912" t="str">
            <v>77C_medium_10</v>
          </cell>
          <cell r="S912">
            <v>0.92</v>
          </cell>
          <cell r="T912">
            <v>1</v>
          </cell>
        </row>
        <row r="913">
          <cell r="R913" t="str">
            <v>77C_coarse_10</v>
          </cell>
          <cell r="S913">
            <v>0.92</v>
          </cell>
          <cell r="T913">
            <v>1</v>
          </cell>
        </row>
        <row r="914">
          <cell r="R914" t="str">
            <v>77D_medium_10</v>
          </cell>
          <cell r="S914">
            <v>0.63</v>
          </cell>
          <cell r="T914">
            <v>0.96</v>
          </cell>
        </row>
        <row r="915">
          <cell r="R915" t="str">
            <v>77D_coarse_10</v>
          </cell>
          <cell r="S915">
            <v>0.63</v>
          </cell>
          <cell r="T915">
            <v>0.96</v>
          </cell>
        </row>
        <row r="916">
          <cell r="R916" t="str">
            <v>77E_fine_10</v>
          </cell>
          <cell r="S916">
            <v>0.84</v>
          </cell>
          <cell r="T916">
            <v>0.96</v>
          </cell>
        </row>
        <row r="917">
          <cell r="R917" t="str">
            <v>77E_medium_10</v>
          </cell>
          <cell r="S917">
            <v>0.84</v>
          </cell>
          <cell r="T917">
            <v>0.96</v>
          </cell>
        </row>
        <row r="918">
          <cell r="R918" t="str">
            <v>77E_coarse_10</v>
          </cell>
          <cell r="S918">
            <v>0.84</v>
          </cell>
          <cell r="T918">
            <v>0.96</v>
          </cell>
        </row>
        <row r="919">
          <cell r="R919" t="str">
            <v>78A_fine_10</v>
          </cell>
          <cell r="S919">
            <v>0.87</v>
          </cell>
          <cell r="T919">
            <v>1</v>
          </cell>
        </row>
        <row r="920">
          <cell r="R920" t="str">
            <v>78A_medium_10</v>
          </cell>
          <cell r="S920">
            <v>0.87</v>
          </cell>
          <cell r="T920">
            <v>1</v>
          </cell>
        </row>
        <row r="921">
          <cell r="R921" t="str">
            <v>78A_coarse_10</v>
          </cell>
          <cell r="S921">
            <v>0.87</v>
          </cell>
          <cell r="T921">
            <v>1</v>
          </cell>
        </row>
        <row r="922">
          <cell r="R922" t="str">
            <v>78B_fine_10</v>
          </cell>
          <cell r="S922">
            <v>0.93</v>
          </cell>
          <cell r="T922">
            <v>0.99</v>
          </cell>
        </row>
        <row r="923">
          <cell r="R923" t="str">
            <v>78B_medium_10</v>
          </cell>
          <cell r="S923">
            <v>0.93</v>
          </cell>
          <cell r="T923">
            <v>0.99</v>
          </cell>
        </row>
        <row r="924">
          <cell r="R924" t="str">
            <v>78B_coarse_10</v>
          </cell>
          <cell r="S924">
            <v>0.93</v>
          </cell>
          <cell r="T924">
            <v>0.99</v>
          </cell>
        </row>
        <row r="925">
          <cell r="R925" t="str">
            <v>78C_fine_10</v>
          </cell>
          <cell r="S925">
            <v>0.89</v>
          </cell>
          <cell r="T925">
            <v>1</v>
          </cell>
        </row>
        <row r="926">
          <cell r="R926" t="str">
            <v>78C_medium_10</v>
          </cell>
          <cell r="S926">
            <v>0.89</v>
          </cell>
          <cell r="T926">
            <v>1</v>
          </cell>
        </row>
        <row r="927">
          <cell r="R927" t="str">
            <v>78C_coarse_10</v>
          </cell>
          <cell r="S927">
            <v>0.89</v>
          </cell>
          <cell r="T927">
            <v>1</v>
          </cell>
        </row>
        <row r="928">
          <cell r="R928" t="str">
            <v>79_fine_10</v>
          </cell>
          <cell r="S928">
            <v>0.97</v>
          </cell>
          <cell r="T928">
            <v>1</v>
          </cell>
        </row>
        <row r="929">
          <cell r="R929" t="str">
            <v>79_medium_10</v>
          </cell>
          <cell r="S929">
            <v>0.97</v>
          </cell>
          <cell r="T929">
            <v>1</v>
          </cell>
        </row>
        <row r="930">
          <cell r="R930" t="str">
            <v>79_coarse_10</v>
          </cell>
          <cell r="S930">
            <v>0.97</v>
          </cell>
          <cell r="T930">
            <v>1</v>
          </cell>
        </row>
        <row r="931">
          <cell r="R931" t="str">
            <v>8_medium_10</v>
          </cell>
          <cell r="S931">
            <v>0.75</v>
          </cell>
          <cell r="T931">
            <v>0.78</v>
          </cell>
        </row>
        <row r="932">
          <cell r="R932" t="str">
            <v>8_coarse_10</v>
          </cell>
          <cell r="S932">
            <v>0.75</v>
          </cell>
          <cell r="T932">
            <v>0.78</v>
          </cell>
        </row>
        <row r="933">
          <cell r="R933" t="str">
            <v>80A_fine_10</v>
          </cell>
          <cell r="S933">
            <v>0.9</v>
          </cell>
          <cell r="T933">
            <v>1</v>
          </cell>
        </row>
        <row r="934">
          <cell r="R934" t="str">
            <v>80A_medium_10</v>
          </cell>
          <cell r="S934">
            <v>0.9</v>
          </cell>
          <cell r="T934">
            <v>1</v>
          </cell>
        </row>
        <row r="935">
          <cell r="R935" t="str">
            <v>80A_coarse_10</v>
          </cell>
          <cell r="S935">
            <v>0.9</v>
          </cell>
          <cell r="T935">
            <v>1</v>
          </cell>
        </row>
        <row r="936">
          <cell r="R936" t="str">
            <v>80B_fine_10</v>
          </cell>
          <cell r="S936">
            <v>0.89</v>
          </cell>
          <cell r="T936">
            <v>0.99</v>
          </cell>
        </row>
        <row r="937">
          <cell r="R937" t="str">
            <v>80B_medium_10</v>
          </cell>
          <cell r="S937">
            <v>0.89</v>
          </cell>
          <cell r="T937">
            <v>0.99</v>
          </cell>
        </row>
        <row r="938">
          <cell r="R938" t="str">
            <v>80B_coarse_10</v>
          </cell>
          <cell r="S938">
            <v>0.89</v>
          </cell>
          <cell r="T938">
            <v>0.99</v>
          </cell>
        </row>
        <row r="939">
          <cell r="R939" t="str">
            <v>81A_fine_10</v>
          </cell>
          <cell r="S939">
            <v>0.52</v>
          </cell>
          <cell r="T939">
            <v>0.99</v>
          </cell>
        </row>
        <row r="940">
          <cell r="R940" t="str">
            <v>81A_medium_10</v>
          </cell>
          <cell r="S940">
            <v>0.52</v>
          </cell>
          <cell r="T940">
            <v>0.99</v>
          </cell>
        </row>
        <row r="941">
          <cell r="R941" t="str">
            <v>81B_fine_10</v>
          </cell>
          <cell r="S941">
            <v>1</v>
          </cell>
          <cell r="T941">
            <v>1</v>
          </cell>
        </row>
        <row r="942">
          <cell r="R942" t="str">
            <v>81C_fine_10</v>
          </cell>
          <cell r="S942">
            <v>1</v>
          </cell>
          <cell r="T942">
            <v>1</v>
          </cell>
        </row>
        <row r="943">
          <cell r="R943" t="str">
            <v>82B_fine_10</v>
          </cell>
          <cell r="S943">
            <v>0.85</v>
          </cell>
          <cell r="T943">
            <v>1</v>
          </cell>
        </row>
        <row r="944">
          <cell r="R944" t="str">
            <v>82B_medium_10</v>
          </cell>
          <cell r="S944">
            <v>0.85</v>
          </cell>
          <cell r="T944">
            <v>1</v>
          </cell>
        </row>
        <row r="945">
          <cell r="R945" t="str">
            <v>83A_fine_10</v>
          </cell>
          <cell r="S945">
            <v>0.96</v>
          </cell>
          <cell r="T945">
            <v>0.99</v>
          </cell>
        </row>
        <row r="946">
          <cell r="R946" t="str">
            <v>83A_coarse_10</v>
          </cell>
          <cell r="S946">
            <v>0.96</v>
          </cell>
          <cell r="T946">
            <v>0.99</v>
          </cell>
        </row>
        <row r="947">
          <cell r="R947" t="str">
            <v>83C_coarse_10</v>
          </cell>
          <cell r="S947">
            <v>1</v>
          </cell>
          <cell r="T947">
            <v>1</v>
          </cell>
        </row>
        <row r="948">
          <cell r="R948" t="str">
            <v>83D_fine_10</v>
          </cell>
          <cell r="S948">
            <v>0.91</v>
          </cell>
          <cell r="T948">
            <v>1</v>
          </cell>
        </row>
        <row r="949">
          <cell r="R949" t="str">
            <v>83D_medium_10</v>
          </cell>
          <cell r="S949">
            <v>0.91</v>
          </cell>
          <cell r="T949">
            <v>1</v>
          </cell>
        </row>
        <row r="950">
          <cell r="R950" t="str">
            <v>83D_coarse_10</v>
          </cell>
          <cell r="S950">
            <v>0.91</v>
          </cell>
          <cell r="T950">
            <v>1</v>
          </cell>
        </row>
        <row r="951">
          <cell r="R951" t="str">
            <v>83E_coarse_10</v>
          </cell>
          <cell r="S951">
            <v>0.78</v>
          </cell>
          <cell r="T951">
            <v>1</v>
          </cell>
        </row>
        <row r="952">
          <cell r="R952" t="str">
            <v>84A_fine_10</v>
          </cell>
          <cell r="S952">
            <v>0.85</v>
          </cell>
          <cell r="T952">
            <v>1</v>
          </cell>
        </row>
        <row r="953">
          <cell r="R953" t="str">
            <v>84A_medium_10</v>
          </cell>
          <cell r="S953">
            <v>0.85</v>
          </cell>
          <cell r="T953">
            <v>1</v>
          </cell>
        </row>
        <row r="954">
          <cell r="R954" t="str">
            <v>84A_coarse_10</v>
          </cell>
          <cell r="S954">
            <v>0.85</v>
          </cell>
          <cell r="T954">
            <v>1</v>
          </cell>
        </row>
        <row r="955">
          <cell r="R955" t="str">
            <v>84B_fine_10</v>
          </cell>
          <cell r="S955">
            <v>0.91</v>
          </cell>
          <cell r="T955">
            <v>1</v>
          </cell>
        </row>
        <row r="956">
          <cell r="R956" t="str">
            <v>84B_medium_10</v>
          </cell>
          <cell r="S956">
            <v>0.91</v>
          </cell>
          <cell r="T956">
            <v>1</v>
          </cell>
        </row>
        <row r="957">
          <cell r="R957" t="str">
            <v>84B_coarse_10</v>
          </cell>
          <cell r="S957">
            <v>0.91</v>
          </cell>
          <cell r="T957">
            <v>1</v>
          </cell>
        </row>
        <row r="958">
          <cell r="R958" t="str">
            <v>85_fine_10</v>
          </cell>
          <cell r="S958">
            <v>0.9</v>
          </cell>
          <cell r="T958">
            <v>1</v>
          </cell>
        </row>
        <row r="959">
          <cell r="R959" t="str">
            <v>85_medium_10</v>
          </cell>
          <cell r="S959">
            <v>0.9</v>
          </cell>
          <cell r="T959">
            <v>1</v>
          </cell>
        </row>
        <row r="960">
          <cell r="R960" t="str">
            <v>85_coarse_10</v>
          </cell>
          <cell r="S960">
            <v>0.9</v>
          </cell>
          <cell r="T960">
            <v>1</v>
          </cell>
        </row>
        <row r="961">
          <cell r="R961" t="str">
            <v>86A_fine_10</v>
          </cell>
          <cell r="S961">
            <v>0.92</v>
          </cell>
          <cell r="T961">
            <v>0.99</v>
          </cell>
        </row>
        <row r="962">
          <cell r="R962" t="str">
            <v>86A_medium_10</v>
          </cell>
          <cell r="S962">
            <v>0.92</v>
          </cell>
          <cell r="T962">
            <v>0.99</v>
          </cell>
        </row>
        <row r="963">
          <cell r="R963" t="str">
            <v>86B_fine_10</v>
          </cell>
          <cell r="S963">
            <v>1</v>
          </cell>
          <cell r="T963">
            <v>1</v>
          </cell>
        </row>
        <row r="964">
          <cell r="R964" t="str">
            <v>87A_fine_10</v>
          </cell>
          <cell r="S964">
            <v>0.86</v>
          </cell>
          <cell r="T964">
            <v>1</v>
          </cell>
        </row>
        <row r="965">
          <cell r="R965" t="str">
            <v>87A_medium_10</v>
          </cell>
          <cell r="S965">
            <v>0.86</v>
          </cell>
          <cell r="T965">
            <v>1</v>
          </cell>
        </row>
        <row r="966">
          <cell r="R966" t="str">
            <v>87A_coarse_10</v>
          </cell>
          <cell r="S966">
            <v>0.86</v>
          </cell>
          <cell r="T966">
            <v>1</v>
          </cell>
        </row>
        <row r="967">
          <cell r="R967" t="str">
            <v>87B_fine_10</v>
          </cell>
          <cell r="S967">
            <v>1</v>
          </cell>
          <cell r="T967">
            <v>1</v>
          </cell>
        </row>
        <row r="968">
          <cell r="R968" t="str">
            <v>87B_medium_10</v>
          </cell>
          <cell r="S968">
            <v>1</v>
          </cell>
          <cell r="T968">
            <v>1</v>
          </cell>
        </row>
        <row r="969">
          <cell r="R969" t="str">
            <v>88_coarse_10</v>
          </cell>
          <cell r="S969">
            <v>1</v>
          </cell>
          <cell r="T969">
            <v>1</v>
          </cell>
        </row>
        <row r="970">
          <cell r="R970" t="str">
            <v>89_medium_10</v>
          </cell>
          <cell r="S970">
            <v>0.7</v>
          </cell>
          <cell r="T970">
            <v>1</v>
          </cell>
        </row>
        <row r="971">
          <cell r="R971" t="str">
            <v>89_coarse_10</v>
          </cell>
          <cell r="S971">
            <v>0.7</v>
          </cell>
          <cell r="T971">
            <v>1</v>
          </cell>
        </row>
        <row r="972">
          <cell r="R972" t="str">
            <v>9_fine_10</v>
          </cell>
          <cell r="S972">
            <v>0.85</v>
          </cell>
          <cell r="T972">
            <v>0.75</v>
          </cell>
        </row>
        <row r="973">
          <cell r="R973" t="str">
            <v>9_medium_10</v>
          </cell>
          <cell r="S973">
            <v>0.85</v>
          </cell>
          <cell r="T973">
            <v>0.75</v>
          </cell>
        </row>
        <row r="974">
          <cell r="R974" t="str">
            <v>9_coarse_10</v>
          </cell>
          <cell r="S974">
            <v>0.85</v>
          </cell>
          <cell r="T974">
            <v>0.75</v>
          </cell>
        </row>
        <row r="975">
          <cell r="R975" t="str">
            <v>90A_medium_10</v>
          </cell>
          <cell r="S975">
            <v>0.87</v>
          </cell>
          <cell r="T975">
            <v>1</v>
          </cell>
        </row>
        <row r="976">
          <cell r="R976" t="str">
            <v>90A_coarse_10</v>
          </cell>
          <cell r="S976">
            <v>0.87</v>
          </cell>
          <cell r="T976">
            <v>1</v>
          </cell>
        </row>
        <row r="977">
          <cell r="R977" t="str">
            <v>90B_medium_10</v>
          </cell>
          <cell r="S977">
            <v>0.92</v>
          </cell>
          <cell r="T977">
            <v>1</v>
          </cell>
        </row>
        <row r="978">
          <cell r="R978" t="str">
            <v>90B_coarse_10</v>
          </cell>
          <cell r="S978">
            <v>0.92</v>
          </cell>
          <cell r="T978">
            <v>1</v>
          </cell>
        </row>
        <row r="979">
          <cell r="R979" t="str">
            <v>91A_medium_10</v>
          </cell>
          <cell r="S979">
            <v>0.92</v>
          </cell>
          <cell r="T979">
            <v>0.95</v>
          </cell>
        </row>
        <row r="980">
          <cell r="R980" t="str">
            <v>91A_coarse_10</v>
          </cell>
          <cell r="S980">
            <v>0.92</v>
          </cell>
          <cell r="T980">
            <v>0.95</v>
          </cell>
        </row>
        <row r="981">
          <cell r="R981" t="str">
            <v>91B_coarse_10</v>
          </cell>
          <cell r="S981">
            <v>0.73</v>
          </cell>
          <cell r="T981">
            <v>0.98</v>
          </cell>
        </row>
        <row r="982">
          <cell r="R982" t="str">
            <v>92_fine_10</v>
          </cell>
          <cell r="S982">
            <v>1</v>
          </cell>
          <cell r="T982">
            <v>1</v>
          </cell>
        </row>
        <row r="983">
          <cell r="R983" t="str">
            <v>92_medium_10</v>
          </cell>
          <cell r="S983">
            <v>1</v>
          </cell>
          <cell r="T983">
            <v>1</v>
          </cell>
        </row>
        <row r="984">
          <cell r="R984" t="str">
            <v>94A_medium_10</v>
          </cell>
          <cell r="S984">
            <v>0.89</v>
          </cell>
          <cell r="T984">
            <v>1</v>
          </cell>
        </row>
        <row r="985">
          <cell r="R985" t="str">
            <v>94A_coarse_10</v>
          </cell>
          <cell r="S985">
            <v>0.89</v>
          </cell>
          <cell r="T985">
            <v>1</v>
          </cell>
        </row>
        <row r="986">
          <cell r="R986" t="str">
            <v>94B_medium_10</v>
          </cell>
          <cell r="S986">
            <v>1</v>
          </cell>
          <cell r="T986">
            <v>1</v>
          </cell>
        </row>
        <row r="987">
          <cell r="R987" t="str">
            <v>94B_coarse_10</v>
          </cell>
          <cell r="S987">
            <v>1</v>
          </cell>
          <cell r="T987">
            <v>1</v>
          </cell>
        </row>
        <row r="988">
          <cell r="R988" t="str">
            <v>94C_coarse_10</v>
          </cell>
          <cell r="S988">
            <v>0.86</v>
          </cell>
          <cell r="T988">
            <v>1</v>
          </cell>
        </row>
        <row r="989">
          <cell r="R989" t="str">
            <v>95A_fine_10</v>
          </cell>
          <cell r="S989">
            <v>0.94</v>
          </cell>
          <cell r="T989">
            <v>1</v>
          </cell>
        </row>
        <row r="990">
          <cell r="R990" t="str">
            <v>95A_medium_10</v>
          </cell>
          <cell r="S990">
            <v>0.94</v>
          </cell>
          <cell r="T990">
            <v>1</v>
          </cell>
        </row>
        <row r="991">
          <cell r="R991" t="str">
            <v>95A_coarse_10</v>
          </cell>
          <cell r="S991">
            <v>0.94</v>
          </cell>
          <cell r="T991">
            <v>1</v>
          </cell>
        </row>
        <row r="992">
          <cell r="R992" t="str">
            <v>95B_fine_10</v>
          </cell>
          <cell r="S992">
            <v>0.95</v>
          </cell>
          <cell r="T992">
            <v>1</v>
          </cell>
        </row>
        <row r="993">
          <cell r="R993" t="str">
            <v>95B_medium_10</v>
          </cell>
          <cell r="S993">
            <v>0.95</v>
          </cell>
          <cell r="T993">
            <v>1</v>
          </cell>
        </row>
        <row r="994">
          <cell r="R994" t="str">
            <v>95B_coarse_10</v>
          </cell>
          <cell r="S994">
            <v>0.95</v>
          </cell>
          <cell r="T994">
            <v>1</v>
          </cell>
        </row>
        <row r="995">
          <cell r="R995" t="str">
            <v>96_coarse_10</v>
          </cell>
          <cell r="S995">
            <v>0.8</v>
          </cell>
          <cell r="T995">
            <v>1</v>
          </cell>
        </row>
        <row r="996">
          <cell r="R996" t="str">
            <v>97_fine_10</v>
          </cell>
          <cell r="S996">
            <v>0.94</v>
          </cell>
          <cell r="T996">
            <v>1</v>
          </cell>
        </row>
        <row r="997">
          <cell r="R997" t="str">
            <v>97_medium_10</v>
          </cell>
          <cell r="S997">
            <v>0.94</v>
          </cell>
          <cell r="T997">
            <v>1</v>
          </cell>
        </row>
        <row r="998">
          <cell r="R998" t="str">
            <v>97_coarse_10</v>
          </cell>
          <cell r="S998">
            <v>0.94</v>
          </cell>
          <cell r="T998">
            <v>1</v>
          </cell>
        </row>
        <row r="999">
          <cell r="R999" t="str">
            <v>98_fine_10</v>
          </cell>
          <cell r="S999">
            <v>0.9</v>
          </cell>
          <cell r="T999">
            <v>1</v>
          </cell>
        </row>
        <row r="1000">
          <cell r="R1000" t="str">
            <v>98_medium_10</v>
          </cell>
          <cell r="S1000">
            <v>0.9</v>
          </cell>
          <cell r="T1000">
            <v>1</v>
          </cell>
        </row>
        <row r="1001">
          <cell r="R1001" t="str">
            <v>98_coarse_10</v>
          </cell>
          <cell r="S1001">
            <v>0.9</v>
          </cell>
          <cell r="T1001">
            <v>1</v>
          </cell>
        </row>
        <row r="1002">
          <cell r="R1002" t="str">
            <v>99_fine_10</v>
          </cell>
          <cell r="S1002">
            <v>0.97</v>
          </cell>
          <cell r="T1002">
            <v>1</v>
          </cell>
        </row>
        <row r="1003">
          <cell r="R1003" t="str">
            <v>99_medium_10</v>
          </cell>
          <cell r="S1003">
            <v>0.97</v>
          </cell>
          <cell r="T1003">
            <v>1</v>
          </cell>
        </row>
        <row r="1004">
          <cell r="R1004" t="str">
            <v>99_coarse_10</v>
          </cell>
          <cell r="S1004">
            <v>0.97</v>
          </cell>
          <cell r="T1004">
            <v>1</v>
          </cell>
        </row>
      </sheetData>
      <sheetData sheetId="9" refreshError="1"/>
      <sheetData sheetId="10">
        <row r="3">
          <cell r="E3" t="str">
            <v>Alabama</v>
          </cell>
        </row>
        <row r="4">
          <cell r="A4">
            <v>-40</v>
          </cell>
          <cell r="E4" t="str">
            <v>Arizona</v>
          </cell>
        </row>
        <row r="5">
          <cell r="A5">
            <v>-30</v>
          </cell>
          <cell r="E5" t="str">
            <v>Arkansas</v>
          </cell>
        </row>
        <row r="6">
          <cell r="A6">
            <v>-20</v>
          </cell>
          <cell r="E6" t="str">
            <v>California</v>
          </cell>
        </row>
        <row r="7">
          <cell r="A7">
            <v>-10</v>
          </cell>
          <cell r="E7" t="str">
            <v>Colorado</v>
          </cell>
        </row>
        <row r="8">
          <cell r="A8">
            <v>0</v>
          </cell>
          <cell r="E8" t="str">
            <v>Connecticut</v>
          </cell>
        </row>
        <row r="9">
          <cell r="A9">
            <v>10</v>
          </cell>
          <cell r="E9" t="str">
            <v>Delaware</v>
          </cell>
        </row>
        <row r="10">
          <cell r="A10">
            <v>20</v>
          </cell>
          <cell r="E10" t="str">
            <v>Florida</v>
          </cell>
        </row>
        <row r="11">
          <cell r="A11">
            <v>30</v>
          </cell>
          <cell r="E11" t="str">
            <v>Georgia</v>
          </cell>
        </row>
        <row r="12">
          <cell r="A12">
            <v>40</v>
          </cell>
          <cell r="E12" t="str">
            <v>Idaho</v>
          </cell>
        </row>
        <row r="13">
          <cell r="A13">
            <v>50</v>
          </cell>
          <cell r="E13" t="str">
            <v>Illinois</v>
          </cell>
        </row>
        <row r="14">
          <cell r="A14">
            <v>60</v>
          </cell>
          <cell r="E14" t="str">
            <v>Indiana</v>
          </cell>
        </row>
        <row r="15">
          <cell r="A15">
            <v>70</v>
          </cell>
          <cell r="E15" t="str">
            <v>Iowa</v>
          </cell>
        </row>
        <row r="16">
          <cell r="A16">
            <v>80</v>
          </cell>
          <cell r="E16" t="str">
            <v>Kansas</v>
          </cell>
        </row>
        <row r="17">
          <cell r="E17" t="str">
            <v>Kentucky</v>
          </cell>
        </row>
        <row r="18">
          <cell r="E18" t="str">
            <v>Louisiana</v>
          </cell>
        </row>
        <row r="19">
          <cell r="A19" t="str">
            <v>Dairy Cows</v>
          </cell>
          <cell r="E19" t="str">
            <v>Maine</v>
          </cell>
        </row>
        <row r="20">
          <cell r="A20" t="str">
            <v>Dairy Heifers</v>
          </cell>
          <cell r="E20" t="str">
            <v>Maryland</v>
          </cell>
        </row>
        <row r="21">
          <cell r="A21" t="str">
            <v>Bulls</v>
          </cell>
          <cell r="E21" t="str">
            <v>Massachusetts</v>
          </cell>
        </row>
        <row r="22">
          <cell r="A22" t="str">
            <v>Calves</v>
          </cell>
          <cell r="E22" t="str">
            <v>Michigan</v>
          </cell>
        </row>
        <row r="23">
          <cell r="A23" t="str">
            <v>Beef Cows</v>
          </cell>
          <cell r="E23" t="str">
            <v>Minnesota</v>
          </cell>
        </row>
        <row r="24">
          <cell r="A24" t="str">
            <v>Beef Heifers</v>
          </cell>
          <cell r="E24" t="str">
            <v>Mississippi</v>
          </cell>
        </row>
        <row r="25">
          <cell r="A25" t="str">
            <v>Steers</v>
          </cell>
          <cell r="E25" t="str">
            <v>Missouri</v>
          </cell>
        </row>
        <row r="26">
          <cell r="A26" t="str">
            <v>Bison</v>
          </cell>
          <cell r="E26" t="str">
            <v>Montana</v>
          </cell>
        </row>
        <row r="27">
          <cell r="A27" t="str">
            <v>Goats</v>
          </cell>
          <cell r="E27" t="str">
            <v>Nebraska</v>
          </cell>
        </row>
        <row r="28">
          <cell r="A28" t="str">
            <v>Sheep</v>
          </cell>
          <cell r="E28" t="str">
            <v>Nevada</v>
          </cell>
        </row>
        <row r="29">
          <cell r="A29" t="str">
            <v>Horses</v>
          </cell>
          <cell r="E29" t="str">
            <v>New Hampshire</v>
          </cell>
        </row>
        <row r="30">
          <cell r="A30" t="str">
            <v>Mules and Asses</v>
          </cell>
          <cell r="E30" t="str">
            <v>New Jersey</v>
          </cell>
        </row>
        <row r="31">
          <cell r="A31" t="str">
            <v>Swine</v>
          </cell>
          <cell r="E31" t="str">
            <v>New Mexico</v>
          </cell>
        </row>
        <row r="32">
          <cell r="A32" t="str">
            <v>Poultry</v>
          </cell>
          <cell r="E32" t="str">
            <v>New York</v>
          </cell>
        </row>
        <row r="33">
          <cell r="E33" t="str">
            <v>North Carolina</v>
          </cell>
        </row>
        <row r="34">
          <cell r="E34" t="str">
            <v>North Dakota</v>
          </cell>
        </row>
        <row r="35">
          <cell r="E35" t="str">
            <v>Ohio</v>
          </cell>
        </row>
        <row r="36">
          <cell r="E36" t="str">
            <v>Oklahoma</v>
          </cell>
        </row>
        <row r="37">
          <cell r="E37" t="str">
            <v>Oregon</v>
          </cell>
        </row>
        <row r="38">
          <cell r="E38" t="str">
            <v>Pennsylvania</v>
          </cell>
        </row>
        <row r="39">
          <cell r="E39" t="str">
            <v>Rhode Island</v>
          </cell>
        </row>
        <row r="40">
          <cell r="E40" t="str">
            <v>South Carolina</v>
          </cell>
        </row>
        <row r="41">
          <cell r="E41" t="str">
            <v>South Dakota</v>
          </cell>
        </row>
        <row r="42">
          <cell r="E42" t="str">
            <v>Tennessee</v>
          </cell>
        </row>
        <row r="43">
          <cell r="E43" t="str">
            <v>Texas</v>
          </cell>
        </row>
        <row r="44">
          <cell r="E44" t="str">
            <v>Utah</v>
          </cell>
        </row>
        <row r="45">
          <cell r="E45" t="str">
            <v>Vermont</v>
          </cell>
        </row>
        <row r="46">
          <cell r="E46" t="str">
            <v>Virginia</v>
          </cell>
        </row>
        <row r="47">
          <cell r="E47" t="str">
            <v>Washington</v>
          </cell>
        </row>
        <row r="48">
          <cell r="E48" t="str">
            <v>West Virginia</v>
          </cell>
        </row>
        <row r="49">
          <cell r="E49" t="str">
            <v>Wisconsin</v>
          </cell>
        </row>
        <row r="50">
          <cell r="E50" t="str">
            <v>Wyoming</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2078A-0B11-40E6-86E7-B1488226E24A}">
  <sheetPr>
    <tabColor theme="6"/>
  </sheetPr>
  <dimension ref="A1:Q19"/>
  <sheetViews>
    <sheetView workbookViewId="0">
      <selection activeCell="K3" sqref="K3"/>
    </sheetView>
  </sheetViews>
  <sheetFormatPr defaultColWidth="8.85546875" defaultRowHeight="15" x14ac:dyDescent="0.25"/>
  <cols>
    <col min="1" max="1" width="3.7109375" customWidth="1"/>
    <col min="2" max="2" width="1.7109375" customWidth="1"/>
    <col min="5" max="5" width="11.42578125" customWidth="1"/>
    <col min="17" max="17" width="17" customWidth="1"/>
  </cols>
  <sheetData>
    <row r="1" spans="1:17" ht="54.95" customHeight="1" x14ac:dyDescent="0.25"/>
    <row r="2" spans="1:17" ht="22.5" x14ac:dyDescent="0.3">
      <c r="B2" s="152" t="s">
        <v>221</v>
      </c>
      <c r="C2" s="153"/>
    </row>
    <row r="3" spans="1:17" ht="35.1" customHeight="1" x14ac:dyDescent="0.25">
      <c r="A3" s="154"/>
      <c r="B3" s="154" t="s">
        <v>285</v>
      </c>
    </row>
    <row r="4" spans="1:17" ht="15.75" x14ac:dyDescent="0.25">
      <c r="B4" s="274" t="s">
        <v>0</v>
      </c>
      <c r="C4" s="274"/>
      <c r="D4" s="274"/>
      <c r="E4" s="274"/>
      <c r="F4" s="274"/>
      <c r="G4" s="274"/>
      <c r="H4" s="274"/>
      <c r="I4" s="274"/>
      <c r="J4" s="274"/>
      <c r="K4" s="274"/>
      <c r="L4" s="274"/>
      <c r="M4" s="274"/>
      <c r="N4" s="274"/>
      <c r="O4" s="274"/>
      <c r="P4" s="274"/>
      <c r="Q4" s="274"/>
    </row>
    <row r="5" spans="1:17" ht="30" customHeight="1" x14ac:dyDescent="0.25">
      <c r="B5" s="275" t="s">
        <v>222</v>
      </c>
      <c r="C5" s="276"/>
      <c r="D5" s="276"/>
      <c r="E5" s="276"/>
      <c r="F5" s="276"/>
      <c r="G5" s="276"/>
      <c r="H5" s="276"/>
      <c r="I5" s="276"/>
      <c r="J5" s="276"/>
      <c r="K5" s="276"/>
      <c r="L5" s="276"/>
      <c r="M5" s="276"/>
      <c r="N5" s="276"/>
      <c r="O5" s="276"/>
      <c r="P5" s="276"/>
      <c r="Q5" s="277"/>
    </row>
    <row r="6" spans="1:17" ht="30" customHeight="1" x14ac:dyDescent="0.25">
      <c r="B6" s="278"/>
      <c r="C6" s="279"/>
      <c r="D6" s="279"/>
      <c r="E6" s="279"/>
      <c r="F6" s="279"/>
      <c r="G6" s="279"/>
      <c r="H6" s="279"/>
      <c r="I6" s="279"/>
      <c r="J6" s="279"/>
      <c r="K6" s="279"/>
      <c r="L6" s="279"/>
      <c r="M6" s="279"/>
      <c r="N6" s="279"/>
      <c r="O6" s="279"/>
      <c r="P6" s="279"/>
      <c r="Q6" s="280"/>
    </row>
    <row r="7" spans="1:17" ht="30" customHeight="1" x14ac:dyDescent="0.25">
      <c r="B7" s="281"/>
      <c r="C7" s="282"/>
      <c r="D7" s="282"/>
      <c r="E7" s="282"/>
      <c r="F7" s="282"/>
      <c r="G7" s="282"/>
      <c r="H7" s="282"/>
      <c r="I7" s="282"/>
      <c r="J7" s="282"/>
      <c r="K7" s="282"/>
      <c r="L7" s="282"/>
      <c r="M7" s="282"/>
      <c r="N7" s="282"/>
      <c r="O7" s="282"/>
      <c r="P7" s="282"/>
      <c r="Q7" s="283"/>
    </row>
    <row r="9" spans="1:17" ht="15.75" x14ac:dyDescent="0.25">
      <c r="B9" s="274" t="s">
        <v>1</v>
      </c>
      <c r="C9" s="274"/>
      <c r="D9" s="274"/>
      <c r="E9" s="274"/>
      <c r="F9" s="274"/>
      <c r="G9" s="274"/>
      <c r="H9" s="274"/>
      <c r="I9" s="274"/>
      <c r="J9" s="274"/>
      <c r="K9" s="274"/>
      <c r="L9" s="274"/>
      <c r="M9" s="274"/>
      <c r="N9" s="274"/>
      <c r="O9" s="274"/>
      <c r="P9" s="274"/>
      <c r="Q9" s="274"/>
    </row>
    <row r="10" spans="1:17" x14ac:dyDescent="0.25">
      <c r="B10" s="155"/>
      <c r="C10" s="156"/>
      <c r="Q10" s="157"/>
    </row>
    <row r="11" spans="1:17" x14ac:dyDescent="0.25">
      <c r="B11" s="155"/>
      <c r="C11" s="284" t="s">
        <v>2</v>
      </c>
      <c r="D11" s="284"/>
      <c r="E11" s="284"/>
      <c r="F11" t="s">
        <v>3</v>
      </c>
      <c r="Q11" s="157"/>
    </row>
    <row r="12" spans="1:17" x14ac:dyDescent="0.25">
      <c r="B12" s="155"/>
      <c r="C12" s="285" t="s">
        <v>268</v>
      </c>
      <c r="D12" s="285"/>
      <c r="E12" s="285"/>
      <c r="F12" t="s">
        <v>269</v>
      </c>
      <c r="Q12" s="157"/>
    </row>
    <row r="13" spans="1:17" ht="15" customHeight="1" x14ac:dyDescent="0.25">
      <c r="B13" s="155"/>
      <c r="C13" s="286" t="s">
        <v>4</v>
      </c>
      <c r="D13" s="286"/>
      <c r="E13" s="286"/>
      <c r="F13" s="158" t="s">
        <v>270</v>
      </c>
      <c r="G13" s="159"/>
      <c r="H13" s="159"/>
      <c r="I13" s="159"/>
      <c r="J13" s="159"/>
      <c r="K13" s="159"/>
      <c r="L13" s="159"/>
      <c r="M13" s="159"/>
      <c r="N13" s="159"/>
      <c r="O13" s="159"/>
      <c r="P13" s="159"/>
      <c r="Q13" s="160"/>
    </row>
    <row r="14" spans="1:17" ht="15" customHeight="1" x14ac:dyDescent="0.25">
      <c r="B14" s="155"/>
      <c r="C14" s="161" t="s">
        <v>5</v>
      </c>
      <c r="D14" s="161"/>
      <c r="E14" s="161"/>
      <c r="F14" s="158" t="s">
        <v>6</v>
      </c>
      <c r="G14" s="159"/>
      <c r="H14" s="159"/>
      <c r="I14" s="159"/>
      <c r="J14" s="159"/>
      <c r="K14" s="159"/>
      <c r="L14" s="159"/>
      <c r="M14" s="159"/>
      <c r="N14" s="159"/>
      <c r="O14" s="159"/>
      <c r="P14" s="159"/>
      <c r="Q14" s="160"/>
    </row>
    <row r="15" spans="1:17" x14ac:dyDescent="0.25">
      <c r="B15" s="162"/>
      <c r="C15" s="163"/>
      <c r="D15" s="163"/>
      <c r="E15" s="163"/>
      <c r="F15" s="163"/>
      <c r="G15" s="163"/>
      <c r="H15" s="163"/>
      <c r="I15" s="163"/>
      <c r="J15" s="163"/>
      <c r="K15" s="163"/>
      <c r="L15" s="163"/>
      <c r="M15" s="163"/>
      <c r="N15" s="163"/>
      <c r="O15" s="163"/>
      <c r="P15" s="163"/>
      <c r="Q15" s="164"/>
    </row>
    <row r="17" spans="2:17" ht="15.75" x14ac:dyDescent="0.25">
      <c r="B17" s="268" t="s">
        <v>7</v>
      </c>
      <c r="C17" s="269"/>
      <c r="D17" s="269"/>
      <c r="E17" s="269"/>
      <c r="F17" s="269"/>
      <c r="G17" s="269"/>
      <c r="H17" s="269"/>
      <c r="I17" s="269"/>
      <c r="J17" s="269"/>
      <c r="K17" s="269"/>
      <c r="L17" s="269"/>
      <c r="M17" s="269"/>
      <c r="N17" s="269"/>
      <c r="O17" s="269"/>
      <c r="P17" s="269"/>
      <c r="Q17" s="270"/>
    </row>
    <row r="18" spans="2:17" x14ac:dyDescent="0.25">
      <c r="B18" s="165" t="s">
        <v>319</v>
      </c>
      <c r="Q18" s="157"/>
    </row>
    <row r="19" spans="2:17" ht="31.5" customHeight="1" x14ac:dyDescent="0.25">
      <c r="B19" s="271" t="s">
        <v>320</v>
      </c>
      <c r="C19" s="272"/>
      <c r="D19" s="272"/>
      <c r="E19" s="272"/>
      <c r="F19" s="272"/>
      <c r="G19" s="272"/>
      <c r="H19" s="272"/>
      <c r="I19" s="272"/>
      <c r="J19" s="272"/>
      <c r="K19" s="272"/>
      <c r="L19" s="272"/>
      <c r="M19" s="272"/>
      <c r="N19" s="272"/>
      <c r="O19" s="272"/>
      <c r="P19" s="272"/>
      <c r="Q19" s="273"/>
    </row>
  </sheetData>
  <sheetProtection algorithmName="SHA-512" hashValue="5+WzGUdN5hmS71VHI0N+Mg0xO6JCQkHW3YSqc8SJjk5BvrpwWditY1iEtO03G28qGyEPRYmUEHU+AEVAH6ZXiA==" saltValue="cuad0gWQB7znY2J436Oo3A==" spinCount="100000" sheet="1" objects="1" scenarios="1"/>
  <mergeCells count="8">
    <mergeCell ref="B17:Q17"/>
    <mergeCell ref="B19:Q19"/>
    <mergeCell ref="B4:Q4"/>
    <mergeCell ref="B5:Q7"/>
    <mergeCell ref="B9:Q9"/>
    <mergeCell ref="C11:E11"/>
    <mergeCell ref="C12:E12"/>
    <mergeCell ref="C13:E1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sheetPr>
  <dimension ref="A1:K94"/>
  <sheetViews>
    <sheetView tabSelected="1" zoomScale="80" zoomScaleNormal="80" workbookViewId="0">
      <selection activeCell="E12" sqref="E12"/>
    </sheetView>
  </sheetViews>
  <sheetFormatPr defaultColWidth="9.140625" defaultRowHeight="18" x14ac:dyDescent="0.25"/>
  <cols>
    <col min="1" max="1" width="60.7109375" style="7" customWidth="1"/>
    <col min="2" max="2" width="3.5703125" style="6" customWidth="1"/>
    <col min="3" max="3" width="17.7109375" style="6" customWidth="1"/>
    <col min="4" max="4" width="3.5703125" style="6" customWidth="1"/>
    <col min="5" max="5" width="157.42578125" style="6" customWidth="1"/>
    <col min="6" max="6" width="11.42578125" style="4" customWidth="1"/>
    <col min="7" max="7" width="46.5703125" style="5" bestFit="1" customWidth="1"/>
    <col min="8" max="8" width="14.85546875" style="4" customWidth="1"/>
    <col min="9" max="9" width="12.42578125" style="4" customWidth="1"/>
    <col min="10" max="10" width="13.140625" style="4" customWidth="1"/>
    <col min="11" max="11" width="9.42578125" style="4" customWidth="1"/>
    <col min="12" max="16384" width="9.140625" style="4"/>
  </cols>
  <sheetData>
    <row r="1" spans="1:7" ht="21" customHeight="1" x14ac:dyDescent="0.25">
      <c r="A1" s="16" t="s">
        <v>8</v>
      </c>
      <c r="B1" s="199"/>
      <c r="C1" s="3"/>
      <c r="D1" s="191"/>
      <c r="E1" s="191" t="s">
        <v>236</v>
      </c>
    </row>
    <row r="2" spans="1:7" ht="20.25" customHeight="1" x14ac:dyDescent="0.25">
      <c r="A2" s="200" t="s">
        <v>229</v>
      </c>
      <c r="B2" s="199"/>
      <c r="C2" s="198"/>
      <c r="D2" s="191"/>
      <c r="E2" s="191" t="s">
        <v>237</v>
      </c>
    </row>
    <row r="3" spans="1:7" ht="20.25" customHeight="1" x14ac:dyDescent="0.25">
      <c r="A3" s="15"/>
      <c r="B3" s="199"/>
      <c r="C3" s="1"/>
      <c r="D3" s="191"/>
      <c r="E3" s="191" t="s">
        <v>9</v>
      </c>
    </row>
    <row r="4" spans="1:7" ht="6" customHeight="1" x14ac:dyDescent="0.25">
      <c r="A4" s="14"/>
      <c r="B4" s="2"/>
      <c r="C4" s="2"/>
      <c r="D4" s="2"/>
      <c r="E4" s="4"/>
    </row>
    <row r="5" spans="1:7" ht="20.25" customHeight="1" x14ac:dyDescent="0.2">
      <c r="A5" s="55"/>
      <c r="B5" s="17"/>
      <c r="C5" s="17"/>
      <c r="D5" s="17"/>
      <c r="E5" s="18" t="s">
        <v>10</v>
      </c>
      <c r="F5" s="44" t="s">
        <v>11</v>
      </c>
      <c r="G5" s="19" t="s">
        <v>12</v>
      </c>
    </row>
    <row r="6" spans="1:7" s="52" customFormat="1" ht="28.5" customHeight="1" x14ac:dyDescent="0.2">
      <c r="A6" s="53" t="s">
        <v>230</v>
      </c>
      <c r="B6" s="54"/>
      <c r="C6" s="197"/>
      <c r="D6" s="206"/>
      <c r="E6" s="191"/>
      <c r="F6" s="50"/>
      <c r="G6" s="51"/>
    </row>
    <row r="7" spans="1:7" s="52" customFormat="1" ht="28.5" customHeight="1" x14ac:dyDescent="0.2">
      <c r="A7" s="53" t="s">
        <v>220</v>
      </c>
      <c r="B7" s="54"/>
      <c r="C7" s="196">
        <f>C6+DATEDIF(DATE(YEAR(C6),MONTH(C6),DAY(C6)),DATE(YEAR(C6)+100,MONTH(C6),DAY(C6)),"d")-1</f>
        <v>36524</v>
      </c>
      <c r="D7" s="206"/>
      <c r="E7" s="191"/>
      <c r="F7" s="50"/>
      <c r="G7" s="51"/>
    </row>
    <row r="8" spans="1:7" ht="23.25" customHeight="1" x14ac:dyDescent="0.25">
      <c r="A8" s="287" t="s">
        <v>228</v>
      </c>
      <c r="B8" s="288"/>
      <c r="C8" s="288"/>
      <c r="D8" s="288"/>
      <c r="E8" s="289"/>
      <c r="F8" s="20"/>
      <c r="G8" s="21"/>
    </row>
    <row r="9" spans="1:7" ht="23.25" customHeight="1" x14ac:dyDescent="0.2">
      <c r="A9" s="41" t="s">
        <v>288</v>
      </c>
      <c r="B9" s="35"/>
      <c r="C9" s="231"/>
      <c r="D9" s="207"/>
      <c r="E9" s="23" t="s">
        <v>292</v>
      </c>
      <c r="F9" s="240">
        <v>6.1</v>
      </c>
      <c r="G9" s="24" t="s">
        <v>289</v>
      </c>
    </row>
    <row r="10" spans="1:7" ht="29.25" customHeight="1" x14ac:dyDescent="0.2">
      <c r="A10" s="41" t="s">
        <v>287</v>
      </c>
      <c r="B10" s="35"/>
      <c r="C10" s="231"/>
      <c r="D10" s="207"/>
      <c r="E10" s="23" t="s">
        <v>235</v>
      </c>
      <c r="F10" s="240">
        <v>6.1</v>
      </c>
      <c r="G10" s="24" t="s">
        <v>286</v>
      </c>
    </row>
    <row r="11" spans="1:7" ht="29.25" customHeight="1" x14ac:dyDescent="0.2">
      <c r="A11" s="22" t="s">
        <v>13</v>
      </c>
      <c r="B11" s="35"/>
      <c r="C11" s="239"/>
      <c r="D11" s="208"/>
      <c r="E11" s="25" t="s">
        <v>323</v>
      </c>
      <c r="F11" s="240">
        <v>6.1</v>
      </c>
      <c r="G11" s="24" t="s">
        <v>290</v>
      </c>
    </row>
    <row r="12" spans="1:7" ht="29.25" customHeight="1" x14ac:dyDescent="0.2">
      <c r="A12" s="26" t="s">
        <v>312</v>
      </c>
      <c r="B12" s="36"/>
      <c r="C12" s="232">
        <f>C9*(1-C11)</f>
        <v>0</v>
      </c>
      <c r="D12" s="36"/>
      <c r="E12" s="27" t="s">
        <v>321</v>
      </c>
      <c r="F12" s="240">
        <v>6.1</v>
      </c>
      <c r="G12" s="19" t="s">
        <v>291</v>
      </c>
    </row>
    <row r="13" spans="1:7" ht="29.25" customHeight="1" x14ac:dyDescent="0.2">
      <c r="A13" s="26" t="s">
        <v>313</v>
      </c>
      <c r="B13" s="36"/>
      <c r="C13" s="232">
        <f>C10*(1-C11)</f>
        <v>0</v>
      </c>
      <c r="D13" s="36"/>
      <c r="E13" s="27" t="s">
        <v>322</v>
      </c>
      <c r="F13" s="240">
        <v>6.1</v>
      </c>
      <c r="G13" s="19" t="s">
        <v>299</v>
      </c>
    </row>
    <row r="14" spans="1:7" ht="29.25" customHeight="1" x14ac:dyDescent="0.2">
      <c r="A14" s="201" t="s">
        <v>310</v>
      </c>
      <c r="B14" s="37"/>
      <c r="C14" s="233"/>
      <c r="D14" s="209"/>
      <c r="E14" s="28" t="s">
        <v>311</v>
      </c>
      <c r="F14" s="240">
        <v>6.1</v>
      </c>
      <c r="G14" s="24" t="s">
        <v>300</v>
      </c>
    </row>
    <row r="15" spans="1:7" ht="29.25" customHeight="1" x14ac:dyDescent="0.2">
      <c r="A15" s="264" t="s">
        <v>293</v>
      </c>
      <c r="B15" s="37"/>
      <c r="C15" s="265" t="s">
        <v>296</v>
      </c>
      <c r="D15" s="266"/>
      <c r="E15" s="28" t="s">
        <v>294</v>
      </c>
      <c r="F15" s="240"/>
      <c r="G15" s="24"/>
    </row>
    <row r="16" spans="1:7" ht="29.25" customHeight="1" x14ac:dyDescent="0.2">
      <c r="A16" s="40" t="s">
        <v>295</v>
      </c>
      <c r="B16" s="37"/>
      <c r="C16" s="267">
        <f>IF(C15="No",0.1,0.15)</f>
        <v>0.1</v>
      </c>
      <c r="D16" s="266"/>
      <c r="E16" s="29" t="s">
        <v>297</v>
      </c>
      <c r="F16" s="240">
        <v>6.1</v>
      </c>
      <c r="G16" s="24" t="s">
        <v>298</v>
      </c>
    </row>
    <row r="17" spans="1:8" ht="29.25" customHeight="1" x14ac:dyDescent="0.2">
      <c r="A17" s="40" t="s">
        <v>314</v>
      </c>
      <c r="B17" s="37"/>
      <c r="C17" s="234">
        <f>IF(C12-C14&lt;0,0,C12-C14)</f>
        <v>0</v>
      </c>
      <c r="D17" s="266"/>
      <c r="E17" s="29" t="s">
        <v>315</v>
      </c>
      <c r="F17" s="240">
        <v>6.1</v>
      </c>
      <c r="G17" s="24" t="s">
        <v>301</v>
      </c>
    </row>
    <row r="18" spans="1:8" ht="29.25" customHeight="1" x14ac:dyDescent="0.2">
      <c r="A18" s="40" t="s">
        <v>316</v>
      </c>
      <c r="B18" s="37"/>
      <c r="C18" s="234">
        <f>(C13-C12)*C16</f>
        <v>0</v>
      </c>
      <c r="D18" s="266"/>
      <c r="E18" s="29" t="s">
        <v>317</v>
      </c>
      <c r="F18" s="240">
        <v>6.1</v>
      </c>
      <c r="G18" s="24" t="s">
        <v>302</v>
      </c>
    </row>
    <row r="19" spans="1:8" ht="29.25" customHeight="1" x14ac:dyDescent="0.2">
      <c r="A19" s="40" t="s">
        <v>318</v>
      </c>
      <c r="B19" s="37"/>
      <c r="C19" s="234">
        <f>C17+C18</f>
        <v>0</v>
      </c>
      <c r="D19" s="210"/>
      <c r="E19" s="29" t="s">
        <v>249</v>
      </c>
      <c r="F19" s="240">
        <v>6.1</v>
      </c>
      <c r="G19" s="24"/>
      <c r="H19" s="45"/>
    </row>
    <row r="20" spans="1:8" ht="23.25" customHeight="1" x14ac:dyDescent="0.25">
      <c r="A20" s="287" t="s">
        <v>307</v>
      </c>
      <c r="B20" s="288"/>
      <c r="C20" s="288"/>
      <c r="D20" s="288"/>
      <c r="E20" s="288"/>
      <c r="F20" s="241"/>
      <c r="G20" s="30"/>
    </row>
    <row r="21" spans="1:8" ht="30" customHeight="1" x14ac:dyDescent="0.2">
      <c r="A21" s="250" t="s">
        <v>231</v>
      </c>
      <c r="B21" s="38"/>
      <c r="C21" s="253"/>
      <c r="D21" s="211"/>
      <c r="E21" s="251" t="s">
        <v>254</v>
      </c>
      <c r="F21" s="252">
        <v>6.5</v>
      </c>
      <c r="G21" s="24" t="s">
        <v>258</v>
      </c>
    </row>
    <row r="22" spans="1:8" ht="30" customHeight="1" x14ac:dyDescent="0.2">
      <c r="A22" s="201" t="s">
        <v>15</v>
      </c>
      <c r="B22" s="38"/>
      <c r="C22" s="254"/>
      <c r="D22" s="209"/>
      <c r="E22" s="28" t="s">
        <v>255</v>
      </c>
      <c r="F22" s="252">
        <v>6.5</v>
      </c>
      <c r="G22" s="24" t="s">
        <v>259</v>
      </c>
    </row>
    <row r="23" spans="1:8" ht="30" customHeight="1" x14ac:dyDescent="0.2">
      <c r="A23" s="202" t="s">
        <v>238</v>
      </c>
      <c r="B23" s="38"/>
      <c r="C23" s="230">
        <f>'III. Results + Conversions'!G4</f>
        <v>0</v>
      </c>
      <c r="D23" s="212"/>
      <c r="E23" s="204" t="s">
        <v>256</v>
      </c>
      <c r="F23" s="242" t="s">
        <v>14</v>
      </c>
      <c r="G23" s="24"/>
    </row>
    <row r="24" spans="1:8" ht="30" customHeight="1" x14ac:dyDescent="0.2">
      <c r="A24" s="202" t="s">
        <v>16</v>
      </c>
      <c r="B24" s="38"/>
      <c r="C24" s="263">
        <f>'III. Results + Conversions'!G7</f>
        <v>0</v>
      </c>
      <c r="D24" s="209"/>
      <c r="E24" s="205" t="s">
        <v>257</v>
      </c>
      <c r="F24" s="242" t="s">
        <v>14</v>
      </c>
      <c r="G24" s="24"/>
    </row>
    <row r="25" spans="1:8" ht="30" customHeight="1" x14ac:dyDescent="0.2">
      <c r="A25" s="203" t="s">
        <v>239</v>
      </c>
      <c r="B25" s="38"/>
      <c r="C25" s="230">
        <f>'III. Results + Conversions'!G5</f>
        <v>0</v>
      </c>
      <c r="D25" s="212"/>
      <c r="E25" s="205" t="s">
        <v>250</v>
      </c>
      <c r="F25" s="242" t="s">
        <v>14</v>
      </c>
      <c r="G25" s="19" t="s">
        <v>264</v>
      </c>
    </row>
    <row r="26" spans="1:8" ht="30" customHeight="1" x14ac:dyDescent="0.2">
      <c r="A26" s="203" t="s">
        <v>240</v>
      </c>
      <c r="B26" s="38"/>
      <c r="C26" s="230">
        <f>'III. Results + Conversions'!G6</f>
        <v>0</v>
      </c>
      <c r="D26" s="212"/>
      <c r="E26" s="205" t="s">
        <v>251</v>
      </c>
      <c r="F26" s="242" t="s">
        <v>14</v>
      </c>
      <c r="G26" s="19" t="s">
        <v>263</v>
      </c>
    </row>
    <row r="27" spans="1:8" ht="30" customHeight="1" x14ac:dyDescent="0.2">
      <c r="A27" s="203" t="s">
        <v>17</v>
      </c>
      <c r="B27" s="38"/>
      <c r="C27" s="230">
        <f>'III. Results + Conversions'!G8</f>
        <v>0</v>
      </c>
      <c r="D27" s="212"/>
      <c r="E27" s="205" t="s">
        <v>252</v>
      </c>
      <c r="F27" s="242" t="s">
        <v>14</v>
      </c>
      <c r="G27" s="19" t="s">
        <v>264</v>
      </c>
    </row>
    <row r="28" spans="1:8" ht="30" customHeight="1" x14ac:dyDescent="0.2">
      <c r="A28" s="203" t="s">
        <v>18</v>
      </c>
      <c r="B28" s="38"/>
      <c r="C28" s="230">
        <f>'III. Results + Conversions'!G9</f>
        <v>0</v>
      </c>
      <c r="D28" s="212"/>
      <c r="E28" s="205" t="s">
        <v>253</v>
      </c>
      <c r="F28" s="242" t="s">
        <v>14</v>
      </c>
      <c r="G28" s="19" t="s">
        <v>263</v>
      </c>
    </row>
    <row r="29" spans="1:8" ht="30" customHeight="1" x14ac:dyDescent="0.2">
      <c r="A29" s="26" t="s">
        <v>19</v>
      </c>
      <c r="B29" s="38"/>
      <c r="C29" s="33">
        <f t="shared" ref="C29" si="0">C25-C27</f>
        <v>0</v>
      </c>
      <c r="D29" s="213"/>
      <c r="E29" s="27" t="s">
        <v>303</v>
      </c>
      <c r="F29" s="243">
        <v>6.1</v>
      </c>
      <c r="G29" s="19" t="s">
        <v>260</v>
      </c>
    </row>
    <row r="30" spans="1:8" ht="30" customHeight="1" x14ac:dyDescent="0.2">
      <c r="A30" s="26" t="s">
        <v>20</v>
      </c>
      <c r="B30" s="38"/>
      <c r="C30" s="33">
        <f t="shared" ref="C30" si="1">C26-C28</f>
        <v>0</v>
      </c>
      <c r="D30" s="213"/>
      <c r="E30" s="27" t="s">
        <v>304</v>
      </c>
      <c r="F30" s="243">
        <v>6.1</v>
      </c>
      <c r="G30" s="19" t="s">
        <v>260</v>
      </c>
    </row>
    <row r="31" spans="1:8" ht="36.75" customHeight="1" x14ac:dyDescent="0.2">
      <c r="A31" s="26" t="s">
        <v>21</v>
      </c>
      <c r="B31" s="38"/>
      <c r="C31" s="34">
        <f>IF(C21&gt;C22, C29*0.8, C30*0.8)</f>
        <v>0</v>
      </c>
      <c r="D31" s="213"/>
      <c r="E31" s="27" t="s">
        <v>308</v>
      </c>
      <c r="F31" s="242" t="s">
        <v>22</v>
      </c>
      <c r="G31" s="19" t="s">
        <v>309</v>
      </c>
    </row>
    <row r="32" spans="1:8" ht="23.25" customHeight="1" x14ac:dyDescent="0.25">
      <c r="A32" s="287" t="s">
        <v>225</v>
      </c>
      <c r="B32" s="288"/>
      <c r="C32" s="288"/>
      <c r="D32" s="288"/>
      <c r="E32" s="289"/>
      <c r="F32" s="244"/>
      <c r="G32" s="21"/>
    </row>
    <row r="33" spans="1:7" ht="30" customHeight="1" x14ac:dyDescent="0.2">
      <c r="A33" s="31" t="s">
        <v>226</v>
      </c>
      <c r="B33" s="39"/>
      <c r="C33" s="235">
        <f>C21-C22</f>
        <v>0</v>
      </c>
      <c r="D33" s="214"/>
      <c r="E33" s="27" t="s">
        <v>306</v>
      </c>
      <c r="F33" s="243">
        <v>6.5</v>
      </c>
      <c r="G33" s="19" t="s">
        <v>262</v>
      </c>
    </row>
    <row r="34" spans="1:7" ht="33.75" x14ac:dyDescent="0.2">
      <c r="A34" s="26" t="s">
        <v>227</v>
      </c>
      <c r="B34" s="39"/>
      <c r="C34" s="236">
        <f>IF(C33&gt;=0,0,(0.2*C33))</f>
        <v>0</v>
      </c>
      <c r="D34" s="210"/>
      <c r="E34" s="27" t="s">
        <v>248</v>
      </c>
      <c r="F34" s="243">
        <v>6.5</v>
      </c>
      <c r="G34" s="19" t="s">
        <v>261</v>
      </c>
    </row>
    <row r="35" spans="1:7" s="13" customFormat="1" x14ac:dyDescent="0.25">
      <c r="A35" s="287" t="s">
        <v>223</v>
      </c>
      <c r="B35" s="288"/>
      <c r="C35" s="288"/>
      <c r="D35" s="288"/>
      <c r="E35" s="289"/>
      <c r="F35" s="245"/>
      <c r="G35" s="32"/>
    </row>
    <row r="36" spans="1:7" ht="30" customHeight="1" x14ac:dyDescent="0.25">
      <c r="A36" s="31" t="s">
        <v>224</v>
      </c>
      <c r="B36" s="42">
        <f>IF($A$3=3,SUM(B19)*(1-#REF!),SUM(B19))</f>
        <v>0</v>
      </c>
      <c r="C36" s="43">
        <f>INT(SUM(C19,C31,C34))</f>
        <v>0</v>
      </c>
      <c r="D36" s="42"/>
      <c r="E36" s="27" t="s">
        <v>305</v>
      </c>
      <c r="F36" s="243">
        <v>6.1</v>
      </c>
      <c r="G36" s="21"/>
    </row>
    <row r="37" spans="1:7" x14ac:dyDescent="0.25">
      <c r="A37" s="9"/>
      <c r="B37" s="4"/>
      <c r="C37" s="46"/>
      <c r="D37" s="12"/>
      <c r="E37" s="4"/>
    </row>
    <row r="38" spans="1:7" x14ac:dyDescent="0.25">
      <c r="A38" s="9"/>
      <c r="B38" s="4"/>
      <c r="C38" s="47"/>
      <c r="D38" s="4"/>
      <c r="E38" s="4"/>
    </row>
    <row r="39" spans="1:7" x14ac:dyDescent="0.25">
      <c r="A39" s="9"/>
      <c r="B39" s="4"/>
      <c r="C39" s="48"/>
      <c r="D39" s="48"/>
      <c r="E39" s="4"/>
    </row>
    <row r="40" spans="1:7" x14ac:dyDescent="0.25">
      <c r="A40" s="9"/>
      <c r="B40" s="4"/>
      <c r="C40" s="11"/>
      <c r="D40" s="11"/>
      <c r="E40" s="4"/>
    </row>
    <row r="41" spans="1:7" x14ac:dyDescent="0.25">
      <c r="A41" s="9"/>
      <c r="B41" s="4"/>
      <c r="C41" s="10"/>
      <c r="D41" s="4"/>
      <c r="E41" s="4"/>
    </row>
    <row r="42" spans="1:7" x14ac:dyDescent="0.25">
      <c r="A42" s="9"/>
      <c r="B42" s="4"/>
      <c r="C42" s="8"/>
      <c r="D42" s="4"/>
      <c r="E42" s="4"/>
    </row>
    <row r="43" spans="1:7" x14ac:dyDescent="0.25">
      <c r="A43" s="9"/>
      <c r="B43" s="4"/>
      <c r="C43" s="8"/>
      <c r="D43" s="4"/>
      <c r="E43" s="4"/>
    </row>
    <row r="44" spans="1:7" x14ac:dyDescent="0.25">
      <c r="A44" s="9"/>
      <c r="B44" s="4"/>
      <c r="C44" s="8"/>
      <c r="D44" s="8"/>
      <c r="E44" s="4"/>
    </row>
    <row r="45" spans="1:7" x14ac:dyDescent="0.25">
      <c r="A45" s="9"/>
      <c r="B45" s="4"/>
      <c r="C45" s="8"/>
      <c r="D45" s="4"/>
      <c r="E45" s="4"/>
    </row>
    <row r="46" spans="1:7" x14ac:dyDescent="0.25">
      <c r="A46" s="49"/>
      <c r="B46" s="4"/>
      <c r="C46" s="8"/>
      <c r="D46" s="4"/>
      <c r="E46" s="4"/>
    </row>
    <row r="47" spans="1:7" x14ac:dyDescent="0.25">
      <c r="A47" s="9"/>
      <c r="B47" s="4"/>
      <c r="C47" s="8"/>
      <c r="D47" s="4"/>
      <c r="E47" s="4"/>
    </row>
    <row r="48" spans="1:7" x14ac:dyDescent="0.25">
      <c r="A48" s="9"/>
      <c r="B48" s="4"/>
      <c r="C48" s="8"/>
      <c r="D48" s="4"/>
      <c r="E48" s="4"/>
    </row>
    <row r="49" spans="1:5" x14ac:dyDescent="0.25">
      <c r="A49" s="9"/>
      <c r="B49" s="4"/>
      <c r="C49" s="8"/>
      <c r="D49" s="4"/>
      <c r="E49" s="4"/>
    </row>
    <row r="50" spans="1:5" x14ac:dyDescent="0.25">
      <c r="A50" s="9"/>
      <c r="B50" s="4"/>
      <c r="C50" s="8"/>
      <c r="D50" s="4"/>
      <c r="E50" s="4"/>
    </row>
    <row r="51" spans="1:5" x14ac:dyDescent="0.25">
      <c r="A51" s="9"/>
      <c r="B51" s="4"/>
      <c r="C51" s="8"/>
      <c r="D51" s="4"/>
      <c r="E51" s="4"/>
    </row>
    <row r="52" spans="1:5" x14ac:dyDescent="0.25">
      <c r="A52" s="9"/>
      <c r="B52" s="4"/>
      <c r="C52" s="8"/>
      <c r="D52" s="4"/>
      <c r="E52" s="4"/>
    </row>
    <row r="53" spans="1:5" x14ac:dyDescent="0.25">
      <c r="A53" s="9"/>
      <c r="B53" s="4"/>
      <c r="C53" s="8"/>
      <c r="D53" s="4"/>
      <c r="E53" s="4"/>
    </row>
    <row r="54" spans="1:5" x14ac:dyDescent="0.25">
      <c r="A54" s="9"/>
      <c r="B54" s="4"/>
      <c r="C54" s="8"/>
      <c r="D54" s="4"/>
      <c r="E54" s="4"/>
    </row>
    <row r="55" spans="1:5" x14ac:dyDescent="0.25">
      <c r="A55" s="9"/>
      <c r="B55" s="4"/>
      <c r="C55" s="8"/>
      <c r="D55" s="4"/>
      <c r="E55" s="4"/>
    </row>
    <row r="56" spans="1:5" x14ac:dyDescent="0.25">
      <c r="A56" s="9"/>
      <c r="B56" s="4"/>
      <c r="C56" s="8"/>
      <c r="D56" s="4"/>
      <c r="E56" s="4"/>
    </row>
    <row r="57" spans="1:5" x14ac:dyDescent="0.25">
      <c r="A57" s="9"/>
      <c r="B57" s="4"/>
      <c r="C57" s="8"/>
      <c r="D57" s="4"/>
      <c r="E57" s="4"/>
    </row>
    <row r="58" spans="1:5" x14ac:dyDescent="0.25">
      <c r="A58" s="9"/>
      <c r="B58" s="4"/>
      <c r="C58" s="8"/>
      <c r="D58" s="4"/>
      <c r="E58" s="4"/>
    </row>
    <row r="59" spans="1:5" x14ac:dyDescent="0.25">
      <c r="A59" s="9"/>
      <c r="B59" s="4"/>
      <c r="C59" s="8"/>
      <c r="D59" s="4"/>
      <c r="E59" s="4"/>
    </row>
    <row r="60" spans="1:5" x14ac:dyDescent="0.25">
      <c r="A60" s="9"/>
      <c r="B60" s="4"/>
      <c r="C60" s="8"/>
      <c r="D60" s="4"/>
      <c r="E60" s="4"/>
    </row>
    <row r="61" spans="1:5" x14ac:dyDescent="0.25">
      <c r="A61" s="9"/>
      <c r="B61" s="4"/>
      <c r="C61" s="8"/>
      <c r="D61" s="4"/>
      <c r="E61" s="4"/>
    </row>
    <row r="62" spans="1:5" x14ac:dyDescent="0.25">
      <c r="A62" s="9"/>
      <c r="B62" s="4"/>
      <c r="C62" s="8"/>
      <c r="D62" s="4"/>
      <c r="E62" s="4"/>
    </row>
    <row r="63" spans="1:5" x14ac:dyDescent="0.25">
      <c r="A63" s="9"/>
      <c r="B63" s="4"/>
      <c r="C63" s="8"/>
      <c r="D63" s="4"/>
      <c r="E63" s="4"/>
    </row>
    <row r="64" spans="1:5" x14ac:dyDescent="0.25">
      <c r="A64" s="9"/>
      <c r="B64" s="4"/>
      <c r="C64" s="8"/>
      <c r="D64" s="4"/>
      <c r="E64" s="4"/>
    </row>
    <row r="65" spans="1:11" x14ac:dyDescent="0.25">
      <c r="A65" s="9"/>
      <c r="B65" s="4"/>
      <c r="C65" s="8"/>
      <c r="D65" s="4"/>
      <c r="E65" s="4"/>
    </row>
    <row r="66" spans="1:11" x14ac:dyDescent="0.25">
      <c r="A66" s="9"/>
      <c r="B66" s="4"/>
      <c r="C66" s="8"/>
      <c r="D66" s="4"/>
      <c r="E66" s="4"/>
    </row>
    <row r="67" spans="1:11" x14ac:dyDescent="0.25">
      <c r="A67" s="9"/>
      <c r="B67" s="4"/>
      <c r="C67" s="8"/>
      <c r="D67" s="4"/>
      <c r="E67" s="4"/>
    </row>
    <row r="68" spans="1:11" x14ac:dyDescent="0.25">
      <c r="A68" s="9"/>
      <c r="B68" s="4"/>
      <c r="C68" s="8"/>
      <c r="D68" s="4"/>
      <c r="E68" s="4"/>
    </row>
    <row r="69" spans="1:11" x14ac:dyDescent="0.25">
      <c r="A69" s="9"/>
      <c r="B69" s="4"/>
      <c r="C69" s="8"/>
      <c r="D69" s="4"/>
      <c r="E69" s="4"/>
    </row>
    <row r="70" spans="1:11" x14ac:dyDescent="0.25">
      <c r="A70" s="9"/>
      <c r="B70" s="4"/>
      <c r="C70" s="8"/>
      <c r="D70" s="4"/>
      <c r="E70" s="4"/>
    </row>
    <row r="71" spans="1:11" x14ac:dyDescent="0.25">
      <c r="A71" s="9"/>
      <c r="B71" s="4"/>
      <c r="C71" s="8"/>
      <c r="D71" s="4"/>
      <c r="E71" s="4"/>
    </row>
    <row r="72" spans="1:11" x14ac:dyDescent="0.25">
      <c r="A72" s="9"/>
      <c r="B72" s="4"/>
      <c r="C72" s="8"/>
      <c r="D72" s="4"/>
      <c r="E72" s="4"/>
    </row>
    <row r="73" spans="1:11" x14ac:dyDescent="0.25">
      <c r="A73" s="9"/>
      <c r="B73" s="4"/>
      <c r="C73" s="8"/>
      <c r="D73" s="4"/>
      <c r="E73" s="4"/>
    </row>
    <row r="74" spans="1:11" x14ac:dyDescent="0.25">
      <c r="A74" s="9"/>
      <c r="B74" s="4"/>
      <c r="C74" s="8"/>
      <c r="D74" s="4"/>
      <c r="E74" s="4"/>
    </row>
    <row r="75" spans="1:11" x14ac:dyDescent="0.25">
      <c r="A75"/>
      <c r="B75"/>
      <c r="C75"/>
      <c r="D75"/>
    </row>
    <row r="76" spans="1:11" x14ac:dyDescent="0.25">
      <c r="A76"/>
      <c r="B76"/>
      <c r="C76"/>
      <c r="D76"/>
    </row>
    <row r="77" spans="1:11" x14ac:dyDescent="0.25">
      <c r="A77"/>
      <c r="B77"/>
      <c r="C77"/>
      <c r="D77"/>
    </row>
    <row r="78" spans="1:11" x14ac:dyDescent="0.25">
      <c r="A78"/>
      <c r="B78"/>
      <c r="C78"/>
      <c r="D78"/>
    </row>
    <row r="79" spans="1:11" s="6" customFormat="1" x14ac:dyDescent="0.25">
      <c r="A79"/>
      <c r="B79"/>
      <c r="C79"/>
      <c r="D79"/>
      <c r="F79" s="4"/>
      <c r="G79" s="5"/>
      <c r="H79" s="4"/>
      <c r="I79" s="4"/>
      <c r="J79" s="4"/>
      <c r="K79" s="4"/>
    </row>
    <row r="80" spans="1:11" s="6" customFormat="1" x14ac:dyDescent="0.25">
      <c r="A80"/>
      <c r="B80"/>
      <c r="C80"/>
      <c r="D80"/>
      <c r="F80" s="4"/>
      <c r="G80" s="5"/>
      <c r="H80" s="4"/>
      <c r="I80" s="4"/>
      <c r="J80" s="4"/>
      <c r="K80" s="4"/>
    </row>
    <row r="81" spans="1:11" s="6" customFormat="1" x14ac:dyDescent="0.25">
      <c r="A81"/>
      <c r="B81"/>
      <c r="C81"/>
      <c r="D81"/>
      <c r="F81" s="4"/>
      <c r="G81" s="5"/>
      <c r="H81" s="4"/>
      <c r="I81" s="4"/>
      <c r="J81" s="4"/>
      <c r="K81" s="4"/>
    </row>
    <row r="82" spans="1:11" s="6" customFormat="1" x14ac:dyDescent="0.25">
      <c r="A82"/>
      <c r="B82"/>
      <c r="C82"/>
      <c r="D82"/>
      <c r="F82" s="4"/>
      <c r="G82" s="5"/>
      <c r="H82" s="4"/>
      <c r="I82" s="4"/>
      <c r="J82" s="4"/>
      <c r="K82" s="4"/>
    </row>
    <row r="83" spans="1:11" s="6" customFormat="1" x14ac:dyDescent="0.25">
      <c r="A83"/>
      <c r="B83"/>
      <c r="C83"/>
      <c r="D83"/>
      <c r="F83" s="4"/>
      <c r="G83" s="5"/>
      <c r="H83" s="4"/>
      <c r="I83" s="4"/>
      <c r="J83" s="4"/>
      <c r="K83" s="4"/>
    </row>
    <row r="84" spans="1:11" s="6" customFormat="1" x14ac:dyDescent="0.25">
      <c r="A84"/>
      <c r="B84"/>
      <c r="C84"/>
      <c r="D84"/>
      <c r="F84" s="4"/>
      <c r="G84" s="5"/>
      <c r="H84" s="4"/>
      <c r="I84" s="4"/>
      <c r="J84" s="4"/>
      <c r="K84" s="4"/>
    </row>
    <row r="85" spans="1:11" s="6" customFormat="1" x14ac:dyDescent="0.25">
      <c r="A85"/>
      <c r="B85"/>
      <c r="C85"/>
      <c r="D85"/>
      <c r="F85" s="4"/>
      <c r="G85" s="5"/>
      <c r="H85" s="4"/>
      <c r="I85" s="4"/>
      <c r="J85" s="4"/>
      <c r="K85" s="4"/>
    </row>
    <row r="86" spans="1:11" s="6" customFormat="1" x14ac:dyDescent="0.25">
      <c r="A86"/>
      <c r="B86"/>
      <c r="C86"/>
      <c r="D86"/>
      <c r="F86" s="4"/>
      <c r="G86" s="5"/>
      <c r="H86" s="4"/>
      <c r="I86" s="4"/>
      <c r="J86" s="4"/>
      <c r="K86" s="4"/>
    </row>
    <row r="87" spans="1:11" s="6" customFormat="1" x14ac:dyDescent="0.25">
      <c r="A87"/>
      <c r="B87"/>
      <c r="C87"/>
      <c r="D87"/>
      <c r="F87" s="4"/>
      <c r="G87" s="5"/>
      <c r="H87" s="4"/>
      <c r="I87" s="4"/>
      <c r="J87" s="4"/>
      <c r="K87" s="4"/>
    </row>
    <row r="88" spans="1:11" s="6" customFormat="1" x14ac:dyDescent="0.25">
      <c r="A88" s="7"/>
      <c r="B88"/>
      <c r="C88"/>
      <c r="F88" s="4"/>
      <c r="G88" s="5"/>
      <c r="H88" s="4"/>
      <c r="I88" s="4"/>
      <c r="J88" s="4"/>
      <c r="K88" s="4"/>
    </row>
    <row r="89" spans="1:11" s="6" customFormat="1" x14ac:dyDescent="0.25">
      <c r="A89" s="7"/>
      <c r="B89"/>
      <c r="C89"/>
      <c r="F89" s="4"/>
      <c r="G89" s="5"/>
      <c r="H89" s="4"/>
      <c r="I89" s="4"/>
      <c r="J89" s="4"/>
      <c r="K89" s="4"/>
    </row>
    <row r="90" spans="1:11" s="6" customFormat="1" x14ac:dyDescent="0.25">
      <c r="A90" s="7"/>
      <c r="B90"/>
      <c r="C90"/>
      <c r="F90" s="4"/>
      <c r="G90" s="5"/>
      <c r="H90" s="4"/>
      <c r="I90" s="4"/>
      <c r="J90" s="4"/>
      <c r="K90" s="4"/>
    </row>
    <row r="91" spans="1:11" s="6" customFormat="1" x14ac:dyDescent="0.25">
      <c r="A91" s="7"/>
      <c r="B91"/>
      <c r="C91"/>
      <c r="F91" s="4"/>
      <c r="G91" s="5"/>
      <c r="H91" s="4"/>
      <c r="I91" s="4"/>
      <c r="J91" s="4"/>
      <c r="K91" s="4"/>
    </row>
    <row r="92" spans="1:11" s="6" customFormat="1" x14ac:dyDescent="0.25">
      <c r="A92" s="7"/>
      <c r="B92"/>
      <c r="C92"/>
      <c r="F92" s="4"/>
      <c r="G92" s="5"/>
      <c r="H92" s="4"/>
      <c r="I92" s="4"/>
      <c r="J92" s="4"/>
      <c r="K92" s="4"/>
    </row>
    <row r="93" spans="1:11" s="6" customFormat="1" x14ac:dyDescent="0.25">
      <c r="A93" s="7"/>
      <c r="B93"/>
      <c r="C93"/>
      <c r="F93" s="4"/>
      <c r="G93" s="5"/>
      <c r="H93" s="4"/>
      <c r="I93" s="4"/>
      <c r="J93" s="4"/>
      <c r="K93" s="4"/>
    </row>
    <row r="94" spans="1:11" x14ac:dyDescent="0.25">
      <c r="B94"/>
      <c r="C94"/>
    </row>
  </sheetData>
  <sheetProtection algorithmName="SHA-512" hashValue="xQ7q/miqgW6TH9eRVmrxi1bZrYWrhfrugaCJqdVMzLQ/GW7mpzof9BWYr4aQlYCHABVn6XlGkoRhRuQF8MB5mQ==" saltValue="p1m1IFxMZ9XJmhuIz2s2cw==" spinCount="100000" sheet="1" objects="1" scenarios="1"/>
  <mergeCells count="4">
    <mergeCell ref="A8:E8"/>
    <mergeCell ref="A20:E20"/>
    <mergeCell ref="A32:E32"/>
    <mergeCell ref="A35:E35"/>
  </mergeCells>
  <dataValidations count="1">
    <dataValidation type="list" allowBlank="1" showInputMessage="1" showErrorMessage="1" sqref="C15" xr:uid="{36953AFB-1DE1-4721-9969-FB224E799681}">
      <formula1>"No,Yes"</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95846-7837-4E9A-B4F6-8C5349E6FBEF}">
  <sheetPr>
    <tabColor theme="9" tint="0.39997558519241921"/>
  </sheetPr>
  <dimension ref="A1:P11"/>
  <sheetViews>
    <sheetView workbookViewId="0">
      <selection activeCell="A3" sqref="A3"/>
    </sheetView>
  </sheetViews>
  <sheetFormatPr defaultColWidth="9.140625" defaultRowHeight="12.75" x14ac:dyDescent="0.2"/>
  <cols>
    <col min="1" max="14" width="9.140625" style="57"/>
    <col min="15" max="15" width="9.140625" style="57" customWidth="1"/>
    <col min="16" max="16" width="9.42578125" style="57" customWidth="1"/>
    <col min="17" max="16384" width="9.140625" style="57"/>
  </cols>
  <sheetData>
    <row r="1" spans="1:16" ht="23.25" x14ac:dyDescent="0.35">
      <c r="A1" s="56" t="s">
        <v>23</v>
      </c>
      <c r="B1" s="56"/>
      <c r="C1" s="56"/>
      <c r="D1" s="56"/>
      <c r="E1" s="56"/>
      <c r="F1" s="56"/>
      <c r="G1" s="56"/>
      <c r="H1" s="56"/>
      <c r="I1" s="56"/>
      <c r="J1" s="56"/>
      <c r="K1" s="56"/>
      <c r="L1" s="56"/>
      <c r="M1" s="56"/>
      <c r="N1" s="56"/>
      <c r="O1" s="56"/>
      <c r="P1" s="56"/>
    </row>
    <row r="2" spans="1:16" ht="199.5" customHeight="1" x14ac:dyDescent="0.2">
      <c r="A2" s="296" t="s">
        <v>282</v>
      </c>
      <c r="B2" s="296"/>
      <c r="C2" s="296"/>
      <c r="D2" s="296"/>
      <c r="E2" s="296"/>
      <c r="F2" s="296"/>
      <c r="G2" s="296"/>
      <c r="H2" s="296"/>
      <c r="I2" s="296"/>
      <c r="J2" s="296"/>
      <c r="K2" s="296"/>
      <c r="L2" s="296"/>
      <c r="M2" s="296"/>
      <c r="N2" s="58"/>
      <c r="O2" s="58"/>
      <c r="P2" s="58"/>
    </row>
    <row r="3" spans="1:16" ht="15" customHeight="1" thickBot="1" x14ac:dyDescent="0.25">
      <c r="A3" s="59"/>
      <c r="B3" s="60"/>
      <c r="C3" s="60"/>
      <c r="D3" s="60"/>
      <c r="E3" s="60"/>
      <c r="F3" s="60"/>
      <c r="G3" s="60"/>
      <c r="H3" s="60"/>
      <c r="I3" s="60"/>
      <c r="J3" s="60"/>
      <c r="K3" s="60"/>
      <c r="L3" s="60"/>
      <c r="M3" s="60"/>
      <c r="N3" s="58"/>
      <c r="O3" s="58"/>
      <c r="P3" s="58"/>
    </row>
    <row r="4" spans="1:16" ht="15" x14ac:dyDescent="0.25">
      <c r="A4" s="297" t="s">
        <v>24</v>
      </c>
      <c r="B4" s="298"/>
      <c r="C4" s="298"/>
      <c r="D4" s="298"/>
      <c r="E4" s="298"/>
      <c r="F4" s="299"/>
      <c r="G4" s="61"/>
      <c r="H4" s="61"/>
    </row>
    <row r="5" spans="1:16" x14ac:dyDescent="0.2">
      <c r="A5" s="300" t="s">
        <v>25</v>
      </c>
      <c r="B5" s="301"/>
      <c r="C5" s="301"/>
      <c r="D5" s="301"/>
      <c r="E5" s="301"/>
      <c r="F5" s="302"/>
      <c r="G5" s="62"/>
      <c r="H5" s="62"/>
    </row>
    <row r="6" spans="1:16" x14ac:dyDescent="0.2">
      <c r="A6" s="303" t="s">
        <v>26</v>
      </c>
      <c r="B6" s="304"/>
      <c r="C6" s="304"/>
      <c r="D6" s="304"/>
      <c r="E6" s="304"/>
      <c r="F6" s="305"/>
      <c r="G6" s="63"/>
      <c r="H6" s="63"/>
    </row>
    <row r="7" spans="1:16" ht="12.75" customHeight="1" x14ac:dyDescent="0.2">
      <c r="A7" s="306" t="s">
        <v>27</v>
      </c>
      <c r="B7" s="307"/>
      <c r="C7" s="307"/>
      <c r="D7" s="307"/>
      <c r="E7" s="307"/>
      <c r="F7" s="308"/>
      <c r="G7" s="64"/>
      <c r="H7" s="64"/>
    </row>
    <row r="8" spans="1:16" ht="12.75" customHeight="1" x14ac:dyDescent="0.2">
      <c r="A8" s="309" t="s">
        <v>28</v>
      </c>
      <c r="B8" s="310"/>
      <c r="C8" s="310"/>
      <c r="D8" s="310"/>
      <c r="E8" s="310"/>
      <c r="F8" s="311"/>
      <c r="G8" s="64"/>
      <c r="H8" s="64"/>
    </row>
    <row r="9" spans="1:16" ht="13.5" customHeight="1" thickBot="1" x14ac:dyDescent="0.25">
      <c r="A9" s="290" t="s">
        <v>29</v>
      </c>
      <c r="B9" s="291"/>
      <c r="C9" s="291"/>
      <c r="D9" s="291"/>
      <c r="E9" s="291"/>
      <c r="F9" s="292"/>
      <c r="G9" s="65"/>
      <c r="H9" s="65"/>
    </row>
    <row r="11" spans="1:16" ht="56.25" customHeight="1" x14ac:dyDescent="0.2">
      <c r="A11" s="293" t="s">
        <v>265</v>
      </c>
      <c r="B11" s="294"/>
      <c r="C11" s="294"/>
      <c r="D11" s="294"/>
      <c r="E11" s="294"/>
      <c r="F11" s="294"/>
      <c r="G11" s="294"/>
      <c r="H11" s="294"/>
      <c r="I11" s="294"/>
      <c r="J11" s="294"/>
      <c r="K11" s="294"/>
      <c r="L11" s="294"/>
      <c r="M11" s="295"/>
    </row>
  </sheetData>
  <sheetProtection algorithmName="SHA-512" hashValue="+oP7sVlYxtZ3HfhXnd1pBZKKOuEhDqULbgQNBkpUDuDy+G2pVisM6AKCsawcfo/iZQPtADsCYCK5RLxw/p6ThA==" saltValue="Nw+LLtganN+vsNz9H3kX/g==" spinCount="100000" sheet="1" objects="1" scenarios="1"/>
  <protectedRanges>
    <protectedRange sqref="B6:B9 E9" name="Intro_2"/>
  </protectedRanges>
  <mergeCells count="8">
    <mergeCell ref="A9:F9"/>
    <mergeCell ref="A11:M11"/>
    <mergeCell ref="A2:M2"/>
    <mergeCell ref="A4:F4"/>
    <mergeCell ref="A5:F5"/>
    <mergeCell ref="A6:F6"/>
    <mergeCell ref="A7:F7"/>
    <mergeCell ref="A8:F8"/>
  </mergeCells>
  <pageMargins left="0.7" right="0.7"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44E7D2-647B-45DD-B246-8509384B03CB}">
  <sheetPr>
    <tabColor theme="9" tint="0.39997558519241921"/>
  </sheetPr>
  <dimension ref="A1:W26"/>
  <sheetViews>
    <sheetView workbookViewId="0">
      <selection activeCell="H8" sqref="H8"/>
    </sheetView>
  </sheetViews>
  <sheetFormatPr defaultColWidth="9.140625" defaultRowHeight="12.75" x14ac:dyDescent="0.2"/>
  <cols>
    <col min="1" max="1" width="9.140625" style="66"/>
    <col min="2" max="2" width="9.140625" style="66" customWidth="1"/>
    <col min="3" max="3" width="9.140625" style="66"/>
    <col min="4" max="4" width="10.42578125" style="66" customWidth="1"/>
    <col min="5" max="5" width="9.140625" style="66"/>
    <col min="6" max="6" width="10" style="66" bestFit="1" customWidth="1"/>
    <col min="7" max="9" width="9.140625" style="66"/>
    <col min="10" max="10" width="8.42578125" style="66" customWidth="1"/>
    <col min="11" max="11" width="9.140625" style="66"/>
    <col min="12" max="12" width="8.140625" style="66" customWidth="1"/>
    <col min="13" max="16384" width="9.140625" style="66"/>
  </cols>
  <sheetData>
    <row r="1" spans="1:23" ht="30" customHeight="1" x14ac:dyDescent="0.2">
      <c r="A1" s="116" t="s">
        <v>30</v>
      </c>
      <c r="B1" s="116"/>
      <c r="C1" s="116"/>
      <c r="D1" s="116"/>
      <c r="E1" s="116"/>
      <c r="F1" s="116"/>
      <c r="G1" s="116"/>
      <c r="H1" s="116"/>
      <c r="I1" s="116"/>
      <c r="J1" s="116"/>
      <c r="K1" s="116"/>
      <c r="L1" s="116"/>
      <c r="M1" s="116"/>
      <c r="N1" s="116"/>
      <c r="O1" s="116"/>
      <c r="P1" s="116"/>
      <c r="Q1" s="116"/>
    </row>
    <row r="2" spans="1:23" ht="15" x14ac:dyDescent="0.25">
      <c r="A2" s="321" t="s">
        <v>31</v>
      </c>
      <c r="B2" s="322"/>
      <c r="C2" s="322"/>
      <c r="D2" s="322"/>
      <c r="E2" s="322"/>
      <c r="S2" s="67"/>
      <c r="T2" s="67"/>
      <c r="U2" s="67"/>
      <c r="V2" s="67"/>
      <c r="W2" s="67"/>
    </row>
    <row r="3" spans="1:23" ht="51.75" customHeight="1" thickBot="1" x14ac:dyDescent="0.25">
      <c r="A3" s="323" t="s">
        <v>281</v>
      </c>
      <c r="B3" s="324"/>
      <c r="C3" s="324"/>
      <c r="D3" s="324"/>
      <c r="E3" s="324"/>
      <c r="F3" s="324"/>
      <c r="G3" s="324"/>
      <c r="H3" s="324"/>
      <c r="I3" s="324"/>
      <c r="J3" s="324"/>
      <c r="K3" s="324"/>
      <c r="L3" s="324"/>
      <c r="M3" s="324"/>
      <c r="N3" s="324"/>
      <c r="S3" s="86"/>
      <c r="T3" s="86"/>
      <c r="U3" s="86"/>
      <c r="V3" s="86"/>
      <c r="W3" s="86"/>
    </row>
    <row r="4" spans="1:23" x14ac:dyDescent="0.2">
      <c r="A4" s="325" t="s">
        <v>32</v>
      </c>
      <c r="B4" s="326"/>
      <c r="C4" s="326"/>
      <c r="D4" s="327" t="s">
        <v>33</v>
      </c>
      <c r="E4" s="327"/>
      <c r="F4" s="328"/>
      <c r="G4" s="185"/>
      <c r="S4" s="68"/>
      <c r="T4" s="68"/>
      <c r="U4" s="68"/>
      <c r="V4" s="68"/>
      <c r="W4" s="68"/>
    </row>
    <row r="5" spans="1:23" x14ac:dyDescent="0.2">
      <c r="A5" s="316" t="s">
        <v>34</v>
      </c>
      <c r="B5" s="317"/>
      <c r="C5" s="318"/>
      <c r="D5" s="329" t="s">
        <v>119</v>
      </c>
      <c r="E5" s="330"/>
      <c r="F5" s="331"/>
      <c r="G5" s="185"/>
      <c r="S5" s="68"/>
      <c r="T5" s="68"/>
      <c r="U5" s="68"/>
      <c r="V5" s="68"/>
      <c r="W5" s="68"/>
    </row>
    <row r="6" spans="1:23" ht="12.75" customHeight="1" x14ac:dyDescent="0.2">
      <c r="A6" s="312" t="s">
        <v>35</v>
      </c>
      <c r="B6" s="313"/>
      <c r="C6" s="313"/>
      <c r="D6" s="314" t="s">
        <v>36</v>
      </c>
      <c r="E6" s="314"/>
      <c r="F6" s="315"/>
      <c r="G6" s="185"/>
      <c r="H6" s="70"/>
      <c r="I6" s="70"/>
      <c r="S6" s="69"/>
      <c r="T6" s="69"/>
      <c r="U6" s="69"/>
      <c r="V6" s="69"/>
      <c r="W6" s="69"/>
    </row>
    <row r="7" spans="1:23" ht="12.75" customHeight="1" x14ac:dyDescent="0.2">
      <c r="A7" s="316" t="s">
        <v>37</v>
      </c>
      <c r="B7" s="317"/>
      <c r="C7" s="318"/>
      <c r="D7" s="319"/>
      <c r="E7" s="319"/>
      <c r="F7" s="320"/>
      <c r="G7" s="186"/>
      <c r="H7" s="70"/>
      <c r="I7" s="70"/>
      <c r="S7" s="69"/>
      <c r="T7" s="69"/>
      <c r="U7" s="69"/>
      <c r="V7" s="69"/>
      <c r="W7" s="69"/>
    </row>
    <row r="8" spans="1:23" ht="12.75" customHeight="1" x14ac:dyDescent="0.2">
      <c r="A8" s="312" t="s">
        <v>38</v>
      </c>
      <c r="B8" s="313"/>
      <c r="C8" s="313"/>
      <c r="D8" s="314" t="s">
        <v>36</v>
      </c>
      <c r="E8" s="314"/>
      <c r="F8" s="315"/>
      <c r="G8" s="185"/>
      <c r="H8" s="70"/>
      <c r="I8" s="70"/>
      <c r="S8" s="71"/>
      <c r="T8" s="71"/>
      <c r="U8" s="71"/>
      <c r="V8" s="71"/>
      <c r="W8" s="71"/>
    </row>
    <row r="9" spans="1:23" ht="12.75" customHeight="1" thickBot="1" x14ac:dyDescent="0.25">
      <c r="A9" s="344" t="s">
        <v>39</v>
      </c>
      <c r="B9" s="345"/>
      <c r="C9" s="345"/>
      <c r="D9" s="346"/>
      <c r="E9" s="346"/>
      <c r="F9" s="347"/>
      <c r="G9" s="186"/>
      <c r="H9" s="70"/>
      <c r="I9" s="70"/>
      <c r="S9" s="71"/>
      <c r="T9" s="71"/>
      <c r="U9" s="71"/>
      <c r="V9" s="71"/>
      <c r="W9" s="71"/>
    </row>
    <row r="10" spans="1:23" ht="12" customHeight="1" x14ac:dyDescent="0.2">
      <c r="A10" s="348" t="s">
        <v>283</v>
      </c>
      <c r="B10" s="349"/>
      <c r="C10" s="349"/>
      <c r="D10" s="349"/>
      <c r="E10" s="349"/>
      <c r="F10" s="70"/>
      <c r="G10" s="70"/>
      <c r="H10" s="70"/>
      <c r="I10" s="70"/>
    </row>
    <row r="11" spans="1:23" ht="12" customHeight="1" x14ac:dyDescent="0.2">
      <c r="A11" s="348" t="s">
        <v>40</v>
      </c>
      <c r="B11" s="350"/>
      <c r="C11" s="350"/>
      <c r="D11" s="350"/>
      <c r="E11" s="350"/>
      <c r="F11" s="350"/>
      <c r="G11" s="72"/>
      <c r="H11" s="70"/>
      <c r="I11" s="70"/>
    </row>
    <row r="12" spans="1:23" ht="9" customHeight="1" x14ac:dyDescent="0.2">
      <c r="A12" s="72"/>
      <c r="B12" s="72"/>
      <c r="C12" s="72"/>
      <c r="D12" s="72"/>
      <c r="E12" s="72"/>
      <c r="F12" s="70"/>
      <c r="G12" s="70"/>
      <c r="H12" s="70"/>
      <c r="I12" s="70"/>
    </row>
    <row r="13" spans="1:23" ht="15" x14ac:dyDescent="0.25">
      <c r="A13" s="73" t="s">
        <v>41</v>
      </c>
      <c r="B13" s="67"/>
      <c r="C13" s="67"/>
      <c r="D13" s="67"/>
      <c r="E13" s="67"/>
      <c r="F13" s="67"/>
      <c r="G13" s="67"/>
      <c r="H13" s="67"/>
    </row>
    <row r="14" spans="1:23" ht="26.25" customHeight="1" thickBot="1" x14ac:dyDescent="0.25">
      <c r="A14" s="351" t="s">
        <v>267</v>
      </c>
      <c r="B14" s="352"/>
      <c r="C14" s="352"/>
      <c r="D14" s="352"/>
      <c r="E14" s="352"/>
      <c r="F14" s="352"/>
      <c r="G14" s="352"/>
      <c r="H14" s="352"/>
      <c r="I14" s="352"/>
      <c r="J14" s="352"/>
      <c r="K14" s="352"/>
      <c r="L14" s="352"/>
      <c r="M14" s="352"/>
      <c r="N14" s="352"/>
    </row>
    <row r="15" spans="1:23" ht="33" customHeight="1" x14ac:dyDescent="0.2">
      <c r="A15" s="74" t="s">
        <v>42</v>
      </c>
      <c r="B15" s="75" t="s">
        <v>43</v>
      </c>
      <c r="C15" s="76" t="s">
        <v>44</v>
      </c>
      <c r="D15" s="76" t="s">
        <v>45</v>
      </c>
      <c r="E15" s="76" t="s">
        <v>46</v>
      </c>
      <c r="F15" s="76" t="s">
        <v>47</v>
      </c>
      <c r="G15" s="184" t="s">
        <v>48</v>
      </c>
      <c r="H15" s="77" t="s">
        <v>49</v>
      </c>
    </row>
    <row r="16" spans="1:23" ht="13.5" thickBot="1" x14ac:dyDescent="0.25">
      <c r="A16" s="255" t="e">
        <f>VLOOKUP(D5,'IV. Default WPs by Supersection'!A3:I98,2,FALSE)</f>
        <v>#N/A</v>
      </c>
      <c r="B16" s="256" t="e">
        <f>VLOOKUP(D5,'IV. Default WPs by Supersection'!A3:I98,3,FALSE)</f>
        <v>#N/A</v>
      </c>
      <c r="C16" s="256" t="e">
        <f>VLOOKUP(D5,'IV. Default WPs by Supersection'!A3:I98,4,FALSE)</f>
        <v>#N/A</v>
      </c>
      <c r="D16" s="256" t="e">
        <f>VLOOKUP(D5,'IV. Default WPs by Supersection'!A3:I98,5,FALSE)</f>
        <v>#N/A</v>
      </c>
      <c r="E16" s="256" t="e">
        <f>VLOOKUP(D5,'IV. Default WPs by Supersection'!A3:I98,6,FALSE)</f>
        <v>#N/A</v>
      </c>
      <c r="F16" s="256" t="e">
        <f>VLOOKUP(D5,'IV. Default WPs by Supersection'!A3:I98,7,FALSE)</f>
        <v>#N/A</v>
      </c>
      <c r="G16" s="257" t="e">
        <f>VLOOKUP(D5,'IV. Default WPs by Supersection'!A3:I98,8,FALSE)</f>
        <v>#N/A</v>
      </c>
      <c r="H16" s="258" t="e">
        <f>VLOOKUP(D5,'IV. Default WPs by Supersection'!A3:I98,9,FALSE)</f>
        <v>#N/A</v>
      </c>
    </row>
    <row r="17" spans="1:14" x14ac:dyDescent="0.2">
      <c r="A17" s="79" t="s">
        <v>284</v>
      </c>
      <c r="B17" s="80"/>
      <c r="C17" s="80"/>
      <c r="D17" s="80"/>
      <c r="E17" s="80"/>
      <c r="F17" s="80"/>
      <c r="G17" s="80"/>
      <c r="H17" s="80"/>
      <c r="J17" s="81"/>
      <c r="L17" s="78"/>
    </row>
    <row r="18" spans="1:14" ht="9" customHeight="1" x14ac:dyDescent="0.2">
      <c r="A18" s="80"/>
      <c r="B18" s="80"/>
      <c r="C18" s="80"/>
      <c r="D18" s="80"/>
      <c r="E18" s="80"/>
      <c r="F18" s="80"/>
      <c r="G18" s="80"/>
      <c r="H18" s="80"/>
    </row>
    <row r="19" spans="1:14" ht="16.5" customHeight="1" x14ac:dyDescent="0.25">
      <c r="A19" s="73" t="s">
        <v>50</v>
      </c>
    </row>
    <row r="20" spans="1:14" ht="15" customHeight="1" thickBot="1" x14ac:dyDescent="0.25">
      <c r="A20" s="332" t="s">
        <v>271</v>
      </c>
      <c r="B20" s="333"/>
      <c r="C20" s="333"/>
      <c r="D20" s="333"/>
      <c r="E20" s="333"/>
      <c r="F20" s="333"/>
      <c r="G20" s="333"/>
      <c r="H20" s="333"/>
      <c r="I20" s="333"/>
      <c r="J20" s="333"/>
      <c r="K20" s="333"/>
      <c r="L20" s="333"/>
      <c r="M20" s="333"/>
      <c r="N20" s="333"/>
    </row>
    <row r="21" spans="1:14" ht="15.75" customHeight="1" thickBot="1" x14ac:dyDescent="0.25">
      <c r="A21" s="246"/>
      <c r="C21" s="334" t="s">
        <v>51</v>
      </c>
      <c r="D21" s="335"/>
      <c r="E21" s="340" t="s">
        <v>52</v>
      </c>
      <c r="F21" s="341"/>
      <c r="G21" s="70"/>
      <c r="H21" s="70"/>
      <c r="I21" s="70"/>
      <c r="J21" s="70"/>
      <c r="K21" s="70"/>
      <c r="L21" s="70"/>
    </row>
    <row r="22" spans="1:14" ht="15" customHeight="1" x14ac:dyDescent="0.2">
      <c r="A22" s="336" t="s">
        <v>247</v>
      </c>
      <c r="B22" s="337"/>
      <c r="C22" s="215" t="s">
        <v>53</v>
      </c>
      <c r="D22" s="216"/>
      <c r="E22" s="217" t="s">
        <v>53</v>
      </c>
      <c r="F22" s="218"/>
      <c r="G22" s="70"/>
      <c r="H22" s="70"/>
      <c r="I22" s="70"/>
      <c r="J22" s="70"/>
      <c r="K22" s="70"/>
      <c r="L22" s="70"/>
    </row>
    <row r="23" spans="1:14" ht="15.75" customHeight="1" thickBot="1" x14ac:dyDescent="0.25">
      <c r="A23" s="338"/>
      <c r="B23" s="339"/>
      <c r="C23" s="82" t="s">
        <v>54</v>
      </c>
      <c r="D23" s="83" t="str">
        <f>IF(D22="","",D22/(D22+F22))</f>
        <v/>
      </c>
      <c r="E23" s="84" t="s">
        <v>54</v>
      </c>
      <c r="F23" s="85" t="str">
        <f>IF(F22="","",F22/(D22+F22))</f>
        <v/>
      </c>
    </row>
    <row r="24" spans="1:14" ht="15" customHeight="1" x14ac:dyDescent="0.2">
      <c r="A24" s="342" t="s">
        <v>242</v>
      </c>
      <c r="B24" s="343"/>
      <c r="C24" s="215" t="s">
        <v>53</v>
      </c>
      <c r="D24" s="216"/>
      <c r="E24" s="217" t="s">
        <v>53</v>
      </c>
      <c r="F24" s="218"/>
    </row>
    <row r="25" spans="1:14" ht="13.5" thickBot="1" x14ac:dyDescent="0.25">
      <c r="A25" s="219"/>
      <c r="B25" s="220"/>
      <c r="C25" s="82" t="s">
        <v>54</v>
      </c>
      <c r="D25" s="83" t="str">
        <f>IF(D24="","",D24/(D24+F24))</f>
        <v/>
      </c>
      <c r="E25" s="84" t="s">
        <v>54</v>
      </c>
      <c r="F25" s="85" t="str">
        <f>IF(F24="","",F24/(D24+F24))</f>
        <v/>
      </c>
    </row>
    <row r="26" spans="1:14" ht="15" customHeight="1" x14ac:dyDescent="0.2"/>
  </sheetData>
  <sheetProtection algorithmName="SHA-512" hashValue="Cwc9Fdzx7RKpcpQctbDb8vDg+Swzey/YZNkJyuF4ysdzBdFAIM1S9SC3K5+cglmzdWG3EVCMdwGBV9wgbUPG0w==" saltValue="SzKedS7KC9Z3SIkAXr31VQ==" spinCount="100000" sheet="1" objects="1" scenarios="1"/>
  <protectedRanges>
    <protectedRange sqref="W8:W9 H13:H18 C13:C18 I6:I12 C20 D4:D12 T4:T9" name="Intro"/>
    <protectedRange sqref="F21:F25" name="Intro_1"/>
  </protectedRanges>
  <mergeCells count="22">
    <mergeCell ref="A9:C9"/>
    <mergeCell ref="D9:F9"/>
    <mergeCell ref="A10:E10"/>
    <mergeCell ref="A11:F11"/>
    <mergeCell ref="A14:N14"/>
    <mergeCell ref="A20:N20"/>
    <mergeCell ref="C21:D21"/>
    <mergeCell ref="A22:B23"/>
    <mergeCell ref="E21:F21"/>
    <mergeCell ref="A24:B24"/>
    <mergeCell ref="A2:E2"/>
    <mergeCell ref="A3:N3"/>
    <mergeCell ref="A4:C4"/>
    <mergeCell ref="D4:F4"/>
    <mergeCell ref="A5:C5"/>
    <mergeCell ref="D5:F5"/>
    <mergeCell ref="A6:C6"/>
    <mergeCell ref="D6:F6"/>
    <mergeCell ref="A7:C7"/>
    <mergeCell ref="D7:F7"/>
    <mergeCell ref="A8:C8"/>
    <mergeCell ref="D8:F8"/>
  </mergeCells>
  <dataValidations count="1">
    <dataValidation type="list" allowBlank="1" showInputMessage="1" showErrorMessage="1" sqref="J17" xr:uid="{ADC23F9E-EEB4-4DD6-A217-D57838735729}">
      <formula1>#REF!</formula1>
    </dataValidation>
  </dataValidations>
  <pageMargins left="0.7" right="0.7" top="0.75" bottom="0.75" header="0.3" footer="0.3"/>
  <pageSetup orientation="landscape" horizontalDpi="1200" verticalDpi="1200" r:id="rId1"/>
  <extLst>
    <ext xmlns:x14="http://schemas.microsoft.com/office/spreadsheetml/2009/9/main" uri="{CCE6A557-97BC-4b89-ADB6-D9C93CAAB3DF}">
      <x14:dataValidations xmlns:xm="http://schemas.microsoft.com/office/excel/2006/main" count="3">
        <x14:dataValidation type="list" allowBlank="1" showInputMessage="1" showErrorMessage="1" xr:uid="{CB39E7AF-C816-4E07-AEC5-00EE8E04E88A}">
          <x14:formula1>
            <xm:f>'IV. Default WPs by Supersection'!$A$2:$A$98</xm:f>
          </x14:formula1>
          <xm:sqref>D5:G5</xm:sqref>
        </x14:dataValidation>
        <x14:dataValidation type="list" allowBlank="1" showInputMessage="1" showErrorMessage="1" xr:uid="{21C083EF-61B1-4AF1-AC4C-D0624FD4ED2C}">
          <x14:formula1>
            <xm:f>'III. Results + Conversions'!$A$13:$A$28</xm:f>
          </x14:formula1>
          <xm:sqref>D8:G8 D6:G6</xm:sqref>
        </x14:dataValidation>
        <x14:dataValidation type="list" allowBlank="1" showInputMessage="1" showErrorMessage="1" xr:uid="{C17B5186-1DD2-42A9-BB74-B40663310382}">
          <x14:formula1>
            <xm:f>'III. Results + Conversions'!$A$33:$A$46</xm:f>
          </x14:formula1>
          <xm:sqref>D4:G4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34983-3161-42A0-8666-755534DFBE9C}">
  <sheetPr>
    <tabColor theme="9" tint="0.39997558519241921"/>
  </sheetPr>
  <dimension ref="A1:Q39"/>
  <sheetViews>
    <sheetView zoomScale="110" zoomScaleNormal="110" workbookViewId="0">
      <selection activeCell="I34" sqref="I34"/>
    </sheetView>
  </sheetViews>
  <sheetFormatPr defaultColWidth="9.140625" defaultRowHeight="12.75" x14ac:dyDescent="0.2"/>
  <cols>
    <col min="1" max="2" width="9.140625" style="66"/>
    <col min="3" max="3" width="10" style="66" customWidth="1"/>
    <col min="4" max="4" width="10" style="66" bestFit="1" customWidth="1"/>
    <col min="5" max="5" width="11" style="66" customWidth="1"/>
    <col min="6" max="6" width="10.42578125" style="66" customWidth="1"/>
    <col min="7" max="10" width="9.140625" style="66" customWidth="1"/>
    <col min="11" max="12" width="9.140625" style="66"/>
    <col min="13" max="13" width="19.5703125" style="66" bestFit="1" customWidth="1"/>
    <col min="14" max="14" width="6.28515625" style="66" customWidth="1"/>
    <col min="15" max="16384" width="9.140625" style="66"/>
  </cols>
  <sheetData>
    <row r="1" spans="1:17" ht="30" customHeight="1" x14ac:dyDescent="0.2">
      <c r="A1" s="358" t="s">
        <v>56</v>
      </c>
      <c r="B1" s="358"/>
      <c r="C1" s="358"/>
      <c r="D1" s="358"/>
      <c r="E1" s="358"/>
      <c r="F1" s="358"/>
      <c r="G1" s="358"/>
      <c r="H1" s="358"/>
      <c r="I1" s="358"/>
      <c r="J1" s="358"/>
      <c r="K1" s="358"/>
      <c r="L1" s="358"/>
      <c r="M1" s="358"/>
      <c r="N1" s="358"/>
      <c r="O1" s="87"/>
      <c r="P1" s="87"/>
      <c r="Q1" s="87"/>
    </row>
    <row r="2" spans="1:17" ht="16.5" customHeight="1" x14ac:dyDescent="0.25">
      <c r="A2" s="359" t="s">
        <v>273</v>
      </c>
      <c r="B2" s="360"/>
      <c r="C2" s="360"/>
      <c r="D2" s="360"/>
      <c r="E2" s="360"/>
      <c r="F2" s="360"/>
      <c r="G2" s="360"/>
      <c r="H2" s="360"/>
      <c r="I2" s="360"/>
      <c r="J2" s="360"/>
      <c r="K2" s="360"/>
      <c r="L2" s="360"/>
      <c r="M2" s="360"/>
      <c r="N2" s="360"/>
      <c r="O2" s="88"/>
      <c r="P2" s="88"/>
      <c r="Q2" s="88"/>
    </row>
    <row r="3" spans="1:17" x14ac:dyDescent="0.2">
      <c r="A3" s="323" t="s">
        <v>246</v>
      </c>
      <c r="B3" s="324"/>
      <c r="C3" s="324"/>
      <c r="D3" s="324"/>
      <c r="E3" s="324"/>
      <c r="F3" s="324"/>
      <c r="G3" s="324"/>
      <c r="H3" s="324"/>
      <c r="I3" s="324"/>
      <c r="J3" s="324"/>
      <c r="K3" s="324"/>
      <c r="L3" s="324"/>
      <c r="M3" s="324"/>
      <c r="N3" s="324"/>
      <c r="O3" s="89"/>
      <c r="P3" s="89"/>
      <c r="Q3" s="89"/>
    </row>
    <row r="4" spans="1:17" ht="15.75" customHeight="1" thickBot="1" x14ac:dyDescent="0.25">
      <c r="B4" s="90"/>
      <c r="C4" s="361"/>
      <c r="D4" s="361"/>
      <c r="E4" s="361"/>
      <c r="F4" s="361"/>
      <c r="G4" s="361"/>
      <c r="H4" s="361"/>
      <c r="I4" s="361"/>
      <c r="J4" s="361"/>
      <c r="K4" s="361"/>
      <c r="L4" s="97"/>
      <c r="M4" s="97"/>
      <c r="N4" s="97"/>
      <c r="O4" s="97"/>
      <c r="P4" s="97"/>
      <c r="Q4" s="90"/>
    </row>
    <row r="5" spans="1:17" ht="33" customHeight="1" x14ac:dyDescent="0.2">
      <c r="A5" s="362" t="s">
        <v>245</v>
      </c>
      <c r="B5" s="363"/>
      <c r="C5" s="237" t="s">
        <v>243</v>
      </c>
      <c r="D5" s="238" t="s">
        <v>244</v>
      </c>
      <c r="E5" s="92"/>
      <c r="F5" s="92"/>
      <c r="G5" s="92"/>
      <c r="H5" s="92"/>
      <c r="I5" s="92"/>
      <c r="J5" s="93"/>
    </row>
    <row r="6" spans="1:17" x14ac:dyDescent="0.2">
      <c r="A6" s="356" t="s">
        <v>51</v>
      </c>
      <c r="B6" s="357"/>
      <c r="C6" s="259" t="e">
        <f>VLOOKUP('I. Data Inputs'!D4,'III. Results + Conversions'!C35:G46,2,FALSE)</f>
        <v>#N/A</v>
      </c>
      <c r="D6" s="260" t="e">
        <f>VLOOKUP('I. Data Inputs'!D4,'III. Results + Conversions'!C35:G46,3,FALSE)</f>
        <v>#N/A</v>
      </c>
      <c r="E6" s="95"/>
      <c r="F6" s="222"/>
      <c r="G6" s="222"/>
      <c r="H6" s="95"/>
      <c r="I6" s="95"/>
      <c r="J6" s="95"/>
    </row>
    <row r="7" spans="1:17" ht="13.5" thickBot="1" x14ac:dyDescent="0.25">
      <c r="A7" s="367" t="s">
        <v>52</v>
      </c>
      <c r="B7" s="368"/>
      <c r="C7" s="261" t="e">
        <f>VLOOKUP('I. Data Inputs'!D4,'III. Results + Conversions'!C35:G46,4,FALSE)</f>
        <v>#N/A</v>
      </c>
      <c r="D7" s="262" t="e">
        <f>VLOOKUP('I. Data Inputs'!D4,'III. Results + Conversions'!C35:G46,5,FALSE)</f>
        <v>#N/A</v>
      </c>
      <c r="E7" s="95"/>
      <c r="F7" s="95"/>
      <c r="G7" s="95"/>
      <c r="H7" s="95"/>
      <c r="I7" s="95"/>
      <c r="J7" s="96"/>
    </row>
    <row r="9" spans="1:17" ht="15.75" x14ac:dyDescent="0.25">
      <c r="A9" s="372" t="s">
        <v>274</v>
      </c>
      <c r="B9" s="372"/>
      <c r="C9" s="372"/>
      <c r="D9" s="372"/>
      <c r="E9" s="372"/>
      <c r="F9" s="372"/>
      <c r="G9" s="372"/>
      <c r="H9" s="372"/>
      <c r="I9" s="372"/>
      <c r="J9" s="372"/>
      <c r="K9" s="372"/>
      <c r="L9" s="372"/>
      <c r="M9" s="372"/>
      <c r="N9" s="372"/>
    </row>
    <row r="10" spans="1:17" ht="15.75" customHeight="1" thickBot="1" x14ac:dyDescent="0.25">
      <c r="D10" s="361" t="s">
        <v>51</v>
      </c>
      <c r="E10" s="361"/>
      <c r="F10" s="361"/>
      <c r="G10" s="361"/>
      <c r="H10" s="361"/>
      <c r="I10" s="361"/>
      <c r="J10" s="361"/>
      <c r="K10" s="361"/>
    </row>
    <row r="11" spans="1:17" ht="32.25" customHeight="1" x14ac:dyDescent="0.25">
      <c r="A11" s="373" t="s">
        <v>59</v>
      </c>
      <c r="B11" s="374"/>
      <c r="C11" s="375"/>
      <c r="D11" s="98" t="s">
        <v>57</v>
      </c>
      <c r="E11" s="91" t="s">
        <v>44</v>
      </c>
      <c r="F11" s="91" t="s">
        <v>45</v>
      </c>
      <c r="G11" s="91" t="s">
        <v>46</v>
      </c>
      <c r="H11" s="91" t="s">
        <v>58</v>
      </c>
      <c r="I11" s="91" t="s">
        <v>49</v>
      </c>
      <c r="J11" s="91" t="s">
        <v>48</v>
      </c>
      <c r="K11" s="99" t="s">
        <v>53</v>
      </c>
    </row>
    <row r="12" spans="1:17" ht="14.25" customHeight="1" x14ac:dyDescent="0.2">
      <c r="A12" s="382" t="s">
        <v>60</v>
      </c>
      <c r="B12" s="383"/>
      <c r="C12" s="384"/>
      <c r="D12" s="100" t="e">
        <f>'I. Data Inputs'!$D$22*'III. Results + Conversions'!$I$13*(1-('I. Data Inputs'!D16+'I. Data Inputs'!E16+'I. Data Inputs'!F16+'I. Data Inputs'!G16)/('I. Data Inputs'!B16+'I. Data Inputs'!D16+'I. Data Inputs'!E16+'I. Data Inputs'!F16+'I. Data Inputs'!G16))</f>
        <v>#N/A</v>
      </c>
      <c r="E12" s="224"/>
      <c r="F12" s="101" t="e">
        <f>'I. Data Inputs'!$D$22*'III. Results + Conversions'!$I$13*(1-('I. Data Inputs'!B16+'I. Data Inputs'!E16+'I. Data Inputs'!F16+'I. Data Inputs'!G16)/('I. Data Inputs'!B16+'I. Data Inputs'!D16+'I. Data Inputs'!E16+'I. Data Inputs'!F16+'I. Data Inputs'!G16))</f>
        <v>#N/A</v>
      </c>
      <c r="G12" s="225" t="e">
        <f>'I. Data Inputs'!$D$22*'III. Results + Conversions'!$I$13*(1-('I. Data Inputs'!B16+'I. Data Inputs'!D16+'I. Data Inputs'!F16+'I. Data Inputs'!G16)/('I. Data Inputs'!B16+'I. Data Inputs'!D16+'I. Data Inputs'!E16+'I. Data Inputs'!F16+'I. Data Inputs'!G16))</f>
        <v>#N/A</v>
      </c>
      <c r="H12" s="101" t="e">
        <f>'I. Data Inputs'!$D$22*'III. Results + Conversions'!$I$13*(1-('I. Data Inputs'!B16+'I. Data Inputs'!D16+'I. Data Inputs'!E16+'I. Data Inputs'!G16)/('I. Data Inputs'!B16+'I. Data Inputs'!D16+'I. Data Inputs'!E16+'I. Data Inputs'!F16+'I. Data Inputs'!G16))</f>
        <v>#N/A</v>
      </c>
      <c r="I12" s="94"/>
      <c r="J12" s="101" t="e">
        <f>'I. Data Inputs'!$D$22*'III. Results + Conversions'!$I$13*(1-('I. Data Inputs'!B16+'I. Data Inputs'!D16+'I. Data Inputs'!E16+'I. Data Inputs'!F16)/('I. Data Inputs'!B16+'I. Data Inputs'!D16+'I. Data Inputs'!E16+'I. Data Inputs'!F16+'I. Data Inputs'!G16))</f>
        <v>#N/A</v>
      </c>
      <c r="K12" s="102">
        <f t="shared" ref="K12:K14" si="0">SUMIF(D12:J12,"&gt;0")</f>
        <v>0</v>
      </c>
      <c r="M12" s="229"/>
    </row>
    <row r="13" spans="1:17" x14ac:dyDescent="0.2">
      <c r="A13" s="369" t="s">
        <v>61</v>
      </c>
      <c r="B13" s="370"/>
      <c r="C13" s="371"/>
      <c r="D13" s="100" t="e">
        <f>D12*'III. Results + Conversions'!$I$15*'III. Results + Conversions'!$I$16*'III. Results + Conversions'!$I$17*'I. Data Inputs'!$D$7</f>
        <v>#N/A</v>
      </c>
      <c r="E13" s="94"/>
      <c r="F13" s="101" t="e">
        <f>F12*'III. Results + Conversions'!$I$15*'III. Results + Conversions'!$I$16*'III. Results + Conversions'!$I$17*'I. Data Inputs'!$D$7</f>
        <v>#N/A</v>
      </c>
      <c r="G13" s="101" t="e">
        <f>G12*'III. Results + Conversions'!$I$15*'III. Results + Conversions'!$I$16*'III. Results + Conversions'!$I$17*'I. Data Inputs'!$D$7</f>
        <v>#N/A</v>
      </c>
      <c r="H13" s="101" t="e">
        <f>H12*'III. Results + Conversions'!$I$15*'III. Results + Conversions'!$I$16*'III. Results + Conversions'!$I$17*'I. Data Inputs'!$D$7</f>
        <v>#N/A</v>
      </c>
      <c r="I13" s="94"/>
      <c r="J13" s="101" t="e">
        <f>J12*'III. Results + Conversions'!$I$15*'III. Results + Conversions'!$I$16*'III. Results + Conversions'!$I$17*'I. Data Inputs'!$D$7</f>
        <v>#N/A</v>
      </c>
      <c r="K13" s="102">
        <f t="shared" si="0"/>
        <v>0</v>
      </c>
      <c r="M13" s="228"/>
      <c r="O13" s="228"/>
    </row>
    <row r="14" spans="1:17" x14ac:dyDescent="0.2">
      <c r="A14" s="369" t="s">
        <v>62</v>
      </c>
      <c r="B14" s="370"/>
      <c r="C14" s="371"/>
      <c r="D14" s="100" t="e">
        <f>D12*$C$6</f>
        <v>#N/A</v>
      </c>
      <c r="E14" s="94"/>
      <c r="F14" s="103" t="e">
        <f>F12*$C$6</f>
        <v>#N/A</v>
      </c>
      <c r="G14" s="103" t="e">
        <f>G12*$C$6</f>
        <v>#N/A</v>
      </c>
      <c r="H14" s="103" t="e">
        <f>H12*$C$6</f>
        <v>#N/A</v>
      </c>
      <c r="I14" s="94"/>
      <c r="J14" s="103" t="e">
        <f>J12*$D$6</f>
        <v>#N/A</v>
      </c>
      <c r="K14" s="102">
        <f t="shared" si="0"/>
        <v>0</v>
      </c>
      <c r="M14" s="228"/>
    </row>
    <row r="15" spans="1:17" x14ac:dyDescent="0.2">
      <c r="A15" s="369" t="s">
        <v>63</v>
      </c>
      <c r="B15" s="370"/>
      <c r="C15" s="371"/>
      <c r="D15" s="100" t="e">
        <f>D14*'III. Results + Conversions'!$I$15*'III. Results + Conversions'!$I$16*'III. Results + Conversions'!$I$17*'I. Data Inputs'!$D$7</f>
        <v>#N/A</v>
      </c>
      <c r="E15" s="94"/>
      <c r="F15" s="101" t="e">
        <f>F14*'III. Results + Conversions'!$I$15*'III. Results + Conversions'!$I$16*'III. Results + Conversions'!$I$17*'I. Data Inputs'!$D$7</f>
        <v>#N/A</v>
      </c>
      <c r="G15" s="101" t="e">
        <f>G14*'III. Results + Conversions'!$I$15*'III. Results + Conversions'!$I$16*'III. Results + Conversions'!$I$17*'I. Data Inputs'!$D$7</f>
        <v>#N/A</v>
      </c>
      <c r="H15" s="101" t="e">
        <f>H14*'III. Results + Conversions'!$I$15*'III. Results + Conversions'!$I$16*'III. Results + Conversions'!$I$17*'I. Data Inputs'!$D$7</f>
        <v>#N/A</v>
      </c>
      <c r="I15" s="94"/>
      <c r="J15" s="101" t="e">
        <f>J14*'III. Results + Conversions'!$I$15*'III. Results + Conversions'!$I$16*'III. Results + Conversions'!$I$17*'I. Data Inputs'!$D$7</f>
        <v>#N/A</v>
      </c>
      <c r="K15" s="102">
        <f>SUMIF(D15:J15,"&gt;0")</f>
        <v>0</v>
      </c>
    </row>
    <row r="16" spans="1:17" x14ac:dyDescent="0.2">
      <c r="A16" s="369" t="s">
        <v>64</v>
      </c>
      <c r="B16" s="370"/>
      <c r="C16" s="371"/>
      <c r="D16" s="100" t="e">
        <f>D15*'III. Results + Conversions'!H23</f>
        <v>#N/A</v>
      </c>
      <c r="E16" s="94"/>
      <c r="F16" s="101" t="e">
        <f>F15*'III. Results + Conversions'!H25</f>
        <v>#N/A</v>
      </c>
      <c r="G16" s="101" t="e">
        <f>G15*'III. Results + Conversions'!H26</f>
        <v>#N/A</v>
      </c>
      <c r="H16" s="101" t="e">
        <f>H15*'III. Results + Conversions'!H27</f>
        <v>#N/A</v>
      </c>
      <c r="I16" s="94"/>
      <c r="J16" s="101" t="e">
        <f>J15*'III. Results + Conversions'!H29</f>
        <v>#N/A</v>
      </c>
      <c r="K16" s="102">
        <f>SUMIF(D16:J16,"&gt;0")</f>
        <v>0</v>
      </c>
    </row>
    <row r="17" spans="1:11" ht="13.5" thickBot="1" x14ac:dyDescent="0.25">
      <c r="A17" s="376" t="s">
        <v>65</v>
      </c>
      <c r="B17" s="377"/>
      <c r="C17" s="378"/>
      <c r="D17" s="104" t="e">
        <f>D15*'III. Results + Conversions'!I23</f>
        <v>#N/A</v>
      </c>
      <c r="E17" s="105"/>
      <c r="F17" s="106" t="e">
        <f>F15*'III. Results + Conversions'!I25</f>
        <v>#N/A</v>
      </c>
      <c r="G17" s="106" t="e">
        <f>G15*'III. Results + Conversions'!I26</f>
        <v>#N/A</v>
      </c>
      <c r="H17" s="106" t="e">
        <f>H15*'III. Results + Conversions'!I27</f>
        <v>#N/A</v>
      </c>
      <c r="I17" s="105"/>
      <c r="J17" s="106" t="e">
        <f>J15*'III. Results + Conversions'!I29</f>
        <v>#N/A</v>
      </c>
      <c r="K17" s="109">
        <f>SUMIF(D17:J17,"&gt;0")</f>
        <v>0</v>
      </c>
    </row>
    <row r="18" spans="1:11" ht="33.75" x14ac:dyDescent="0.25">
      <c r="A18" s="379" t="s">
        <v>66</v>
      </c>
      <c r="B18" s="380"/>
      <c r="C18" s="381"/>
      <c r="D18" s="98" t="s">
        <v>57</v>
      </c>
      <c r="E18" s="91" t="s">
        <v>44</v>
      </c>
      <c r="F18" s="91" t="s">
        <v>45</v>
      </c>
      <c r="G18" s="91" t="s">
        <v>46</v>
      </c>
      <c r="H18" s="91" t="s">
        <v>58</v>
      </c>
      <c r="I18" s="91" t="s">
        <v>49</v>
      </c>
      <c r="J18" s="91" t="s">
        <v>48</v>
      </c>
      <c r="K18" s="99" t="s">
        <v>53</v>
      </c>
    </row>
    <row r="19" spans="1:11" ht="14.25" customHeight="1" x14ac:dyDescent="0.2">
      <c r="A19" s="382" t="s">
        <v>60</v>
      </c>
      <c r="B19" s="383"/>
      <c r="C19" s="384"/>
      <c r="D19" s="221" t="e">
        <f>'I. Data Inputs'!$D$24*'III. Results + Conversions'!$I$13*(1-('I. Data Inputs'!D16+'I. Data Inputs'!E16+'I. Data Inputs'!F16+'I. Data Inputs'!G16)/('I. Data Inputs'!B16+'I. Data Inputs'!D16+'I. Data Inputs'!E16+'I. Data Inputs'!F16+'I. Data Inputs'!G16))</f>
        <v>#N/A</v>
      </c>
      <c r="E19" s="94"/>
      <c r="F19" s="101" t="e">
        <f>'I. Data Inputs'!$D$24*'III. Results + Conversions'!$I$13*(1-('I. Data Inputs'!B16+'I. Data Inputs'!E16+'I. Data Inputs'!F16+'I. Data Inputs'!G16)/('I. Data Inputs'!B16+'I. Data Inputs'!D16+'I. Data Inputs'!E16+'I. Data Inputs'!F16+'I. Data Inputs'!G16))</f>
        <v>#N/A</v>
      </c>
      <c r="G19" s="101" t="e">
        <f>'I. Data Inputs'!$D$24*'III. Results + Conversions'!$I$13*(1-('I. Data Inputs'!B16+'I. Data Inputs'!D16+'I. Data Inputs'!F16+'I. Data Inputs'!G16)/('I. Data Inputs'!B16+'I. Data Inputs'!D16+'I. Data Inputs'!E16+'I. Data Inputs'!F16+'I. Data Inputs'!G16))</f>
        <v>#N/A</v>
      </c>
      <c r="H19" s="101" t="e">
        <f>'I. Data Inputs'!$D$24*'III. Results + Conversions'!$I$13*(1-('I. Data Inputs'!B16+'I. Data Inputs'!D16+'I. Data Inputs'!E16+'I. Data Inputs'!G16)/('I. Data Inputs'!B16+'I. Data Inputs'!D16+'I. Data Inputs'!E16+'I. Data Inputs'!F16+'I. Data Inputs'!G16))</f>
        <v>#N/A</v>
      </c>
      <c r="I19" s="94"/>
      <c r="J19" s="101" t="e">
        <f>'I. Data Inputs'!$D$24*'III. Results + Conversions'!$I$13*(1-('I. Data Inputs'!B16+'I. Data Inputs'!D16+'I. Data Inputs'!E16+'I. Data Inputs'!F16)/('I. Data Inputs'!B16+'I. Data Inputs'!D16+'I. Data Inputs'!E16+'I. Data Inputs'!F16+'I. Data Inputs'!G16))</f>
        <v>#N/A</v>
      </c>
      <c r="K19" s="102">
        <f t="shared" ref="K19:K21" si="1">SUMIF(D19:J19,"&gt;0")</f>
        <v>0</v>
      </c>
    </row>
    <row r="20" spans="1:11" x14ac:dyDescent="0.2">
      <c r="A20" s="369" t="s">
        <v>61</v>
      </c>
      <c r="B20" s="370"/>
      <c r="C20" s="371"/>
      <c r="D20" s="100" t="e">
        <f>D19*'III. Results + Conversions'!$I$15*'III. Results + Conversions'!$I$16*'III. Results + Conversions'!$I$17*'I. Data Inputs'!$D$7</f>
        <v>#N/A</v>
      </c>
      <c r="E20" s="94"/>
      <c r="F20" s="101" t="e">
        <f>F19*'III. Results + Conversions'!$I$15*'III. Results + Conversions'!$I$16*'III. Results + Conversions'!$I$17*'I. Data Inputs'!$D$7</f>
        <v>#N/A</v>
      </c>
      <c r="G20" s="101" t="e">
        <f>G19*'III. Results + Conversions'!$I$15*'III. Results + Conversions'!$I$16*'III. Results + Conversions'!$I$17*'I. Data Inputs'!$D$7</f>
        <v>#N/A</v>
      </c>
      <c r="H20" s="101" t="e">
        <f>H19*'III. Results + Conversions'!$I$15*'III. Results + Conversions'!$I$16*'III. Results + Conversions'!$I$17*'I. Data Inputs'!$D$7</f>
        <v>#N/A</v>
      </c>
      <c r="I20" s="94"/>
      <c r="J20" s="101" t="e">
        <f>J19*'III. Results + Conversions'!I15*'III. Results + Conversions'!I16*'III. Results + Conversions'!I17*'I. Data Inputs'!D7</f>
        <v>#N/A</v>
      </c>
      <c r="K20" s="102">
        <f t="shared" si="1"/>
        <v>0</v>
      </c>
    </row>
    <row r="21" spans="1:11" x14ac:dyDescent="0.2">
      <c r="A21" s="369" t="s">
        <v>62</v>
      </c>
      <c r="B21" s="370"/>
      <c r="C21" s="371"/>
      <c r="D21" s="221" t="e">
        <f>D19*$C$6</f>
        <v>#N/A</v>
      </c>
      <c r="E21" s="224"/>
      <c r="F21" s="223" t="e">
        <f t="shared" ref="F21:H21" si="2">F19*$C$6</f>
        <v>#N/A</v>
      </c>
      <c r="G21" s="223" t="e">
        <f t="shared" si="2"/>
        <v>#N/A</v>
      </c>
      <c r="H21" s="223" t="e">
        <f t="shared" si="2"/>
        <v>#N/A</v>
      </c>
      <c r="I21" s="94"/>
      <c r="J21" s="223" t="e">
        <f>J19*$D$6</f>
        <v>#N/A</v>
      </c>
      <c r="K21" s="102">
        <f t="shared" si="1"/>
        <v>0</v>
      </c>
    </row>
    <row r="22" spans="1:11" x14ac:dyDescent="0.2">
      <c r="A22" s="353" t="s">
        <v>63</v>
      </c>
      <c r="B22" s="354"/>
      <c r="C22" s="355"/>
      <c r="D22" s="100" t="e">
        <f>D21*'III. Results + Conversions'!$I$15*'III. Results + Conversions'!$I$16*'III. Results + Conversions'!$I$17*'I. Data Inputs'!$D$7</f>
        <v>#N/A</v>
      </c>
      <c r="E22" s="94"/>
      <c r="F22" s="101" t="e">
        <f>F21*'III. Results + Conversions'!$I$15*'III. Results + Conversions'!$I$16*'III. Results + Conversions'!$I$17*'I. Data Inputs'!$D$7</f>
        <v>#N/A</v>
      </c>
      <c r="G22" s="101" t="e">
        <f>G21*'III. Results + Conversions'!$I$15*'III. Results + Conversions'!$I$16*'III. Results + Conversions'!$I$17*'I. Data Inputs'!$D$7</f>
        <v>#N/A</v>
      </c>
      <c r="H22" s="101" t="e">
        <f>H21*'III. Results + Conversions'!$I$15*'III. Results + Conversions'!$I$16*'III. Results + Conversions'!$I$17*'I. Data Inputs'!$D$7</f>
        <v>#N/A</v>
      </c>
      <c r="I22" s="94"/>
      <c r="J22" s="101" t="e">
        <f>J21*'III. Results + Conversions'!$I$15*'III. Results + Conversions'!$I$16*'III. Results + Conversions'!$I$17*'I. Data Inputs'!$D$7</f>
        <v>#N/A</v>
      </c>
      <c r="K22" s="102">
        <f>SUMIF(D22:J22,"&gt;0")</f>
        <v>0</v>
      </c>
    </row>
    <row r="23" spans="1:11" x14ac:dyDescent="0.2">
      <c r="A23" s="353" t="s">
        <v>64</v>
      </c>
      <c r="B23" s="354"/>
      <c r="C23" s="355"/>
      <c r="D23" s="100" t="e">
        <f>D22*'III. Results + Conversions'!H23</f>
        <v>#N/A</v>
      </c>
      <c r="E23" s="94"/>
      <c r="F23" s="101" t="e">
        <f>F22*'III. Results + Conversions'!H25</f>
        <v>#N/A</v>
      </c>
      <c r="G23" s="101" t="e">
        <f>G22*'III. Results + Conversions'!H26</f>
        <v>#N/A</v>
      </c>
      <c r="H23" s="101" t="e">
        <f>H22*'III. Results + Conversions'!H27</f>
        <v>#N/A</v>
      </c>
      <c r="I23" s="94"/>
      <c r="J23" s="101" t="e">
        <f>J22*'III. Results + Conversions'!H29</f>
        <v>#N/A</v>
      </c>
      <c r="K23" s="102">
        <f>SUMIF(D23:J23,"&gt;0")</f>
        <v>0</v>
      </c>
    </row>
    <row r="24" spans="1:11" ht="13.5" thickBot="1" x14ac:dyDescent="0.25">
      <c r="A24" s="364" t="s">
        <v>65</v>
      </c>
      <c r="B24" s="365"/>
      <c r="C24" s="366"/>
      <c r="D24" s="107" t="e">
        <f>D22*'III. Results + Conversions'!I23</f>
        <v>#N/A</v>
      </c>
      <c r="E24" s="108"/>
      <c r="F24" s="114" t="e">
        <f>F22*'III. Results + Conversions'!I25</f>
        <v>#N/A</v>
      </c>
      <c r="G24" s="114" t="e">
        <f>G22*'III. Results + Conversions'!I26</f>
        <v>#N/A</v>
      </c>
      <c r="H24" s="114" t="e">
        <f>H22*'III. Results + Conversions'!I27</f>
        <v>#N/A</v>
      </c>
      <c r="I24" s="108"/>
      <c r="J24" s="114" t="e">
        <f>J22*'III. Results + Conversions'!I29</f>
        <v>#N/A</v>
      </c>
      <c r="K24" s="109">
        <f>SUMIF(D24:J24,"&gt;0")</f>
        <v>0</v>
      </c>
    </row>
    <row r="25" spans="1:11" ht="24.75" customHeight="1" thickBot="1" x14ac:dyDescent="0.3">
      <c r="D25" s="385" t="s">
        <v>52</v>
      </c>
      <c r="E25" s="385"/>
      <c r="F25" s="385"/>
      <c r="G25" s="385"/>
      <c r="H25" s="385"/>
      <c r="I25" s="385"/>
      <c r="J25" s="385"/>
      <c r="K25" s="385"/>
    </row>
    <row r="26" spans="1:11" ht="36" customHeight="1" x14ac:dyDescent="0.25">
      <c r="A26" s="373" t="s">
        <v>59</v>
      </c>
      <c r="B26" s="374"/>
      <c r="C26" s="375"/>
      <c r="D26" s="98" t="s">
        <v>57</v>
      </c>
      <c r="E26" s="91" t="s">
        <v>44</v>
      </c>
      <c r="F26" s="91" t="s">
        <v>45</v>
      </c>
      <c r="G26" s="91" t="s">
        <v>46</v>
      </c>
      <c r="H26" s="91" t="s">
        <v>58</v>
      </c>
      <c r="I26" s="91" t="s">
        <v>49</v>
      </c>
      <c r="J26" s="91" t="s">
        <v>48</v>
      </c>
      <c r="K26" s="110" t="s">
        <v>53</v>
      </c>
    </row>
    <row r="27" spans="1:11" x14ac:dyDescent="0.2">
      <c r="A27" s="369" t="s">
        <v>60</v>
      </c>
      <c r="B27" s="370"/>
      <c r="C27" s="371"/>
      <c r="D27" s="111" t="e">
        <f>'I. Data Inputs'!$F$22*'III. Results + Conversions'!$I$14*(1-('I. Data Inputs'!C16+'I. Data Inputs'!D16+'I. Data Inputs'!E16+'I. Data Inputs'!F16+'I. Data Inputs'!G16+'I. Data Inputs'!H16)/('I. Data Inputs'!A16+'I. Data Inputs'!C16+'I. Data Inputs'!D16+'I. Data Inputs'!E16+'I. Data Inputs'!F16+'I. Data Inputs'!G16+'I. Data Inputs'!H16))</f>
        <v>#N/A</v>
      </c>
      <c r="E27" s="101" t="e">
        <f>'I. Data Inputs'!$F$22*'III. Results + Conversions'!$I$14*(1-('I. Data Inputs'!A16+'I. Data Inputs'!D16+'I. Data Inputs'!E16+'I. Data Inputs'!F16+'I. Data Inputs'!G16+'I. Data Inputs'!H16)/('I. Data Inputs'!A16+'I. Data Inputs'!C16+'I. Data Inputs'!D16+'I. Data Inputs'!E16+'I. Data Inputs'!F16+'I. Data Inputs'!G16+'I. Data Inputs'!H16))</f>
        <v>#N/A</v>
      </c>
      <c r="F27" s="101" t="e">
        <f>'I. Data Inputs'!$F$22*'III. Results + Conversions'!$I$14*(1-('I. Data Inputs'!A16+'I. Data Inputs'!C16+'I. Data Inputs'!E16+'I. Data Inputs'!F16+'I. Data Inputs'!G16+'I. Data Inputs'!H16)/('I. Data Inputs'!A16+'I. Data Inputs'!C16+'I. Data Inputs'!D16+'I. Data Inputs'!E16+'I. Data Inputs'!F16+'I. Data Inputs'!G16+'I. Data Inputs'!H16))</f>
        <v>#N/A</v>
      </c>
      <c r="G27" s="101" t="e">
        <f>'I. Data Inputs'!$F$22*'III. Results + Conversions'!$I$14*(1-('I. Data Inputs'!A16+'I. Data Inputs'!C16+'I. Data Inputs'!D16+'I. Data Inputs'!F16+'I. Data Inputs'!G16+'I. Data Inputs'!H16)/('I. Data Inputs'!A16+'I. Data Inputs'!C16+'I. Data Inputs'!D16+'I. Data Inputs'!E16+'I. Data Inputs'!F16+'I. Data Inputs'!G16+'I. Data Inputs'!H16))</f>
        <v>#N/A</v>
      </c>
      <c r="H27" s="101" t="e">
        <f>'I. Data Inputs'!$F$22*'III. Results + Conversions'!$I$14*(1-('I. Data Inputs'!A16+'I. Data Inputs'!C16+'I. Data Inputs'!D16+'I. Data Inputs'!E16+'I. Data Inputs'!G16+'I. Data Inputs'!H16)/('I. Data Inputs'!A16+'I. Data Inputs'!C16+'I. Data Inputs'!D16+'I. Data Inputs'!E16+'I. Data Inputs'!F16+'I. Data Inputs'!G16+'I. Data Inputs'!H16))</f>
        <v>#N/A</v>
      </c>
      <c r="I27" s="101" t="e">
        <f>'I. Data Inputs'!$F$22*'III. Results + Conversions'!$I$14*(1-('I. Data Inputs'!A16+'I. Data Inputs'!C16+'I. Data Inputs'!D16+'I. Data Inputs'!E16+'I. Data Inputs'!F16+'I. Data Inputs'!G16)/('I. Data Inputs'!A16+'I. Data Inputs'!C16+'I. Data Inputs'!D16+'I. Data Inputs'!E16+'I. Data Inputs'!F16+'I. Data Inputs'!G16+'I. Data Inputs'!H16))</f>
        <v>#N/A</v>
      </c>
      <c r="J27" s="101" t="e">
        <f>'I. Data Inputs'!$F$22*'III. Results + Conversions'!$I$14*(1-('I. Data Inputs'!A16+'I. Data Inputs'!C16+'I. Data Inputs'!D16+'I. Data Inputs'!E16+'I. Data Inputs'!F16+'I. Data Inputs'!H16)/('I. Data Inputs'!A16+'I. Data Inputs'!C16+'I. Data Inputs'!D16+'I. Data Inputs'!E16+'I. Data Inputs'!F16+'I. Data Inputs'!G16+'I. Data Inputs'!H16))</f>
        <v>#N/A</v>
      </c>
      <c r="K27" s="102">
        <f t="shared" ref="K27:K29" si="3">SUMIF(D27:J27,"&gt;0")</f>
        <v>0</v>
      </c>
    </row>
    <row r="28" spans="1:11" x14ac:dyDescent="0.2">
      <c r="A28" s="369" t="s">
        <v>61</v>
      </c>
      <c r="B28" s="370"/>
      <c r="C28" s="371"/>
      <c r="D28" s="112" t="e">
        <f>D27*'III. Results + Conversions'!$I$15*'III. Results + Conversions'!$I$16*'III. Results + Conversions'!$I$17*'I. Data Inputs'!$D$9</f>
        <v>#N/A</v>
      </c>
      <c r="E28" s="101" t="e">
        <f>E27*'III. Results + Conversions'!$I$15*'III. Results + Conversions'!$I$16*'III. Results + Conversions'!$I$17*'I. Data Inputs'!$D$9</f>
        <v>#N/A</v>
      </c>
      <c r="F28" s="101" t="e">
        <f>F27*'III. Results + Conversions'!$I$15*'III. Results + Conversions'!$I$16*'III. Results + Conversions'!$I$17*'I. Data Inputs'!$D$9</f>
        <v>#N/A</v>
      </c>
      <c r="G28" s="101" t="e">
        <f>G27*'III. Results + Conversions'!$I$15*'III. Results + Conversions'!$I$16*'III. Results + Conversions'!$I$17*'I. Data Inputs'!$D$9</f>
        <v>#N/A</v>
      </c>
      <c r="H28" s="101" t="e">
        <f>H27*'III. Results + Conversions'!$I$15*'III. Results + Conversions'!$I$16*'III. Results + Conversions'!$I$17*'I. Data Inputs'!$D$9</f>
        <v>#N/A</v>
      </c>
      <c r="I28" s="101" t="e">
        <f>I27*'III. Results + Conversions'!$I$15*'III. Results + Conversions'!$I$16*'III. Results + Conversions'!$I$17*'I. Data Inputs'!$D$9</f>
        <v>#N/A</v>
      </c>
      <c r="J28" s="101" t="e">
        <f>J27*'III. Results + Conversions'!$I$15*'III. Results + Conversions'!$I$16*'III. Results + Conversions'!$I$17*'I. Data Inputs'!$D$9</f>
        <v>#N/A</v>
      </c>
      <c r="K28" s="102">
        <f t="shared" si="3"/>
        <v>0</v>
      </c>
    </row>
    <row r="29" spans="1:11" x14ac:dyDescent="0.2">
      <c r="A29" s="369" t="s">
        <v>62</v>
      </c>
      <c r="B29" s="370"/>
      <c r="C29" s="371"/>
      <c r="D29" s="112" t="e">
        <f t="shared" ref="D29:I29" si="4">D27*$C$7</f>
        <v>#N/A</v>
      </c>
      <c r="E29" s="101" t="e">
        <f t="shared" si="4"/>
        <v>#N/A</v>
      </c>
      <c r="F29" s="101" t="e">
        <f t="shared" si="4"/>
        <v>#N/A</v>
      </c>
      <c r="G29" s="101" t="e">
        <f t="shared" si="4"/>
        <v>#N/A</v>
      </c>
      <c r="H29" s="101" t="e">
        <f t="shared" si="4"/>
        <v>#N/A</v>
      </c>
      <c r="I29" s="101" t="e">
        <f t="shared" si="4"/>
        <v>#N/A</v>
      </c>
      <c r="J29" s="101" t="e">
        <f>J27*$D$7</f>
        <v>#N/A</v>
      </c>
      <c r="K29" s="102">
        <f t="shared" si="3"/>
        <v>0</v>
      </c>
    </row>
    <row r="30" spans="1:11" x14ac:dyDescent="0.2">
      <c r="A30" s="369" t="s">
        <v>63</v>
      </c>
      <c r="B30" s="370"/>
      <c r="C30" s="371"/>
      <c r="D30" s="112" t="e">
        <f>D29*'III. Results + Conversions'!$I$15*'III. Results + Conversions'!$I$16*'III. Results + Conversions'!$I$17*'I. Data Inputs'!$D$9</f>
        <v>#N/A</v>
      </c>
      <c r="E30" s="101" t="e">
        <f>E29*'III. Results + Conversions'!$I$15*'III. Results + Conversions'!$I$16*'III. Results + Conversions'!$I$17*'I. Data Inputs'!$D$9</f>
        <v>#N/A</v>
      </c>
      <c r="F30" s="101" t="e">
        <f>F29*'III. Results + Conversions'!$I$15*'III. Results + Conversions'!$I$16*'III. Results + Conversions'!$I$17*'I. Data Inputs'!$D$9</f>
        <v>#N/A</v>
      </c>
      <c r="G30" s="101" t="e">
        <f>G29*'III. Results + Conversions'!$I$15*'III. Results + Conversions'!$I$16*'III. Results + Conversions'!$I$17*'I. Data Inputs'!$D$9</f>
        <v>#N/A</v>
      </c>
      <c r="H30" s="101" t="e">
        <f>H29*'III. Results + Conversions'!$I$15*'III. Results + Conversions'!$I$16*'III. Results + Conversions'!$I$17*'I. Data Inputs'!$D$9</f>
        <v>#N/A</v>
      </c>
      <c r="I30" s="101" t="e">
        <f>I29*'III. Results + Conversions'!$I$15*'III. Results + Conversions'!$I$16*'III. Results + Conversions'!$I$17*'I. Data Inputs'!$D$9</f>
        <v>#N/A</v>
      </c>
      <c r="J30" s="101" t="e">
        <f>J29*'III. Results + Conversions'!$I$15*'III. Results + Conversions'!$I$16*'III. Results + Conversions'!$I$17*'I. Data Inputs'!$D$9</f>
        <v>#N/A</v>
      </c>
      <c r="K30" s="102">
        <f>SUMIF(D30:J30,"&gt;0")</f>
        <v>0</v>
      </c>
    </row>
    <row r="31" spans="1:11" x14ac:dyDescent="0.2">
      <c r="A31" s="369" t="s">
        <v>64</v>
      </c>
      <c r="B31" s="370"/>
      <c r="C31" s="371"/>
      <c r="D31" s="112" t="e">
        <f>D30*'III. Results + Conversions'!H22</f>
        <v>#N/A</v>
      </c>
      <c r="E31" s="101" t="e">
        <f>E30*'III. Results + Conversions'!H24</f>
        <v>#N/A</v>
      </c>
      <c r="F31" s="101" t="e">
        <f>F30*'III. Results + Conversions'!H25</f>
        <v>#N/A</v>
      </c>
      <c r="G31" s="101" t="e">
        <f>G30*'III. Results + Conversions'!H26</f>
        <v>#N/A</v>
      </c>
      <c r="H31" s="101" t="e">
        <f>H30*'III. Results + Conversions'!H27</f>
        <v>#N/A</v>
      </c>
      <c r="I31" s="101" t="e">
        <f>I30*'III. Results + Conversions'!H28</f>
        <v>#N/A</v>
      </c>
      <c r="J31" s="101" t="e">
        <f>J30*'III. Results + Conversions'!H29</f>
        <v>#N/A</v>
      </c>
      <c r="K31" s="102">
        <f>SUMIF(D31:J31,"&gt;0")</f>
        <v>0</v>
      </c>
    </row>
    <row r="32" spans="1:11" ht="13.5" thickBot="1" x14ac:dyDescent="0.25">
      <c r="A32" s="386" t="s">
        <v>65</v>
      </c>
      <c r="B32" s="387"/>
      <c r="C32" s="388"/>
      <c r="D32" s="113" t="e">
        <f>D30*'III. Results + Conversions'!I22</f>
        <v>#N/A</v>
      </c>
      <c r="E32" s="114" t="e">
        <f>E30*'III. Results + Conversions'!I24</f>
        <v>#N/A</v>
      </c>
      <c r="F32" s="114" t="e">
        <f>F30*'III. Results + Conversions'!I25</f>
        <v>#N/A</v>
      </c>
      <c r="G32" s="114" t="e">
        <f>G30*'III. Results + Conversions'!I26</f>
        <v>#N/A</v>
      </c>
      <c r="H32" s="114" t="e">
        <f>H30*'III. Results + Conversions'!I27</f>
        <v>#N/A</v>
      </c>
      <c r="I32" s="114" t="e">
        <f>I30*'III. Results + Conversions'!I28</f>
        <v>#N/A</v>
      </c>
      <c r="J32" s="114" t="e">
        <f>J30*'III. Results + Conversions'!I29</f>
        <v>#N/A</v>
      </c>
      <c r="K32" s="109">
        <f>SUMIF(D32:J32,"&gt;0")</f>
        <v>0</v>
      </c>
    </row>
    <row r="33" spans="1:11" ht="33.75" x14ac:dyDescent="0.25">
      <c r="A33" s="373" t="s">
        <v>66</v>
      </c>
      <c r="B33" s="374"/>
      <c r="C33" s="375"/>
      <c r="D33" s="115" t="s">
        <v>57</v>
      </c>
      <c r="E33" s="226" t="s">
        <v>44</v>
      </c>
      <c r="F33" s="226" t="s">
        <v>45</v>
      </c>
      <c r="G33" s="226" t="s">
        <v>46</v>
      </c>
      <c r="H33" s="226" t="s">
        <v>58</v>
      </c>
      <c r="I33" s="226" t="s">
        <v>49</v>
      </c>
      <c r="J33" s="226" t="s">
        <v>48</v>
      </c>
      <c r="K33" s="110" t="s">
        <v>53</v>
      </c>
    </row>
    <row r="34" spans="1:11" x14ac:dyDescent="0.2">
      <c r="A34" s="369" t="s">
        <v>60</v>
      </c>
      <c r="B34" s="370"/>
      <c r="C34" s="370"/>
      <c r="D34" s="101" t="e">
        <f>'I. Data Inputs'!$F$24*'III. Results + Conversions'!$I$14*(1-('I. Data Inputs'!C16+'I. Data Inputs'!D16+'I. Data Inputs'!E16+'I. Data Inputs'!F16+'I. Data Inputs'!G16+'I. Data Inputs'!H16)/('I. Data Inputs'!A16+'I. Data Inputs'!C16+'I. Data Inputs'!D16+'I. Data Inputs'!E16+'I. Data Inputs'!F16+'I. Data Inputs'!G16+'I. Data Inputs'!H16))</f>
        <v>#N/A</v>
      </c>
      <c r="E34" s="101" t="e">
        <f>'I. Data Inputs'!$F$24*'III. Results + Conversions'!$I$14*(1-('I. Data Inputs'!A16+'I. Data Inputs'!D16+'I. Data Inputs'!E16+'I. Data Inputs'!F16+'I. Data Inputs'!G16+'I. Data Inputs'!H16)/('I. Data Inputs'!A16+'I. Data Inputs'!C16+'I. Data Inputs'!D16+'I. Data Inputs'!E16+'I. Data Inputs'!F16+'I. Data Inputs'!G16+'I. Data Inputs'!H16))</f>
        <v>#N/A</v>
      </c>
      <c r="F34" s="101" t="e">
        <f>'I. Data Inputs'!$F$24*'III. Results + Conversions'!$I$14*(1-('I. Data Inputs'!A16+'I. Data Inputs'!C16+'I. Data Inputs'!E16+'I. Data Inputs'!F16+'I. Data Inputs'!G16+'I. Data Inputs'!H16)/('I. Data Inputs'!A16+'I. Data Inputs'!C16+'I. Data Inputs'!D16+'I. Data Inputs'!E16+'I. Data Inputs'!F16+'I. Data Inputs'!G16+'I. Data Inputs'!H16))</f>
        <v>#N/A</v>
      </c>
      <c r="G34" s="101" t="e">
        <f>'I. Data Inputs'!$F$24*'III. Results + Conversions'!$I$14*(1-('I. Data Inputs'!A16+'I. Data Inputs'!C16+'I. Data Inputs'!D16+'I. Data Inputs'!F16+'I. Data Inputs'!G16+'I. Data Inputs'!H16)/('I. Data Inputs'!A16+'I. Data Inputs'!C16+'I. Data Inputs'!D16+'I. Data Inputs'!E16+'I. Data Inputs'!F16+'I. Data Inputs'!G16+'I. Data Inputs'!H16))</f>
        <v>#N/A</v>
      </c>
      <c r="H34" s="101" t="e">
        <f>'I. Data Inputs'!$F$24*'III. Results + Conversions'!$I$14*(1-('I. Data Inputs'!A16+'I. Data Inputs'!C16+'I. Data Inputs'!D16+'I. Data Inputs'!E16+'I. Data Inputs'!G16+'I. Data Inputs'!H16)/('I. Data Inputs'!A16+'I. Data Inputs'!C16+'I. Data Inputs'!D16+'I. Data Inputs'!E16+'I. Data Inputs'!F16+'I. Data Inputs'!G16+'I. Data Inputs'!H16))</f>
        <v>#N/A</v>
      </c>
      <c r="I34" s="101" t="e">
        <f>'I. Data Inputs'!$F$24*'III. Results + Conversions'!$I$14*(1-('I. Data Inputs'!A16+'I. Data Inputs'!C16+'I. Data Inputs'!D16+'I. Data Inputs'!E16+'I. Data Inputs'!F16+'I. Data Inputs'!G16)/('I. Data Inputs'!A16+'I. Data Inputs'!C16+'I. Data Inputs'!D16+'I. Data Inputs'!E16+'I. Data Inputs'!F16+'I. Data Inputs'!G16+'I. Data Inputs'!H16))</f>
        <v>#N/A</v>
      </c>
      <c r="J34" s="101" t="e">
        <f>'I. Data Inputs'!$F$24*'III. Results + Conversions'!$I$14*(1-('I. Data Inputs'!A16+'I. Data Inputs'!C16+'I. Data Inputs'!D16+'I. Data Inputs'!E16+'I. Data Inputs'!F16+'I. Data Inputs'!H16)/('I. Data Inputs'!A16+'I. Data Inputs'!C16+'I. Data Inputs'!D16+'I. Data Inputs'!E16+'I. Data Inputs'!F16+'I. Data Inputs'!G16+'I. Data Inputs'!H16))</f>
        <v>#N/A</v>
      </c>
      <c r="K34" s="102">
        <f t="shared" ref="K34:K36" si="5">SUMIF(D34:J34,"&gt;0")</f>
        <v>0</v>
      </c>
    </row>
    <row r="35" spans="1:11" x14ac:dyDescent="0.2">
      <c r="A35" s="369" t="s">
        <v>61</v>
      </c>
      <c r="B35" s="370"/>
      <c r="C35" s="371"/>
      <c r="D35" s="112" t="e">
        <f>D34*'III. Results + Conversions'!$I$15*'III. Results + Conversions'!$I$16*'III. Results + Conversions'!$I$17*'I. Data Inputs'!$D$9</f>
        <v>#N/A</v>
      </c>
      <c r="E35" s="101" t="e">
        <f>E34*'III. Results + Conversions'!$I$15*'III. Results + Conversions'!$I$16*'III. Results + Conversions'!$I$17*'I. Data Inputs'!$D$9</f>
        <v>#N/A</v>
      </c>
      <c r="F35" s="101" t="e">
        <f>F34*'III. Results + Conversions'!$I$15*'III. Results + Conversions'!$I$16*'III. Results + Conversions'!$I$17*'I. Data Inputs'!$D$9</f>
        <v>#N/A</v>
      </c>
      <c r="G35" s="101" t="e">
        <f>G34*'III. Results + Conversions'!$I$15*'III. Results + Conversions'!$I$16*'III. Results + Conversions'!$I$17*'I. Data Inputs'!$D$9</f>
        <v>#N/A</v>
      </c>
      <c r="H35" s="101" t="e">
        <f>H34*'III. Results + Conversions'!$I$15*'III. Results + Conversions'!$I$16*'III. Results + Conversions'!$I$17*'I. Data Inputs'!$D$9</f>
        <v>#N/A</v>
      </c>
      <c r="I35" s="101" t="e">
        <f>I34*'III. Results + Conversions'!$I$15*'III. Results + Conversions'!$I$16*'III. Results + Conversions'!$I$17*'I. Data Inputs'!$D$9</f>
        <v>#N/A</v>
      </c>
      <c r="J35" s="101" t="e">
        <f>J34*'III. Results + Conversions'!$I$15*'III. Results + Conversions'!$I$16*'III. Results + Conversions'!$I$17*'I. Data Inputs'!$D$9</f>
        <v>#N/A</v>
      </c>
      <c r="K35" s="102">
        <f t="shared" si="5"/>
        <v>0</v>
      </c>
    </row>
    <row r="36" spans="1:11" x14ac:dyDescent="0.2">
      <c r="A36" s="369" t="s">
        <v>62</v>
      </c>
      <c r="B36" s="370"/>
      <c r="C36" s="371"/>
      <c r="D36" s="112" t="e">
        <f>D34*$C$7</f>
        <v>#N/A</v>
      </c>
      <c r="E36" s="101" t="e">
        <f t="shared" ref="E36:I36" si="6">E34*$C$7</f>
        <v>#N/A</v>
      </c>
      <c r="F36" s="101" t="e">
        <f t="shared" si="6"/>
        <v>#N/A</v>
      </c>
      <c r="G36" s="101" t="e">
        <f t="shared" si="6"/>
        <v>#N/A</v>
      </c>
      <c r="H36" s="101" t="e">
        <f t="shared" si="6"/>
        <v>#N/A</v>
      </c>
      <c r="I36" s="101" t="e">
        <f t="shared" si="6"/>
        <v>#N/A</v>
      </c>
      <c r="J36" s="101" t="e">
        <f>J34*$D$7</f>
        <v>#N/A</v>
      </c>
      <c r="K36" s="102">
        <f t="shared" si="5"/>
        <v>0</v>
      </c>
    </row>
    <row r="37" spans="1:11" x14ac:dyDescent="0.2">
      <c r="A37" s="369" t="s">
        <v>63</v>
      </c>
      <c r="B37" s="370"/>
      <c r="C37" s="371"/>
      <c r="D37" s="112" t="e">
        <f>D36*'III. Results + Conversions'!$I$15*'III. Results + Conversions'!$I$16*'III. Results + Conversions'!$I$17*'I. Data Inputs'!$D$9</f>
        <v>#N/A</v>
      </c>
      <c r="E37" s="101" t="e">
        <f>E36*'III. Results + Conversions'!$I$15*'III. Results + Conversions'!$I$16*'III. Results + Conversions'!$I$17*'I. Data Inputs'!$D$9</f>
        <v>#N/A</v>
      </c>
      <c r="F37" s="101" t="e">
        <f>F36*'III. Results + Conversions'!$I$15*'III. Results + Conversions'!$I$16*'III. Results + Conversions'!$I$17*'I. Data Inputs'!$D$9</f>
        <v>#N/A</v>
      </c>
      <c r="G37" s="101" t="e">
        <f>G36*'III. Results + Conversions'!$I$15*'III. Results + Conversions'!$I$16*'III. Results + Conversions'!$I$17*'I. Data Inputs'!$D$9</f>
        <v>#N/A</v>
      </c>
      <c r="H37" s="101" t="e">
        <f>H36*'III. Results + Conversions'!$I$15*'III. Results + Conversions'!$I$16*'III. Results + Conversions'!$I$17*'I. Data Inputs'!$D$9</f>
        <v>#N/A</v>
      </c>
      <c r="I37" s="101" t="e">
        <f>I36*'III. Results + Conversions'!$I$15*'III. Results + Conversions'!$I$16*'III. Results + Conversions'!$I$17*'I. Data Inputs'!$D$9</f>
        <v>#N/A</v>
      </c>
      <c r="J37" s="101" t="e">
        <f>J36*'III. Results + Conversions'!$I$15*'III. Results + Conversions'!$I$16*'III. Results + Conversions'!$I$17*'I. Data Inputs'!$D$9</f>
        <v>#N/A</v>
      </c>
      <c r="K37" s="102">
        <f>SUMIF(D37:J37,"&gt;0")</f>
        <v>0</v>
      </c>
    </row>
    <row r="38" spans="1:11" x14ac:dyDescent="0.2">
      <c r="A38" s="369" t="s">
        <v>64</v>
      </c>
      <c r="B38" s="370"/>
      <c r="C38" s="371"/>
      <c r="D38" s="100" t="e">
        <f>D37*'III. Results + Conversions'!H22</f>
        <v>#N/A</v>
      </c>
      <c r="E38" s="101" t="e">
        <f>E37*'III. Results + Conversions'!H24</f>
        <v>#N/A</v>
      </c>
      <c r="F38" s="101" t="e">
        <f>F37*'III. Results + Conversions'!H25</f>
        <v>#N/A</v>
      </c>
      <c r="G38" s="101" t="e">
        <f>G37*'III. Results + Conversions'!H26</f>
        <v>#N/A</v>
      </c>
      <c r="H38" s="101" t="e">
        <f>H37*'III. Results + Conversions'!H27</f>
        <v>#N/A</v>
      </c>
      <c r="I38" s="101" t="e">
        <f>I37*'III. Results + Conversions'!H28</f>
        <v>#N/A</v>
      </c>
      <c r="J38" s="101" t="e">
        <f>J37*'III. Results + Conversions'!H29</f>
        <v>#N/A</v>
      </c>
      <c r="K38" s="102">
        <f>SUMIF(D38:J38,"&gt;0")</f>
        <v>0</v>
      </c>
    </row>
    <row r="39" spans="1:11" ht="13.5" thickBot="1" x14ac:dyDescent="0.25">
      <c r="A39" s="386" t="s">
        <v>65</v>
      </c>
      <c r="B39" s="387"/>
      <c r="C39" s="388"/>
      <c r="D39" s="107" t="e">
        <f>D37*'III. Results + Conversions'!I22</f>
        <v>#N/A</v>
      </c>
      <c r="E39" s="114" t="e">
        <f>E37*'III. Results + Conversions'!I24</f>
        <v>#N/A</v>
      </c>
      <c r="F39" s="114" t="e">
        <f>F37*'III. Results + Conversions'!I25</f>
        <v>#N/A</v>
      </c>
      <c r="G39" s="114" t="e">
        <f>G37*'III. Results + Conversions'!I26</f>
        <v>#N/A</v>
      </c>
      <c r="H39" s="114" t="e">
        <f>H37*'III. Results + Conversions'!I27</f>
        <v>#N/A</v>
      </c>
      <c r="I39" s="114" t="e">
        <f>I37*'III. Results + Conversions'!I28</f>
        <v>#N/A</v>
      </c>
      <c r="J39" s="114" t="e">
        <f>J37*'III. Results + Conversions'!I29</f>
        <v>#N/A</v>
      </c>
      <c r="K39" s="109">
        <f>SUMIF(D39:J39,"&gt;0")</f>
        <v>0</v>
      </c>
    </row>
  </sheetData>
  <sheetProtection algorithmName="SHA-512" hashValue="Ceuy61TsNmZZhl2wK6KO2p8sciTX6d/hJZh3RFbXMfUdM6y+XYm2P55dlS0WRicYYMceyraRKsHyMfNzOW0bmA==" saltValue="1xgaJo25K6ZD6gZ7tOMQAw==" spinCount="100000" sheet="1" objects="1" scenarios="1"/>
  <protectedRanges>
    <protectedRange sqref="C3:J3" name="Intro"/>
    <protectedRange password="CA09" sqref="A6:A7 C6:D6 D7 I19:I24 E19:E24 I12:I17 E12:E17" name="Range3"/>
    <protectedRange password="CA09" sqref="C7" name="Range3_1"/>
  </protectedRanges>
  <mergeCells count="38">
    <mergeCell ref="A38:C38"/>
    <mergeCell ref="A39:C39"/>
    <mergeCell ref="A29:C29"/>
    <mergeCell ref="A30:C30"/>
    <mergeCell ref="A31:C31"/>
    <mergeCell ref="A32:C32"/>
    <mergeCell ref="A33:C33"/>
    <mergeCell ref="D25:K25"/>
    <mergeCell ref="A26:C26"/>
    <mergeCell ref="A27:C27"/>
    <mergeCell ref="A37:C37"/>
    <mergeCell ref="A28:C28"/>
    <mergeCell ref="A34:C34"/>
    <mergeCell ref="A35:C35"/>
    <mergeCell ref="A36:C36"/>
    <mergeCell ref="A24:C24"/>
    <mergeCell ref="A7:B7"/>
    <mergeCell ref="A15:C15"/>
    <mergeCell ref="A9:N9"/>
    <mergeCell ref="D10:K10"/>
    <mergeCell ref="A11:C11"/>
    <mergeCell ref="A16:C16"/>
    <mergeCell ref="A17:C17"/>
    <mergeCell ref="A18:C18"/>
    <mergeCell ref="A22:C22"/>
    <mergeCell ref="A19:C19"/>
    <mergeCell ref="A20:C20"/>
    <mergeCell ref="A21:C21"/>
    <mergeCell ref="A12:C12"/>
    <mergeCell ref="A13:C13"/>
    <mergeCell ref="A14:C14"/>
    <mergeCell ref="A23:C23"/>
    <mergeCell ref="A6:B6"/>
    <mergeCell ref="A1:N1"/>
    <mergeCell ref="A2:N2"/>
    <mergeCell ref="A3:N3"/>
    <mergeCell ref="C4:K4"/>
    <mergeCell ref="A5:B5"/>
  </mergeCells>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519D-330B-4378-9CBD-AF3412BCD357}">
  <sheetPr>
    <tabColor theme="9" tint="0.39997558519241921"/>
  </sheetPr>
  <dimension ref="A1:M54"/>
  <sheetViews>
    <sheetView workbookViewId="0">
      <selection activeCell="I13" sqref="I13"/>
    </sheetView>
  </sheetViews>
  <sheetFormatPr defaultColWidth="9.140625" defaultRowHeight="12.75" x14ac:dyDescent="0.2"/>
  <cols>
    <col min="1" max="1" width="13.28515625" style="66" customWidth="1"/>
    <col min="2" max="3" width="9.140625" style="66"/>
    <col min="4" max="4" width="12" style="66" customWidth="1"/>
    <col min="5" max="5" width="11.7109375" style="66" customWidth="1"/>
    <col min="6" max="6" width="12.140625" style="66" customWidth="1"/>
    <col min="7" max="7" width="12.85546875" style="66" customWidth="1"/>
    <col min="8" max="8" width="10.85546875" style="66" customWidth="1"/>
    <col min="9" max="9" width="11.140625" style="66" customWidth="1"/>
    <col min="10" max="10" width="20.42578125" style="66" customWidth="1"/>
    <col min="11" max="16384" width="9.140625" style="66"/>
  </cols>
  <sheetData>
    <row r="1" spans="1:13" ht="30" customHeight="1" x14ac:dyDescent="0.2">
      <c r="A1" s="393" t="s">
        <v>67</v>
      </c>
      <c r="B1" s="393"/>
      <c r="C1" s="393"/>
      <c r="D1" s="393"/>
      <c r="E1" s="393"/>
      <c r="F1" s="393"/>
      <c r="G1" s="393"/>
      <c r="H1" s="393"/>
      <c r="I1" s="393"/>
      <c r="J1" s="393"/>
      <c r="K1" s="393"/>
      <c r="L1" s="393"/>
      <c r="M1" s="393"/>
    </row>
    <row r="2" spans="1:13" ht="22.5" customHeight="1" x14ac:dyDescent="0.25">
      <c r="A2" s="117" t="s">
        <v>275</v>
      </c>
      <c r="B2" s="118"/>
      <c r="C2" s="118"/>
      <c r="D2" s="118"/>
      <c r="E2" s="118"/>
      <c r="F2" s="118"/>
      <c r="G2" s="118"/>
    </row>
    <row r="3" spans="1:13" ht="13.5" thickBot="1" x14ac:dyDescent="0.25">
      <c r="A3" s="394" t="s">
        <v>266</v>
      </c>
      <c r="B3" s="395"/>
      <c r="C3" s="395"/>
      <c r="D3" s="395"/>
      <c r="E3" s="395"/>
      <c r="F3" s="395"/>
      <c r="G3" s="395"/>
      <c r="H3" s="396" t="s">
        <v>55</v>
      </c>
      <c r="I3" s="396"/>
      <c r="J3" s="396"/>
    </row>
    <row r="4" spans="1:13" ht="13.5" x14ac:dyDescent="0.2">
      <c r="A4" s="389" t="s">
        <v>232</v>
      </c>
      <c r="B4" s="390"/>
      <c r="C4" s="390"/>
      <c r="D4" s="390"/>
      <c r="E4" s="390"/>
      <c r="F4" s="390"/>
      <c r="G4" s="119">
        <f>'II. Carbon Storage'!K13+'II. Carbon Storage'!K28</f>
        <v>0</v>
      </c>
      <c r="H4" s="391">
        <v>21</v>
      </c>
      <c r="I4" s="391"/>
      <c r="J4" s="392"/>
    </row>
    <row r="5" spans="1:13" ht="13.5" x14ac:dyDescent="0.2">
      <c r="A5" s="389" t="s">
        <v>233</v>
      </c>
      <c r="B5" s="390"/>
      <c r="C5" s="390"/>
      <c r="D5" s="390"/>
      <c r="E5" s="390"/>
      <c r="F5" s="390"/>
      <c r="G5" s="119">
        <f>'II. Carbon Storage'!K16+'II. Carbon Storage'!K31</f>
        <v>0</v>
      </c>
      <c r="H5" s="391">
        <v>23</v>
      </c>
      <c r="I5" s="391"/>
      <c r="J5" s="392"/>
    </row>
    <row r="6" spans="1:13" ht="14.25" thickBot="1" x14ac:dyDescent="0.25">
      <c r="A6" s="403" t="s">
        <v>234</v>
      </c>
      <c r="B6" s="404"/>
      <c r="C6" s="404"/>
      <c r="D6" s="404"/>
      <c r="E6" s="404"/>
      <c r="F6" s="404"/>
      <c r="G6" s="120">
        <f>'II. Carbon Storage'!K16+'II. Carbon Storage'!K17+'II. Carbon Storage'!K31+'II. Carbon Storage'!K32</f>
        <v>0</v>
      </c>
      <c r="H6" s="405">
        <v>24</v>
      </c>
      <c r="I6" s="405"/>
      <c r="J6" s="406"/>
    </row>
    <row r="7" spans="1:13" ht="13.5" x14ac:dyDescent="0.2">
      <c r="A7" s="409" t="s">
        <v>241</v>
      </c>
      <c r="B7" s="410"/>
      <c r="C7" s="410"/>
      <c r="D7" s="410"/>
      <c r="E7" s="410"/>
      <c r="F7" s="410"/>
      <c r="G7" s="227">
        <f>'II. Carbon Storage'!K20+'II. Carbon Storage'!K35</f>
        <v>0</v>
      </c>
      <c r="H7" s="411">
        <v>22</v>
      </c>
      <c r="I7" s="411"/>
      <c r="J7" s="412"/>
    </row>
    <row r="8" spans="1:13" ht="13.5" x14ac:dyDescent="0.2">
      <c r="A8" s="389" t="s">
        <v>68</v>
      </c>
      <c r="B8" s="390"/>
      <c r="C8" s="390"/>
      <c r="D8" s="390"/>
      <c r="E8" s="390"/>
      <c r="F8" s="390"/>
      <c r="G8" s="119">
        <f>'II. Carbon Storage'!K23+'II. Carbon Storage'!K38</f>
        <v>0</v>
      </c>
      <c r="H8" s="391">
        <v>25</v>
      </c>
      <c r="I8" s="391"/>
      <c r="J8" s="392"/>
    </row>
    <row r="9" spans="1:13" ht="14.25" thickBot="1" x14ac:dyDescent="0.25">
      <c r="A9" s="403" t="s">
        <v>69</v>
      </c>
      <c r="B9" s="404"/>
      <c r="C9" s="404"/>
      <c r="D9" s="404"/>
      <c r="E9" s="404"/>
      <c r="F9" s="404"/>
      <c r="G9" s="120">
        <f>'II. Carbon Storage'!K23+'II. Carbon Storage'!K24+'II. Carbon Storage'!K38+'II. Carbon Storage'!K39</f>
        <v>0</v>
      </c>
      <c r="H9" s="405">
        <v>26</v>
      </c>
      <c r="I9" s="405"/>
      <c r="J9" s="406"/>
    </row>
    <row r="11" spans="1:13" ht="14.25" customHeight="1" x14ac:dyDescent="0.2">
      <c r="A11" s="407" t="s">
        <v>276</v>
      </c>
      <c r="B11" s="407"/>
      <c r="C11" s="407"/>
      <c r="D11" s="407"/>
      <c r="F11" s="407" t="s">
        <v>278</v>
      </c>
      <c r="G11" s="407"/>
      <c r="H11" s="407"/>
      <c r="I11" s="407"/>
      <c r="J11" s="408" t="s">
        <v>70</v>
      </c>
    </row>
    <row r="12" spans="1:13" ht="15" customHeight="1" thickBot="1" x14ac:dyDescent="0.25">
      <c r="A12" s="407"/>
      <c r="B12" s="407"/>
      <c r="C12" s="407"/>
      <c r="D12" s="407"/>
      <c r="F12" s="407"/>
      <c r="G12" s="407"/>
      <c r="H12" s="407"/>
      <c r="I12" s="407"/>
      <c r="J12" s="408"/>
    </row>
    <row r="13" spans="1:13" ht="12.75" customHeight="1" x14ac:dyDescent="0.2">
      <c r="A13" s="397" t="s">
        <v>36</v>
      </c>
      <c r="B13" s="398"/>
      <c r="C13" s="399"/>
      <c r="D13" s="121" t="s">
        <v>71</v>
      </c>
      <c r="F13" s="400" t="s">
        <v>72</v>
      </c>
      <c r="G13" s="401"/>
      <c r="H13" s="402"/>
      <c r="I13" s="247" t="b">
        <f>IF('I. Data Inputs'!D6=A14,D14,IF('I. Data Inputs'!D6=A15,D15,IF('I. Data Inputs'!D6=A16,D16,IF('I. Data Inputs'!D6=A17,D17,IF('I. Data Inputs'!D6=A18,D18,IF('I. Data Inputs'!D6=A19,D19,IF('I. Data Inputs'!D6=A20,D20,IF('I. Data Inputs'!D6=A21,D21,IF('I. Data Inputs'!D6=A22,D22,IF('I. Data Inputs'!D6=A23,D23,IF('I. Data Inputs'!D6=A24,D24,IF('I. Data Inputs'!D6=A25,D25,IF('I. Data Inputs'!D6=A26,D26,IF('I. Data Inputs'!D6=A27,D27,IF('I. Data Inputs'!D6=A28,D28)))))))))))))))</f>
        <v>0</v>
      </c>
      <c r="J13" s="122" t="s">
        <v>277</v>
      </c>
    </row>
    <row r="14" spans="1:13" ht="12.75" customHeight="1" x14ac:dyDescent="0.2">
      <c r="A14" s="413" t="s">
        <v>73</v>
      </c>
      <c r="B14" s="414"/>
      <c r="C14" s="414"/>
      <c r="D14" s="125">
        <v>71.3</v>
      </c>
      <c r="F14" s="415" t="s">
        <v>74</v>
      </c>
      <c r="G14" s="416"/>
      <c r="H14" s="417"/>
      <c r="I14" s="248" t="b">
        <f>IF('I. Data Inputs'!D8=A14,D14,IF('I. Data Inputs'!D8=A15,D15,IF('I. Data Inputs'!D8=A16,D16,IF('I. Data Inputs'!D8=A17,D17,IF('I. Data Inputs'!D8=A18,D18,IF('I. Data Inputs'!D8=A19,D19,IF('I. Data Inputs'!D8=A20,D20,IF('I. Data Inputs'!D8=A21,D21,IF('I. Data Inputs'!D8=A22,D22,IF('I. Data Inputs'!D8=A23,D23,IF('I. Data Inputs'!D8=A24,D24,IF('I. Data Inputs'!D8=A25,D25,IF('I. Data Inputs'!D8=A26,D26,IF('I. Data Inputs'!D8=A27,D27,IF('I. Data Inputs'!D8=A28,D28)))))))))))))))</f>
        <v>0</v>
      </c>
      <c r="J14" s="126" t="s">
        <v>277</v>
      </c>
    </row>
    <row r="15" spans="1:13" ht="12.75" customHeight="1" x14ac:dyDescent="0.2">
      <c r="A15" s="413" t="s">
        <v>75</v>
      </c>
      <c r="B15" s="414"/>
      <c r="C15" s="414"/>
      <c r="D15" s="125">
        <v>82.5</v>
      </c>
      <c r="F15" s="415" t="s">
        <v>77</v>
      </c>
      <c r="G15" s="416"/>
      <c r="H15" s="417"/>
      <c r="I15" s="249">
        <f>1/2204.6</f>
        <v>4.5359702440351992E-4</v>
      </c>
      <c r="J15" s="181" t="s">
        <v>78</v>
      </c>
    </row>
    <row r="16" spans="1:13" ht="12.75" customHeight="1" x14ac:dyDescent="0.2">
      <c r="A16" s="413" t="s">
        <v>76</v>
      </c>
      <c r="B16" s="414"/>
      <c r="C16" s="414"/>
      <c r="D16" s="125">
        <v>75</v>
      </c>
      <c r="F16" s="415" t="s">
        <v>80</v>
      </c>
      <c r="G16" s="416"/>
      <c r="H16" s="417"/>
      <c r="I16" s="128">
        <v>0.5</v>
      </c>
      <c r="J16" s="181" t="s">
        <v>78</v>
      </c>
    </row>
    <row r="17" spans="1:10" ht="12.75" customHeight="1" x14ac:dyDescent="0.2">
      <c r="A17" s="418" t="s">
        <v>79</v>
      </c>
      <c r="B17" s="419"/>
      <c r="C17" s="420"/>
      <c r="D17" s="127">
        <v>1</v>
      </c>
      <c r="F17" s="415" t="s">
        <v>82</v>
      </c>
      <c r="G17" s="416"/>
      <c r="H17" s="417"/>
      <c r="I17" s="129">
        <v>3.67</v>
      </c>
      <c r="J17" s="182" t="s">
        <v>78</v>
      </c>
    </row>
    <row r="18" spans="1:10" ht="12.75" customHeight="1" thickBot="1" x14ac:dyDescent="0.25">
      <c r="A18" s="413" t="s">
        <v>81</v>
      </c>
      <c r="B18" s="414"/>
      <c r="C18" s="414"/>
      <c r="D18" s="125">
        <v>35.299999999999997</v>
      </c>
      <c r="F18" s="421" t="s">
        <v>84</v>
      </c>
      <c r="G18" s="422"/>
      <c r="H18" s="423"/>
      <c r="I18" s="130">
        <v>62.43</v>
      </c>
      <c r="J18" s="183" t="s">
        <v>78</v>
      </c>
    </row>
    <row r="19" spans="1:10" ht="12.75" customHeight="1" x14ac:dyDescent="0.2">
      <c r="A19" s="418" t="s">
        <v>83</v>
      </c>
      <c r="B19" s="419"/>
      <c r="C19" s="420"/>
      <c r="D19" s="125">
        <v>100</v>
      </c>
    </row>
    <row r="20" spans="1:10" ht="16.5" thickBot="1" x14ac:dyDescent="0.25">
      <c r="A20" s="418" t="s">
        <v>85</v>
      </c>
      <c r="B20" s="419"/>
      <c r="C20" s="420"/>
      <c r="D20" s="125">
        <v>100</v>
      </c>
      <c r="F20" s="424" t="s">
        <v>279</v>
      </c>
      <c r="G20" s="424"/>
      <c r="H20" s="424"/>
      <c r="I20" s="424"/>
    </row>
    <row r="21" spans="1:10" ht="12.75" customHeight="1" x14ac:dyDescent="0.2">
      <c r="A21" s="418" t="s">
        <v>86</v>
      </c>
      <c r="B21" s="419"/>
      <c r="C21" s="420"/>
      <c r="D21" s="125">
        <v>126</v>
      </c>
      <c r="F21" s="425" t="s">
        <v>88</v>
      </c>
      <c r="G21" s="426"/>
      <c r="H21" s="131" t="s">
        <v>89</v>
      </c>
      <c r="I21" s="132" t="s">
        <v>90</v>
      </c>
    </row>
    <row r="22" spans="1:10" x14ac:dyDescent="0.2">
      <c r="A22" s="418" t="s">
        <v>87</v>
      </c>
      <c r="B22" s="419"/>
      <c r="C22" s="420"/>
      <c r="D22" s="125">
        <v>31.5</v>
      </c>
      <c r="F22" s="418" t="s">
        <v>42</v>
      </c>
      <c r="G22" s="420"/>
      <c r="H22" s="133">
        <v>0.46300000000000002</v>
      </c>
      <c r="I22" s="125">
        <v>0.29799999999999999</v>
      </c>
    </row>
    <row r="23" spans="1:10" x14ac:dyDescent="0.2">
      <c r="A23" s="418" t="s">
        <v>91</v>
      </c>
      <c r="B23" s="419"/>
      <c r="C23" s="420"/>
      <c r="D23" s="125">
        <v>222</v>
      </c>
      <c r="F23" s="418" t="s">
        <v>43</v>
      </c>
      <c r="G23" s="420"/>
      <c r="H23" s="133">
        <v>0.25</v>
      </c>
      <c r="I23" s="125">
        <v>0.41399999999999998</v>
      </c>
    </row>
    <row r="24" spans="1:10" x14ac:dyDescent="0.2">
      <c r="A24" s="418" t="s">
        <v>92</v>
      </c>
      <c r="B24" s="419"/>
      <c r="C24" s="420"/>
      <c r="D24" s="125">
        <v>146</v>
      </c>
      <c r="F24" s="418" t="s">
        <v>94</v>
      </c>
      <c r="G24" s="420"/>
      <c r="H24" s="133">
        <v>0.48399999999999999</v>
      </c>
      <c r="I24" s="125">
        <v>0.28699999999999998</v>
      </c>
    </row>
    <row r="25" spans="1:10" x14ac:dyDescent="0.2">
      <c r="A25" s="418" t="s">
        <v>93</v>
      </c>
      <c r="B25" s="419"/>
      <c r="C25" s="420"/>
      <c r="D25" s="125">
        <v>165</v>
      </c>
      <c r="F25" s="418" t="s">
        <v>45</v>
      </c>
      <c r="G25" s="420"/>
      <c r="H25" s="133">
        <v>0.58199999999999996</v>
      </c>
      <c r="I25" s="125">
        <v>0.23300000000000001</v>
      </c>
    </row>
    <row r="26" spans="1:10" x14ac:dyDescent="0.2">
      <c r="A26" s="418" t="s">
        <v>95</v>
      </c>
      <c r="B26" s="419"/>
      <c r="C26" s="420"/>
      <c r="D26" s="125">
        <v>145</v>
      </c>
      <c r="F26" s="418" t="s">
        <v>46</v>
      </c>
      <c r="G26" s="420"/>
      <c r="H26" s="133">
        <v>0.38</v>
      </c>
      <c r="I26" s="125">
        <v>0.34399999999999997</v>
      </c>
    </row>
    <row r="27" spans="1:10" x14ac:dyDescent="0.2">
      <c r="A27" s="418" t="s">
        <v>96</v>
      </c>
      <c r="B27" s="419"/>
      <c r="C27" s="420"/>
      <c r="D27" s="125">
        <v>1000</v>
      </c>
      <c r="F27" s="418" t="s">
        <v>98</v>
      </c>
      <c r="G27" s="420"/>
      <c r="H27" s="133">
        <v>0.17599999999999999</v>
      </c>
      <c r="I27" s="125">
        <v>0.45400000000000001</v>
      </c>
    </row>
    <row r="28" spans="1:10" ht="12.75" customHeight="1" thickBot="1" x14ac:dyDescent="0.25">
      <c r="A28" s="427" t="s">
        <v>97</v>
      </c>
      <c r="B28" s="428"/>
      <c r="C28" s="429"/>
      <c r="D28" s="134">
        <v>75.8</v>
      </c>
      <c r="F28" s="446" t="s">
        <v>49</v>
      </c>
      <c r="G28" s="447"/>
      <c r="H28" s="128">
        <v>0.39100000000000001</v>
      </c>
      <c r="I28" s="125">
        <v>0.28399999999999997</v>
      </c>
    </row>
    <row r="29" spans="1:10" ht="13.5" thickBot="1" x14ac:dyDescent="0.25">
      <c r="A29" s="430" t="s">
        <v>99</v>
      </c>
      <c r="B29" s="431"/>
      <c r="C29" s="431"/>
      <c r="D29" s="431"/>
      <c r="E29" s="135"/>
      <c r="F29" s="427" t="s">
        <v>48</v>
      </c>
      <c r="G29" s="429"/>
      <c r="H29" s="136">
        <v>5.8000000000000003E-2</v>
      </c>
      <c r="I29" s="134">
        <v>0.17799999999999999</v>
      </c>
    </row>
    <row r="30" spans="1:10" ht="15" customHeight="1" x14ac:dyDescent="0.2">
      <c r="A30" s="430"/>
      <c r="B30" s="431"/>
      <c r="C30" s="431"/>
      <c r="D30" s="431"/>
      <c r="F30" s="445" t="s">
        <v>272</v>
      </c>
      <c r="G30" s="445"/>
      <c r="H30" s="445"/>
      <c r="I30" s="445"/>
      <c r="J30" s="445"/>
    </row>
    <row r="31" spans="1:10" ht="19.5" customHeight="1" x14ac:dyDescent="0.2">
      <c r="A31" s="430"/>
      <c r="B31" s="431"/>
      <c r="C31" s="431"/>
      <c r="D31" s="431"/>
      <c r="F31" s="445"/>
      <c r="G31" s="445"/>
      <c r="H31" s="445"/>
      <c r="I31" s="445"/>
      <c r="J31" s="445"/>
    </row>
    <row r="32" spans="1:10" ht="15" customHeight="1" thickBot="1" x14ac:dyDescent="0.3">
      <c r="A32" s="137" t="s">
        <v>280</v>
      </c>
      <c r="B32" s="137"/>
      <c r="C32" s="137"/>
      <c r="D32" s="137"/>
      <c r="E32" s="137"/>
      <c r="F32" s="137"/>
      <c r="G32" s="137"/>
      <c r="H32" s="137"/>
      <c r="I32" s="137"/>
    </row>
    <row r="33" spans="1:9" ht="12.75" customHeight="1" x14ac:dyDescent="0.2">
      <c r="A33" s="432" t="s">
        <v>33</v>
      </c>
      <c r="B33" s="433"/>
      <c r="C33" s="434"/>
      <c r="D33" s="438" t="s">
        <v>100</v>
      </c>
      <c r="E33" s="439"/>
      <c r="F33" s="440" t="s">
        <v>101</v>
      </c>
      <c r="G33" s="441"/>
      <c r="H33" s="138"/>
      <c r="I33" s="138"/>
    </row>
    <row r="34" spans="1:9" x14ac:dyDescent="0.2">
      <c r="A34" s="435"/>
      <c r="B34" s="436"/>
      <c r="C34" s="437"/>
      <c r="D34" s="139" t="s">
        <v>102</v>
      </c>
      <c r="E34" s="140" t="s">
        <v>103</v>
      </c>
      <c r="F34" s="141" t="s">
        <v>102</v>
      </c>
      <c r="G34" s="142" t="s">
        <v>103</v>
      </c>
    </row>
    <row r="35" spans="1:9" ht="15" customHeight="1" x14ac:dyDescent="0.2">
      <c r="A35" s="194" t="s">
        <v>104</v>
      </c>
      <c r="B35" s="195"/>
      <c r="C35" s="194" t="s">
        <v>104</v>
      </c>
      <c r="D35" s="180" t="s">
        <v>105</v>
      </c>
      <c r="E35" s="179" t="s">
        <v>105</v>
      </c>
      <c r="F35" s="144">
        <v>0.628</v>
      </c>
      <c r="G35" s="145">
        <v>0.58199999999999996</v>
      </c>
    </row>
    <row r="36" spans="1:9" ht="15.75" customHeight="1" thickBot="1" x14ac:dyDescent="0.25">
      <c r="A36" s="194" t="s">
        <v>106</v>
      </c>
      <c r="B36" s="195"/>
      <c r="C36" s="194" t="s">
        <v>106</v>
      </c>
      <c r="D36" s="146">
        <v>0.61399999999999999</v>
      </c>
      <c r="E36" s="147">
        <v>0.65</v>
      </c>
      <c r="F36" s="177" t="s">
        <v>105</v>
      </c>
      <c r="G36" s="178" t="s">
        <v>105</v>
      </c>
    </row>
    <row r="37" spans="1:9" x14ac:dyDescent="0.2">
      <c r="A37" s="123" t="s">
        <v>107</v>
      </c>
      <c r="B37" s="124"/>
      <c r="C37" s="123" t="s">
        <v>107</v>
      </c>
      <c r="D37" s="143">
        <v>0.61399999999999999</v>
      </c>
      <c r="E37" s="144">
        <v>0.65</v>
      </c>
      <c r="F37" s="144">
        <v>0.56899999999999995</v>
      </c>
      <c r="G37" s="145">
        <v>0.51300000000000001</v>
      </c>
    </row>
    <row r="38" spans="1:9" x14ac:dyDescent="0.2">
      <c r="A38" s="123" t="s">
        <v>108</v>
      </c>
      <c r="B38" s="124"/>
      <c r="C38" s="123" t="s">
        <v>108</v>
      </c>
      <c r="D38" s="143">
        <v>0.58499999999999996</v>
      </c>
      <c r="E38" s="144">
        <v>0.68500000000000005</v>
      </c>
      <c r="F38" s="144">
        <v>0.63</v>
      </c>
      <c r="G38" s="145">
        <v>0.51400000000000001</v>
      </c>
    </row>
    <row r="39" spans="1:9" x14ac:dyDescent="0.2">
      <c r="A39" s="123" t="s">
        <v>109</v>
      </c>
      <c r="B39" s="124"/>
      <c r="C39" s="123" t="s">
        <v>109</v>
      </c>
      <c r="D39" s="143">
        <v>0.58499999999999996</v>
      </c>
      <c r="E39" s="144">
        <v>0.68500000000000005</v>
      </c>
      <c r="F39" s="144">
        <v>0.63</v>
      </c>
      <c r="G39" s="145">
        <v>0.51400000000000001</v>
      </c>
    </row>
    <row r="40" spans="1:9" x14ac:dyDescent="0.2">
      <c r="A40" s="123" t="s">
        <v>110</v>
      </c>
      <c r="B40" s="124"/>
      <c r="C40" s="123" t="s">
        <v>110</v>
      </c>
      <c r="D40" s="143">
        <v>0.56799999999999995</v>
      </c>
      <c r="E40" s="144">
        <v>0.56799999999999995</v>
      </c>
      <c r="F40" s="144">
        <v>0.63700000000000001</v>
      </c>
      <c r="G40" s="145">
        <v>0.63700000000000001</v>
      </c>
    </row>
    <row r="41" spans="1:9" x14ac:dyDescent="0.2">
      <c r="A41" s="123" t="s">
        <v>111</v>
      </c>
      <c r="B41" s="124"/>
      <c r="C41" s="123" t="s">
        <v>111</v>
      </c>
      <c r="D41" s="143">
        <v>0.53100000000000003</v>
      </c>
      <c r="E41" s="144">
        <v>0.53100000000000003</v>
      </c>
      <c r="F41" s="144">
        <v>0.74</v>
      </c>
      <c r="G41" s="145">
        <v>0.5</v>
      </c>
    </row>
    <row r="42" spans="1:9" x14ac:dyDescent="0.2">
      <c r="A42" s="123" t="s">
        <v>112</v>
      </c>
      <c r="B42" s="124"/>
      <c r="C42" s="123" t="s">
        <v>112</v>
      </c>
      <c r="D42" s="143">
        <v>0.56799999999999995</v>
      </c>
      <c r="E42" s="144">
        <v>0.56799999999999995</v>
      </c>
      <c r="F42" s="144">
        <v>0.67500000000000004</v>
      </c>
      <c r="G42" s="145">
        <v>0.67500000000000004</v>
      </c>
    </row>
    <row r="43" spans="1:9" x14ac:dyDescent="0.2">
      <c r="A43" s="123" t="s">
        <v>113</v>
      </c>
      <c r="B43" s="124"/>
      <c r="C43" s="123" t="s">
        <v>113</v>
      </c>
      <c r="D43" s="143">
        <v>0.56799999999999995</v>
      </c>
      <c r="E43" s="144">
        <v>0.56799999999999995</v>
      </c>
      <c r="F43" s="144">
        <v>0.70399999999999996</v>
      </c>
      <c r="G43" s="145">
        <v>0.70399999999999996</v>
      </c>
    </row>
    <row r="44" spans="1:9" x14ac:dyDescent="0.2">
      <c r="A44" s="123" t="s">
        <v>114</v>
      </c>
      <c r="B44" s="124"/>
      <c r="C44" s="123" t="s">
        <v>114</v>
      </c>
      <c r="D44" s="143">
        <v>0.56799999999999995</v>
      </c>
      <c r="E44" s="144">
        <v>0.56799999999999995</v>
      </c>
      <c r="F44" s="144">
        <v>0.70399999999999996</v>
      </c>
      <c r="G44" s="145">
        <v>0.70399999999999996</v>
      </c>
    </row>
    <row r="45" spans="1:9" x14ac:dyDescent="0.2">
      <c r="A45" s="123" t="s">
        <v>115</v>
      </c>
      <c r="B45" s="124"/>
      <c r="C45" s="123" t="s">
        <v>115</v>
      </c>
      <c r="D45" s="143">
        <v>0.60899999999999999</v>
      </c>
      <c r="E45" s="144">
        <v>0.59099999999999997</v>
      </c>
      <c r="F45" s="144">
        <v>0.63600000000000001</v>
      </c>
      <c r="G45" s="145">
        <v>0.55300000000000005</v>
      </c>
    </row>
    <row r="46" spans="1:9" ht="13.5" thickBot="1" x14ac:dyDescent="0.25">
      <c r="A46" s="192" t="s">
        <v>116</v>
      </c>
      <c r="B46" s="193"/>
      <c r="C46" s="192" t="s">
        <v>116</v>
      </c>
      <c r="D46" s="146">
        <v>0.58699999999999997</v>
      </c>
      <c r="E46" s="147">
        <v>0.58099999999999996</v>
      </c>
      <c r="F46" s="147">
        <v>0.629</v>
      </c>
      <c r="G46" s="148">
        <v>0.56999999999999995</v>
      </c>
    </row>
    <row r="47" spans="1:9" ht="24.75" customHeight="1" x14ac:dyDescent="0.2">
      <c r="A47" s="349" t="s">
        <v>117</v>
      </c>
      <c r="B47" s="349"/>
      <c r="C47" s="349"/>
      <c r="D47" s="349"/>
      <c r="E47" s="349"/>
      <c r="F47" s="349"/>
      <c r="G47" s="349"/>
      <c r="H47" s="349"/>
      <c r="I47" s="149"/>
    </row>
    <row r="48" spans="1:9" x14ac:dyDescent="0.2">
      <c r="A48" s="149"/>
      <c r="B48" s="149"/>
      <c r="C48" s="149"/>
      <c r="D48" s="149"/>
      <c r="E48" s="149"/>
    </row>
    <row r="49" spans="1:8" ht="15.75" x14ac:dyDescent="0.25">
      <c r="A49" s="137"/>
      <c r="B49" s="137"/>
      <c r="C49" s="137"/>
      <c r="D49" s="137"/>
      <c r="E49" s="137"/>
      <c r="F49" s="137"/>
      <c r="G49" s="137"/>
      <c r="H49" s="137"/>
    </row>
    <row r="50" spans="1:8" x14ac:dyDescent="0.2">
      <c r="A50" s="443"/>
      <c r="B50" s="443"/>
      <c r="C50" s="443"/>
      <c r="D50" s="444"/>
      <c r="E50" s="444"/>
      <c r="F50" s="444"/>
      <c r="G50" s="444"/>
      <c r="H50" s="138"/>
    </row>
    <row r="51" spans="1:8" x14ac:dyDescent="0.2">
      <c r="A51" s="443"/>
      <c r="B51" s="443"/>
      <c r="C51" s="443"/>
      <c r="D51" s="187"/>
      <c r="E51" s="188"/>
      <c r="F51" s="187"/>
      <c r="G51" s="188"/>
    </row>
    <row r="52" spans="1:8" x14ac:dyDescent="0.2">
      <c r="A52" s="442"/>
      <c r="B52" s="442"/>
      <c r="C52" s="442"/>
      <c r="D52" s="189"/>
      <c r="E52" s="189"/>
      <c r="F52" s="190"/>
      <c r="G52" s="190"/>
    </row>
    <row r="53" spans="1:8" x14ac:dyDescent="0.2">
      <c r="A53" s="442"/>
      <c r="B53" s="442"/>
      <c r="C53" s="442"/>
      <c r="D53" s="190"/>
      <c r="E53" s="190"/>
      <c r="F53" s="189"/>
      <c r="G53" s="189"/>
    </row>
    <row r="54" spans="1:8" x14ac:dyDescent="0.2">
      <c r="A54" s="349"/>
      <c r="B54" s="349"/>
      <c r="C54" s="349"/>
      <c r="D54" s="349"/>
      <c r="E54" s="349"/>
      <c r="F54" s="349"/>
      <c r="G54" s="349"/>
      <c r="H54" s="349"/>
    </row>
  </sheetData>
  <sheetProtection algorithmName="SHA-512" hashValue="5BvVgbDDvGo1xYoW42bQeiBVO1TNN/D6iAFfdkpYCbps9RKzr+iN6H9v5wIZ5axstxl6m6cqbxZyMNJTlz8eQw==" saltValue="eQwbMn/i6BEo8t5iqNtkkA==" spinCount="100000" sheet="1" objects="1" scenarios="1"/>
  <protectedRanges>
    <protectedRange password="CA09" sqref="A1:M1" name="Range3"/>
  </protectedRanges>
  <mergeCells count="62">
    <mergeCell ref="F30:J31"/>
    <mergeCell ref="F26:G26"/>
    <mergeCell ref="F25:G25"/>
    <mergeCell ref="F24:G24"/>
    <mergeCell ref="F29:G29"/>
    <mergeCell ref="F28:G28"/>
    <mergeCell ref="F27:G27"/>
    <mergeCell ref="A33:C34"/>
    <mergeCell ref="D33:E33"/>
    <mergeCell ref="F33:G33"/>
    <mergeCell ref="A53:C53"/>
    <mergeCell ref="A54:H54"/>
    <mergeCell ref="A47:H47"/>
    <mergeCell ref="A50:C51"/>
    <mergeCell ref="D50:E50"/>
    <mergeCell ref="F50:G50"/>
    <mergeCell ref="A52:C52"/>
    <mergeCell ref="A27:C27"/>
    <mergeCell ref="A28:C28"/>
    <mergeCell ref="A29:D31"/>
    <mergeCell ref="A24:C24"/>
    <mergeCell ref="A25:C25"/>
    <mergeCell ref="A26:C26"/>
    <mergeCell ref="A23:C23"/>
    <mergeCell ref="F23:G23"/>
    <mergeCell ref="A17:C17"/>
    <mergeCell ref="F17:H17"/>
    <mergeCell ref="A18:C18"/>
    <mergeCell ref="A19:C19"/>
    <mergeCell ref="F18:H18"/>
    <mergeCell ref="A20:C20"/>
    <mergeCell ref="A21:C21"/>
    <mergeCell ref="A22:C22"/>
    <mergeCell ref="F22:G22"/>
    <mergeCell ref="F20:I20"/>
    <mergeCell ref="F21:G21"/>
    <mergeCell ref="A14:C14"/>
    <mergeCell ref="F14:H14"/>
    <mergeCell ref="A15:C15"/>
    <mergeCell ref="F15:H15"/>
    <mergeCell ref="A16:C16"/>
    <mergeCell ref="F16:H16"/>
    <mergeCell ref="A13:C13"/>
    <mergeCell ref="F13:H13"/>
    <mergeCell ref="A5:F5"/>
    <mergeCell ref="H5:J5"/>
    <mergeCell ref="A6:F6"/>
    <mergeCell ref="H6:J6"/>
    <mergeCell ref="A8:F8"/>
    <mergeCell ref="H8:J8"/>
    <mergeCell ref="A9:F9"/>
    <mergeCell ref="H9:J9"/>
    <mergeCell ref="A11:D12"/>
    <mergeCell ref="F11:I12"/>
    <mergeCell ref="J11:J12"/>
    <mergeCell ref="A7:F7"/>
    <mergeCell ref="H7:J7"/>
    <mergeCell ref="A4:F4"/>
    <mergeCell ref="H4:J4"/>
    <mergeCell ref="A1:M1"/>
    <mergeCell ref="A3:G3"/>
    <mergeCell ref="H3:J3"/>
  </mergeCells>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F5F91-9D0A-4A19-9AAA-0DA8EFD2EBDA}">
  <sheetPr>
    <tabColor theme="1" tint="0.499984740745262"/>
  </sheetPr>
  <dimension ref="A1:I101"/>
  <sheetViews>
    <sheetView workbookViewId="0">
      <selection sqref="A1:H1"/>
    </sheetView>
  </sheetViews>
  <sheetFormatPr defaultColWidth="8.85546875" defaultRowHeight="15" x14ac:dyDescent="0.25"/>
  <cols>
    <col min="1" max="1" width="49.140625" style="66" customWidth="1"/>
    <col min="2" max="2" width="10.42578125" style="151" customWidth="1"/>
    <col min="3" max="3" width="12.42578125" style="151" customWidth="1"/>
    <col min="4" max="4" width="10.85546875" style="151" customWidth="1"/>
    <col min="5" max="5" width="10.42578125" style="151" customWidth="1"/>
    <col min="6" max="6" width="11.42578125" style="151" customWidth="1"/>
    <col min="7" max="7" width="9.42578125" style="151" customWidth="1"/>
    <col min="8" max="8" width="9.140625" style="151"/>
    <col min="9" max="256" width="9.140625" style="66"/>
    <col min="257" max="257" width="49.140625" style="66" customWidth="1"/>
    <col min="258" max="258" width="10.42578125" style="66" customWidth="1"/>
    <col min="259" max="260" width="12.42578125" style="66" customWidth="1"/>
    <col min="261" max="261" width="10.42578125" style="66" customWidth="1"/>
    <col min="262" max="262" width="11.42578125" style="66" customWidth="1"/>
    <col min="263" max="263" width="16.85546875" style="66" customWidth="1"/>
    <col min="264" max="512" width="9.140625" style="66"/>
    <col min="513" max="513" width="49.140625" style="66" customWidth="1"/>
    <col min="514" max="514" width="10.42578125" style="66" customWidth="1"/>
    <col min="515" max="516" width="12.42578125" style="66" customWidth="1"/>
    <col min="517" max="517" width="10.42578125" style="66" customWidth="1"/>
    <col min="518" max="518" width="11.42578125" style="66" customWidth="1"/>
    <col min="519" max="519" width="16.85546875" style="66" customWidth="1"/>
    <col min="520" max="768" width="9.140625" style="66"/>
    <col min="769" max="769" width="49.140625" style="66" customWidth="1"/>
    <col min="770" max="770" width="10.42578125" style="66" customWidth="1"/>
    <col min="771" max="772" width="12.42578125" style="66" customWidth="1"/>
    <col min="773" max="773" width="10.42578125" style="66" customWidth="1"/>
    <col min="774" max="774" width="11.42578125" style="66" customWidth="1"/>
    <col min="775" max="775" width="16.85546875" style="66" customWidth="1"/>
    <col min="776" max="1024" width="9.140625" style="66"/>
    <col min="1025" max="1025" width="49.140625" style="66" customWidth="1"/>
    <col min="1026" max="1026" width="10.42578125" style="66" customWidth="1"/>
    <col min="1027" max="1028" width="12.42578125" style="66" customWidth="1"/>
    <col min="1029" max="1029" width="10.42578125" style="66" customWidth="1"/>
    <col min="1030" max="1030" width="11.42578125" style="66" customWidth="1"/>
    <col min="1031" max="1031" width="16.85546875" style="66" customWidth="1"/>
    <col min="1032" max="1280" width="9.140625" style="66"/>
    <col min="1281" max="1281" width="49.140625" style="66" customWidth="1"/>
    <col min="1282" max="1282" width="10.42578125" style="66" customWidth="1"/>
    <col min="1283" max="1284" width="12.42578125" style="66" customWidth="1"/>
    <col min="1285" max="1285" width="10.42578125" style="66" customWidth="1"/>
    <col min="1286" max="1286" width="11.42578125" style="66" customWidth="1"/>
    <col min="1287" max="1287" width="16.85546875" style="66" customWidth="1"/>
    <col min="1288" max="1536" width="9.140625" style="66"/>
    <col min="1537" max="1537" width="49.140625" style="66" customWidth="1"/>
    <col min="1538" max="1538" width="10.42578125" style="66" customWidth="1"/>
    <col min="1539" max="1540" width="12.42578125" style="66" customWidth="1"/>
    <col min="1541" max="1541" width="10.42578125" style="66" customWidth="1"/>
    <col min="1542" max="1542" width="11.42578125" style="66" customWidth="1"/>
    <col min="1543" max="1543" width="16.85546875" style="66" customWidth="1"/>
    <col min="1544" max="1792" width="9.140625" style="66"/>
    <col min="1793" max="1793" width="49.140625" style="66" customWidth="1"/>
    <col min="1794" max="1794" width="10.42578125" style="66" customWidth="1"/>
    <col min="1795" max="1796" width="12.42578125" style="66" customWidth="1"/>
    <col min="1797" max="1797" width="10.42578125" style="66" customWidth="1"/>
    <col min="1798" max="1798" width="11.42578125" style="66" customWidth="1"/>
    <col min="1799" max="1799" width="16.85546875" style="66" customWidth="1"/>
    <col min="1800" max="2048" width="9.140625" style="66"/>
    <col min="2049" max="2049" width="49.140625" style="66" customWidth="1"/>
    <col min="2050" max="2050" width="10.42578125" style="66" customWidth="1"/>
    <col min="2051" max="2052" width="12.42578125" style="66" customWidth="1"/>
    <col min="2053" max="2053" width="10.42578125" style="66" customWidth="1"/>
    <col min="2054" max="2054" width="11.42578125" style="66" customWidth="1"/>
    <col min="2055" max="2055" width="16.85546875" style="66" customWidth="1"/>
    <col min="2056" max="2304" width="9.140625" style="66"/>
    <col min="2305" max="2305" width="49.140625" style="66" customWidth="1"/>
    <col min="2306" max="2306" width="10.42578125" style="66" customWidth="1"/>
    <col min="2307" max="2308" width="12.42578125" style="66" customWidth="1"/>
    <col min="2309" max="2309" width="10.42578125" style="66" customWidth="1"/>
    <col min="2310" max="2310" width="11.42578125" style="66" customWidth="1"/>
    <col min="2311" max="2311" width="16.85546875" style="66" customWidth="1"/>
    <col min="2312" max="2560" width="9.140625" style="66"/>
    <col min="2561" max="2561" width="49.140625" style="66" customWidth="1"/>
    <col min="2562" max="2562" width="10.42578125" style="66" customWidth="1"/>
    <col min="2563" max="2564" width="12.42578125" style="66" customWidth="1"/>
    <col min="2565" max="2565" width="10.42578125" style="66" customWidth="1"/>
    <col min="2566" max="2566" width="11.42578125" style="66" customWidth="1"/>
    <col min="2567" max="2567" width="16.85546875" style="66" customWidth="1"/>
    <col min="2568" max="2816" width="9.140625" style="66"/>
    <col min="2817" max="2817" width="49.140625" style="66" customWidth="1"/>
    <col min="2818" max="2818" width="10.42578125" style="66" customWidth="1"/>
    <col min="2819" max="2820" width="12.42578125" style="66" customWidth="1"/>
    <col min="2821" max="2821" width="10.42578125" style="66" customWidth="1"/>
    <col min="2822" max="2822" width="11.42578125" style="66" customWidth="1"/>
    <col min="2823" max="2823" width="16.85546875" style="66" customWidth="1"/>
    <col min="2824" max="3072" width="9.140625" style="66"/>
    <col min="3073" max="3073" width="49.140625" style="66" customWidth="1"/>
    <col min="3074" max="3074" width="10.42578125" style="66" customWidth="1"/>
    <col min="3075" max="3076" width="12.42578125" style="66" customWidth="1"/>
    <col min="3077" max="3077" width="10.42578125" style="66" customWidth="1"/>
    <col min="3078" max="3078" width="11.42578125" style="66" customWidth="1"/>
    <col min="3079" max="3079" width="16.85546875" style="66" customWidth="1"/>
    <col min="3080" max="3328" width="9.140625" style="66"/>
    <col min="3329" max="3329" width="49.140625" style="66" customWidth="1"/>
    <col min="3330" max="3330" width="10.42578125" style="66" customWidth="1"/>
    <col min="3331" max="3332" width="12.42578125" style="66" customWidth="1"/>
    <col min="3333" max="3333" width="10.42578125" style="66" customWidth="1"/>
    <col min="3334" max="3334" width="11.42578125" style="66" customWidth="1"/>
    <col min="3335" max="3335" width="16.85546875" style="66" customWidth="1"/>
    <col min="3336" max="3584" width="9.140625" style="66"/>
    <col min="3585" max="3585" width="49.140625" style="66" customWidth="1"/>
    <col min="3586" max="3586" width="10.42578125" style="66" customWidth="1"/>
    <col min="3587" max="3588" width="12.42578125" style="66" customWidth="1"/>
    <col min="3589" max="3589" width="10.42578125" style="66" customWidth="1"/>
    <col min="3590" max="3590" width="11.42578125" style="66" customWidth="1"/>
    <col min="3591" max="3591" width="16.85546875" style="66" customWidth="1"/>
    <col min="3592" max="3840" width="9.140625" style="66"/>
    <col min="3841" max="3841" width="49.140625" style="66" customWidth="1"/>
    <col min="3842" max="3842" width="10.42578125" style="66" customWidth="1"/>
    <col min="3843" max="3844" width="12.42578125" style="66" customWidth="1"/>
    <col min="3845" max="3845" width="10.42578125" style="66" customWidth="1"/>
    <col min="3846" max="3846" width="11.42578125" style="66" customWidth="1"/>
    <col min="3847" max="3847" width="16.85546875" style="66" customWidth="1"/>
    <col min="3848" max="4096" width="9.140625" style="66"/>
    <col min="4097" max="4097" width="49.140625" style="66" customWidth="1"/>
    <col min="4098" max="4098" width="10.42578125" style="66" customWidth="1"/>
    <col min="4099" max="4100" width="12.42578125" style="66" customWidth="1"/>
    <col min="4101" max="4101" width="10.42578125" style="66" customWidth="1"/>
    <col min="4102" max="4102" width="11.42578125" style="66" customWidth="1"/>
    <col min="4103" max="4103" width="16.85546875" style="66" customWidth="1"/>
    <col min="4104" max="4352" width="9.140625" style="66"/>
    <col min="4353" max="4353" width="49.140625" style="66" customWidth="1"/>
    <col min="4354" max="4354" width="10.42578125" style="66" customWidth="1"/>
    <col min="4355" max="4356" width="12.42578125" style="66" customWidth="1"/>
    <col min="4357" max="4357" width="10.42578125" style="66" customWidth="1"/>
    <col min="4358" max="4358" width="11.42578125" style="66" customWidth="1"/>
    <col min="4359" max="4359" width="16.85546875" style="66" customWidth="1"/>
    <col min="4360" max="4608" width="9.140625" style="66"/>
    <col min="4609" max="4609" width="49.140625" style="66" customWidth="1"/>
    <col min="4610" max="4610" width="10.42578125" style="66" customWidth="1"/>
    <col min="4611" max="4612" width="12.42578125" style="66" customWidth="1"/>
    <col min="4613" max="4613" width="10.42578125" style="66" customWidth="1"/>
    <col min="4614" max="4614" width="11.42578125" style="66" customWidth="1"/>
    <col min="4615" max="4615" width="16.85546875" style="66" customWidth="1"/>
    <col min="4616" max="4864" width="9.140625" style="66"/>
    <col min="4865" max="4865" width="49.140625" style="66" customWidth="1"/>
    <col min="4866" max="4866" width="10.42578125" style="66" customWidth="1"/>
    <col min="4867" max="4868" width="12.42578125" style="66" customWidth="1"/>
    <col min="4869" max="4869" width="10.42578125" style="66" customWidth="1"/>
    <col min="4870" max="4870" width="11.42578125" style="66" customWidth="1"/>
    <col min="4871" max="4871" width="16.85546875" style="66" customWidth="1"/>
    <col min="4872" max="5120" width="9.140625" style="66"/>
    <col min="5121" max="5121" width="49.140625" style="66" customWidth="1"/>
    <col min="5122" max="5122" width="10.42578125" style="66" customWidth="1"/>
    <col min="5123" max="5124" width="12.42578125" style="66" customWidth="1"/>
    <col min="5125" max="5125" width="10.42578125" style="66" customWidth="1"/>
    <col min="5126" max="5126" width="11.42578125" style="66" customWidth="1"/>
    <col min="5127" max="5127" width="16.85546875" style="66" customWidth="1"/>
    <col min="5128" max="5376" width="9.140625" style="66"/>
    <col min="5377" max="5377" width="49.140625" style="66" customWidth="1"/>
    <col min="5378" max="5378" width="10.42578125" style="66" customWidth="1"/>
    <col min="5379" max="5380" width="12.42578125" style="66" customWidth="1"/>
    <col min="5381" max="5381" width="10.42578125" style="66" customWidth="1"/>
    <col min="5382" max="5382" width="11.42578125" style="66" customWidth="1"/>
    <col min="5383" max="5383" width="16.85546875" style="66" customWidth="1"/>
    <col min="5384" max="5632" width="9.140625" style="66"/>
    <col min="5633" max="5633" width="49.140625" style="66" customWidth="1"/>
    <col min="5634" max="5634" width="10.42578125" style="66" customWidth="1"/>
    <col min="5635" max="5636" width="12.42578125" style="66" customWidth="1"/>
    <col min="5637" max="5637" width="10.42578125" style="66" customWidth="1"/>
    <col min="5638" max="5638" width="11.42578125" style="66" customWidth="1"/>
    <col min="5639" max="5639" width="16.85546875" style="66" customWidth="1"/>
    <col min="5640" max="5888" width="9.140625" style="66"/>
    <col min="5889" max="5889" width="49.140625" style="66" customWidth="1"/>
    <col min="5890" max="5890" width="10.42578125" style="66" customWidth="1"/>
    <col min="5891" max="5892" width="12.42578125" style="66" customWidth="1"/>
    <col min="5893" max="5893" width="10.42578125" style="66" customWidth="1"/>
    <col min="5894" max="5894" width="11.42578125" style="66" customWidth="1"/>
    <col min="5895" max="5895" width="16.85546875" style="66" customWidth="1"/>
    <col min="5896" max="6144" width="9.140625" style="66"/>
    <col min="6145" max="6145" width="49.140625" style="66" customWidth="1"/>
    <col min="6146" max="6146" width="10.42578125" style="66" customWidth="1"/>
    <col min="6147" max="6148" width="12.42578125" style="66" customWidth="1"/>
    <col min="6149" max="6149" width="10.42578125" style="66" customWidth="1"/>
    <col min="6150" max="6150" width="11.42578125" style="66" customWidth="1"/>
    <col min="6151" max="6151" width="16.85546875" style="66" customWidth="1"/>
    <col min="6152" max="6400" width="9.140625" style="66"/>
    <col min="6401" max="6401" width="49.140625" style="66" customWidth="1"/>
    <col min="6402" max="6402" width="10.42578125" style="66" customWidth="1"/>
    <col min="6403" max="6404" width="12.42578125" style="66" customWidth="1"/>
    <col min="6405" max="6405" width="10.42578125" style="66" customWidth="1"/>
    <col min="6406" max="6406" width="11.42578125" style="66" customWidth="1"/>
    <col min="6407" max="6407" width="16.85546875" style="66" customWidth="1"/>
    <col min="6408" max="6656" width="9.140625" style="66"/>
    <col min="6657" max="6657" width="49.140625" style="66" customWidth="1"/>
    <col min="6658" max="6658" width="10.42578125" style="66" customWidth="1"/>
    <col min="6659" max="6660" width="12.42578125" style="66" customWidth="1"/>
    <col min="6661" max="6661" width="10.42578125" style="66" customWidth="1"/>
    <col min="6662" max="6662" width="11.42578125" style="66" customWidth="1"/>
    <col min="6663" max="6663" width="16.85546875" style="66" customWidth="1"/>
    <col min="6664" max="6912" width="9.140625" style="66"/>
    <col min="6913" max="6913" width="49.140625" style="66" customWidth="1"/>
    <col min="6914" max="6914" width="10.42578125" style="66" customWidth="1"/>
    <col min="6915" max="6916" width="12.42578125" style="66" customWidth="1"/>
    <col min="6917" max="6917" width="10.42578125" style="66" customWidth="1"/>
    <col min="6918" max="6918" width="11.42578125" style="66" customWidth="1"/>
    <col min="6919" max="6919" width="16.85546875" style="66" customWidth="1"/>
    <col min="6920" max="7168" width="9.140625" style="66"/>
    <col min="7169" max="7169" width="49.140625" style="66" customWidth="1"/>
    <col min="7170" max="7170" width="10.42578125" style="66" customWidth="1"/>
    <col min="7171" max="7172" width="12.42578125" style="66" customWidth="1"/>
    <col min="7173" max="7173" width="10.42578125" style="66" customWidth="1"/>
    <col min="7174" max="7174" width="11.42578125" style="66" customWidth="1"/>
    <col min="7175" max="7175" width="16.85546875" style="66" customWidth="1"/>
    <col min="7176" max="7424" width="9.140625" style="66"/>
    <col min="7425" max="7425" width="49.140625" style="66" customWidth="1"/>
    <col min="7426" max="7426" width="10.42578125" style="66" customWidth="1"/>
    <col min="7427" max="7428" width="12.42578125" style="66" customWidth="1"/>
    <col min="7429" max="7429" width="10.42578125" style="66" customWidth="1"/>
    <col min="7430" max="7430" width="11.42578125" style="66" customWidth="1"/>
    <col min="7431" max="7431" width="16.85546875" style="66" customWidth="1"/>
    <col min="7432" max="7680" width="9.140625" style="66"/>
    <col min="7681" max="7681" width="49.140625" style="66" customWidth="1"/>
    <col min="7682" max="7682" width="10.42578125" style="66" customWidth="1"/>
    <col min="7683" max="7684" width="12.42578125" style="66" customWidth="1"/>
    <col min="7685" max="7685" width="10.42578125" style="66" customWidth="1"/>
    <col min="7686" max="7686" width="11.42578125" style="66" customWidth="1"/>
    <col min="7687" max="7687" width="16.85546875" style="66" customWidth="1"/>
    <col min="7688" max="7936" width="9.140625" style="66"/>
    <col min="7937" max="7937" width="49.140625" style="66" customWidth="1"/>
    <col min="7938" max="7938" width="10.42578125" style="66" customWidth="1"/>
    <col min="7939" max="7940" width="12.42578125" style="66" customWidth="1"/>
    <col min="7941" max="7941" width="10.42578125" style="66" customWidth="1"/>
    <col min="7942" max="7942" width="11.42578125" style="66" customWidth="1"/>
    <col min="7943" max="7943" width="16.85546875" style="66" customWidth="1"/>
    <col min="7944" max="8192" width="9.140625" style="66"/>
    <col min="8193" max="8193" width="49.140625" style="66" customWidth="1"/>
    <col min="8194" max="8194" width="10.42578125" style="66" customWidth="1"/>
    <col min="8195" max="8196" width="12.42578125" style="66" customWidth="1"/>
    <col min="8197" max="8197" width="10.42578125" style="66" customWidth="1"/>
    <col min="8198" max="8198" width="11.42578125" style="66" customWidth="1"/>
    <col min="8199" max="8199" width="16.85546875" style="66" customWidth="1"/>
    <col min="8200" max="8448" width="9.140625" style="66"/>
    <col min="8449" max="8449" width="49.140625" style="66" customWidth="1"/>
    <col min="8450" max="8450" width="10.42578125" style="66" customWidth="1"/>
    <col min="8451" max="8452" width="12.42578125" style="66" customWidth="1"/>
    <col min="8453" max="8453" width="10.42578125" style="66" customWidth="1"/>
    <col min="8454" max="8454" width="11.42578125" style="66" customWidth="1"/>
    <col min="8455" max="8455" width="16.85546875" style="66" customWidth="1"/>
    <col min="8456" max="8704" width="9.140625" style="66"/>
    <col min="8705" max="8705" width="49.140625" style="66" customWidth="1"/>
    <col min="8706" max="8706" width="10.42578125" style="66" customWidth="1"/>
    <col min="8707" max="8708" width="12.42578125" style="66" customWidth="1"/>
    <col min="8709" max="8709" width="10.42578125" style="66" customWidth="1"/>
    <col min="8710" max="8710" width="11.42578125" style="66" customWidth="1"/>
    <col min="8711" max="8711" width="16.85546875" style="66" customWidth="1"/>
    <col min="8712" max="8960" width="9.140625" style="66"/>
    <col min="8961" max="8961" width="49.140625" style="66" customWidth="1"/>
    <col min="8962" max="8962" width="10.42578125" style="66" customWidth="1"/>
    <col min="8963" max="8964" width="12.42578125" style="66" customWidth="1"/>
    <col min="8965" max="8965" width="10.42578125" style="66" customWidth="1"/>
    <col min="8966" max="8966" width="11.42578125" style="66" customWidth="1"/>
    <col min="8967" max="8967" width="16.85546875" style="66" customWidth="1"/>
    <col min="8968" max="9216" width="9.140625" style="66"/>
    <col min="9217" max="9217" width="49.140625" style="66" customWidth="1"/>
    <col min="9218" max="9218" width="10.42578125" style="66" customWidth="1"/>
    <col min="9219" max="9220" width="12.42578125" style="66" customWidth="1"/>
    <col min="9221" max="9221" width="10.42578125" style="66" customWidth="1"/>
    <col min="9222" max="9222" width="11.42578125" style="66" customWidth="1"/>
    <col min="9223" max="9223" width="16.85546875" style="66" customWidth="1"/>
    <col min="9224" max="9472" width="9.140625" style="66"/>
    <col min="9473" max="9473" width="49.140625" style="66" customWidth="1"/>
    <col min="9474" max="9474" width="10.42578125" style="66" customWidth="1"/>
    <col min="9475" max="9476" width="12.42578125" style="66" customWidth="1"/>
    <col min="9477" max="9477" width="10.42578125" style="66" customWidth="1"/>
    <col min="9478" max="9478" width="11.42578125" style="66" customWidth="1"/>
    <col min="9479" max="9479" width="16.85546875" style="66" customWidth="1"/>
    <col min="9480" max="9728" width="9.140625" style="66"/>
    <col min="9729" max="9729" width="49.140625" style="66" customWidth="1"/>
    <col min="9730" max="9730" width="10.42578125" style="66" customWidth="1"/>
    <col min="9731" max="9732" width="12.42578125" style="66" customWidth="1"/>
    <col min="9733" max="9733" width="10.42578125" style="66" customWidth="1"/>
    <col min="9734" max="9734" width="11.42578125" style="66" customWidth="1"/>
    <col min="9735" max="9735" width="16.85546875" style="66" customWidth="1"/>
    <col min="9736" max="9984" width="9.140625" style="66"/>
    <col min="9985" max="9985" width="49.140625" style="66" customWidth="1"/>
    <col min="9986" max="9986" width="10.42578125" style="66" customWidth="1"/>
    <col min="9987" max="9988" width="12.42578125" style="66" customWidth="1"/>
    <col min="9989" max="9989" width="10.42578125" style="66" customWidth="1"/>
    <col min="9990" max="9990" width="11.42578125" style="66" customWidth="1"/>
    <col min="9991" max="9991" width="16.85546875" style="66" customWidth="1"/>
    <col min="9992" max="10240" width="9.140625" style="66"/>
    <col min="10241" max="10241" width="49.140625" style="66" customWidth="1"/>
    <col min="10242" max="10242" width="10.42578125" style="66" customWidth="1"/>
    <col min="10243" max="10244" width="12.42578125" style="66" customWidth="1"/>
    <col min="10245" max="10245" width="10.42578125" style="66" customWidth="1"/>
    <col min="10246" max="10246" width="11.42578125" style="66" customWidth="1"/>
    <col min="10247" max="10247" width="16.85546875" style="66" customWidth="1"/>
    <col min="10248" max="10496" width="9.140625" style="66"/>
    <col min="10497" max="10497" width="49.140625" style="66" customWidth="1"/>
    <col min="10498" max="10498" width="10.42578125" style="66" customWidth="1"/>
    <col min="10499" max="10500" width="12.42578125" style="66" customWidth="1"/>
    <col min="10501" max="10501" width="10.42578125" style="66" customWidth="1"/>
    <col min="10502" max="10502" width="11.42578125" style="66" customWidth="1"/>
    <col min="10503" max="10503" width="16.85546875" style="66" customWidth="1"/>
    <col min="10504" max="10752" width="9.140625" style="66"/>
    <col min="10753" max="10753" width="49.140625" style="66" customWidth="1"/>
    <col min="10754" max="10754" width="10.42578125" style="66" customWidth="1"/>
    <col min="10755" max="10756" width="12.42578125" style="66" customWidth="1"/>
    <col min="10757" max="10757" width="10.42578125" style="66" customWidth="1"/>
    <col min="10758" max="10758" width="11.42578125" style="66" customWidth="1"/>
    <col min="10759" max="10759" width="16.85546875" style="66" customWidth="1"/>
    <col min="10760" max="11008" width="9.140625" style="66"/>
    <col min="11009" max="11009" width="49.140625" style="66" customWidth="1"/>
    <col min="11010" max="11010" width="10.42578125" style="66" customWidth="1"/>
    <col min="11011" max="11012" width="12.42578125" style="66" customWidth="1"/>
    <col min="11013" max="11013" width="10.42578125" style="66" customWidth="1"/>
    <col min="11014" max="11014" width="11.42578125" style="66" customWidth="1"/>
    <col min="11015" max="11015" width="16.85546875" style="66" customWidth="1"/>
    <col min="11016" max="11264" width="9.140625" style="66"/>
    <col min="11265" max="11265" width="49.140625" style="66" customWidth="1"/>
    <col min="11266" max="11266" width="10.42578125" style="66" customWidth="1"/>
    <col min="11267" max="11268" width="12.42578125" style="66" customWidth="1"/>
    <col min="11269" max="11269" width="10.42578125" style="66" customWidth="1"/>
    <col min="11270" max="11270" width="11.42578125" style="66" customWidth="1"/>
    <col min="11271" max="11271" width="16.85546875" style="66" customWidth="1"/>
    <col min="11272" max="11520" width="9.140625" style="66"/>
    <col min="11521" max="11521" width="49.140625" style="66" customWidth="1"/>
    <col min="11522" max="11522" width="10.42578125" style="66" customWidth="1"/>
    <col min="11523" max="11524" width="12.42578125" style="66" customWidth="1"/>
    <col min="11525" max="11525" width="10.42578125" style="66" customWidth="1"/>
    <col min="11526" max="11526" width="11.42578125" style="66" customWidth="1"/>
    <col min="11527" max="11527" width="16.85546875" style="66" customWidth="1"/>
    <col min="11528" max="11776" width="9.140625" style="66"/>
    <col min="11777" max="11777" width="49.140625" style="66" customWidth="1"/>
    <col min="11778" max="11778" width="10.42578125" style="66" customWidth="1"/>
    <col min="11779" max="11780" width="12.42578125" style="66" customWidth="1"/>
    <col min="11781" max="11781" width="10.42578125" style="66" customWidth="1"/>
    <col min="11782" max="11782" width="11.42578125" style="66" customWidth="1"/>
    <col min="11783" max="11783" width="16.85546875" style="66" customWidth="1"/>
    <col min="11784" max="12032" width="9.140625" style="66"/>
    <col min="12033" max="12033" width="49.140625" style="66" customWidth="1"/>
    <col min="12034" max="12034" width="10.42578125" style="66" customWidth="1"/>
    <col min="12035" max="12036" width="12.42578125" style="66" customWidth="1"/>
    <col min="12037" max="12037" width="10.42578125" style="66" customWidth="1"/>
    <col min="12038" max="12038" width="11.42578125" style="66" customWidth="1"/>
    <col min="12039" max="12039" width="16.85546875" style="66" customWidth="1"/>
    <col min="12040" max="12288" width="9.140625" style="66"/>
    <col min="12289" max="12289" width="49.140625" style="66" customWidth="1"/>
    <col min="12290" max="12290" width="10.42578125" style="66" customWidth="1"/>
    <col min="12291" max="12292" width="12.42578125" style="66" customWidth="1"/>
    <col min="12293" max="12293" width="10.42578125" style="66" customWidth="1"/>
    <col min="12294" max="12294" width="11.42578125" style="66" customWidth="1"/>
    <col min="12295" max="12295" width="16.85546875" style="66" customWidth="1"/>
    <col min="12296" max="12544" width="9.140625" style="66"/>
    <col min="12545" max="12545" width="49.140625" style="66" customWidth="1"/>
    <col min="12546" max="12546" width="10.42578125" style="66" customWidth="1"/>
    <col min="12547" max="12548" width="12.42578125" style="66" customWidth="1"/>
    <col min="12549" max="12549" width="10.42578125" style="66" customWidth="1"/>
    <col min="12550" max="12550" width="11.42578125" style="66" customWidth="1"/>
    <col min="12551" max="12551" width="16.85546875" style="66" customWidth="1"/>
    <col min="12552" max="12800" width="9.140625" style="66"/>
    <col min="12801" max="12801" width="49.140625" style="66" customWidth="1"/>
    <col min="12802" max="12802" width="10.42578125" style="66" customWidth="1"/>
    <col min="12803" max="12804" width="12.42578125" style="66" customWidth="1"/>
    <col min="12805" max="12805" width="10.42578125" style="66" customWidth="1"/>
    <col min="12806" max="12806" width="11.42578125" style="66" customWidth="1"/>
    <col min="12807" max="12807" width="16.85546875" style="66" customWidth="1"/>
    <col min="12808" max="13056" width="9.140625" style="66"/>
    <col min="13057" max="13057" width="49.140625" style="66" customWidth="1"/>
    <col min="13058" max="13058" width="10.42578125" style="66" customWidth="1"/>
    <col min="13059" max="13060" width="12.42578125" style="66" customWidth="1"/>
    <col min="13061" max="13061" width="10.42578125" style="66" customWidth="1"/>
    <col min="13062" max="13062" width="11.42578125" style="66" customWidth="1"/>
    <col min="13063" max="13063" width="16.85546875" style="66" customWidth="1"/>
    <col min="13064" max="13312" width="9.140625" style="66"/>
    <col min="13313" max="13313" width="49.140625" style="66" customWidth="1"/>
    <col min="13314" max="13314" width="10.42578125" style="66" customWidth="1"/>
    <col min="13315" max="13316" width="12.42578125" style="66" customWidth="1"/>
    <col min="13317" max="13317" width="10.42578125" style="66" customWidth="1"/>
    <col min="13318" max="13318" width="11.42578125" style="66" customWidth="1"/>
    <col min="13319" max="13319" width="16.85546875" style="66" customWidth="1"/>
    <col min="13320" max="13568" width="9.140625" style="66"/>
    <col min="13569" max="13569" width="49.140625" style="66" customWidth="1"/>
    <col min="13570" max="13570" width="10.42578125" style="66" customWidth="1"/>
    <col min="13571" max="13572" width="12.42578125" style="66" customWidth="1"/>
    <col min="13573" max="13573" width="10.42578125" style="66" customWidth="1"/>
    <col min="13574" max="13574" width="11.42578125" style="66" customWidth="1"/>
    <col min="13575" max="13575" width="16.85546875" style="66" customWidth="1"/>
    <col min="13576" max="13824" width="9.140625" style="66"/>
    <col min="13825" max="13825" width="49.140625" style="66" customWidth="1"/>
    <col min="13826" max="13826" width="10.42578125" style="66" customWidth="1"/>
    <col min="13827" max="13828" width="12.42578125" style="66" customWidth="1"/>
    <col min="13829" max="13829" width="10.42578125" style="66" customWidth="1"/>
    <col min="13830" max="13830" width="11.42578125" style="66" customWidth="1"/>
    <col min="13831" max="13831" width="16.85546875" style="66" customWidth="1"/>
    <col min="13832" max="14080" width="9.140625" style="66"/>
    <col min="14081" max="14081" width="49.140625" style="66" customWidth="1"/>
    <col min="14082" max="14082" width="10.42578125" style="66" customWidth="1"/>
    <col min="14083" max="14084" width="12.42578125" style="66" customWidth="1"/>
    <col min="14085" max="14085" width="10.42578125" style="66" customWidth="1"/>
    <col min="14086" max="14086" width="11.42578125" style="66" customWidth="1"/>
    <col min="14087" max="14087" width="16.85546875" style="66" customWidth="1"/>
    <col min="14088" max="14336" width="9.140625" style="66"/>
    <col min="14337" max="14337" width="49.140625" style="66" customWidth="1"/>
    <col min="14338" max="14338" width="10.42578125" style="66" customWidth="1"/>
    <col min="14339" max="14340" width="12.42578125" style="66" customWidth="1"/>
    <col min="14341" max="14341" width="10.42578125" style="66" customWidth="1"/>
    <col min="14342" max="14342" width="11.42578125" style="66" customWidth="1"/>
    <col min="14343" max="14343" width="16.85546875" style="66" customWidth="1"/>
    <col min="14344" max="14592" width="9.140625" style="66"/>
    <col min="14593" max="14593" width="49.140625" style="66" customWidth="1"/>
    <col min="14594" max="14594" width="10.42578125" style="66" customWidth="1"/>
    <col min="14595" max="14596" width="12.42578125" style="66" customWidth="1"/>
    <col min="14597" max="14597" width="10.42578125" style="66" customWidth="1"/>
    <col min="14598" max="14598" width="11.42578125" style="66" customWidth="1"/>
    <col min="14599" max="14599" width="16.85546875" style="66" customWidth="1"/>
    <col min="14600" max="14848" width="9.140625" style="66"/>
    <col min="14849" max="14849" width="49.140625" style="66" customWidth="1"/>
    <col min="14850" max="14850" width="10.42578125" style="66" customWidth="1"/>
    <col min="14851" max="14852" width="12.42578125" style="66" customWidth="1"/>
    <col min="14853" max="14853" width="10.42578125" style="66" customWidth="1"/>
    <col min="14854" max="14854" width="11.42578125" style="66" customWidth="1"/>
    <col min="14855" max="14855" width="16.85546875" style="66" customWidth="1"/>
    <col min="14856" max="15104" width="9.140625" style="66"/>
    <col min="15105" max="15105" width="49.140625" style="66" customWidth="1"/>
    <col min="15106" max="15106" width="10.42578125" style="66" customWidth="1"/>
    <col min="15107" max="15108" width="12.42578125" style="66" customWidth="1"/>
    <col min="15109" max="15109" width="10.42578125" style="66" customWidth="1"/>
    <col min="15110" max="15110" width="11.42578125" style="66" customWidth="1"/>
    <col min="15111" max="15111" width="16.85546875" style="66" customWidth="1"/>
    <col min="15112" max="15360" width="9.140625" style="66"/>
    <col min="15361" max="15361" width="49.140625" style="66" customWidth="1"/>
    <col min="15362" max="15362" width="10.42578125" style="66" customWidth="1"/>
    <col min="15363" max="15364" width="12.42578125" style="66" customWidth="1"/>
    <col min="15365" max="15365" width="10.42578125" style="66" customWidth="1"/>
    <col min="15366" max="15366" width="11.42578125" style="66" customWidth="1"/>
    <col min="15367" max="15367" width="16.85546875" style="66" customWidth="1"/>
    <col min="15368" max="15616" width="9.140625" style="66"/>
    <col min="15617" max="15617" width="49.140625" style="66" customWidth="1"/>
    <col min="15618" max="15618" width="10.42578125" style="66" customWidth="1"/>
    <col min="15619" max="15620" width="12.42578125" style="66" customWidth="1"/>
    <col min="15621" max="15621" width="10.42578125" style="66" customWidth="1"/>
    <col min="15622" max="15622" width="11.42578125" style="66" customWidth="1"/>
    <col min="15623" max="15623" width="16.85546875" style="66" customWidth="1"/>
    <col min="15624" max="15872" width="9.140625" style="66"/>
    <col min="15873" max="15873" width="49.140625" style="66" customWidth="1"/>
    <col min="15874" max="15874" width="10.42578125" style="66" customWidth="1"/>
    <col min="15875" max="15876" width="12.42578125" style="66" customWidth="1"/>
    <col min="15877" max="15877" width="10.42578125" style="66" customWidth="1"/>
    <col min="15878" max="15878" width="11.42578125" style="66" customWidth="1"/>
    <col min="15879" max="15879" width="16.85546875" style="66" customWidth="1"/>
    <col min="15880" max="16128" width="9.140625" style="66"/>
    <col min="16129" max="16129" width="49.140625" style="66" customWidth="1"/>
    <col min="16130" max="16130" width="10.42578125" style="66" customWidth="1"/>
    <col min="16131" max="16132" width="12.42578125" style="66" customWidth="1"/>
    <col min="16133" max="16133" width="10.42578125" style="66" customWidth="1"/>
    <col min="16134" max="16134" width="11.42578125" style="66" customWidth="1"/>
    <col min="16135" max="16135" width="16.85546875" style="66" customWidth="1"/>
    <col min="16136" max="16384" width="9.140625" style="66"/>
  </cols>
  <sheetData>
    <row r="1" spans="1:9" ht="29.25" customHeight="1" thickBot="1" x14ac:dyDescent="0.35">
      <c r="A1" s="448" t="s">
        <v>118</v>
      </c>
      <c r="B1" s="448"/>
      <c r="C1" s="448"/>
      <c r="D1" s="448"/>
      <c r="E1" s="448"/>
      <c r="F1" s="448"/>
      <c r="G1" s="448"/>
      <c r="H1" s="448"/>
    </row>
    <row r="2" spans="1:9" s="150" customFormat="1" ht="42" customHeight="1" x14ac:dyDescent="0.25">
      <c r="A2" s="171" t="s">
        <v>119</v>
      </c>
      <c r="B2" s="172" t="s">
        <v>42</v>
      </c>
      <c r="C2" s="172" t="s">
        <v>43</v>
      </c>
      <c r="D2" s="172" t="s">
        <v>44</v>
      </c>
      <c r="E2" s="172" t="s">
        <v>120</v>
      </c>
      <c r="F2" s="172" t="s">
        <v>121</v>
      </c>
      <c r="G2" s="172" t="s">
        <v>122</v>
      </c>
      <c r="H2" s="172" t="s">
        <v>48</v>
      </c>
      <c r="I2" s="173" t="s">
        <v>49</v>
      </c>
    </row>
    <row r="3" spans="1:9" x14ac:dyDescent="0.25">
      <c r="A3" s="174" t="s">
        <v>123</v>
      </c>
      <c r="B3" s="169">
        <v>0.23225818839937246</v>
      </c>
      <c r="C3" s="169">
        <v>0.2353679315668131</v>
      </c>
      <c r="D3" s="169">
        <v>1.5922020577536746E-2</v>
      </c>
      <c r="E3" s="169">
        <v>0</v>
      </c>
      <c r="F3" s="169">
        <v>1.1048800832549915E-2</v>
      </c>
      <c r="G3" s="169">
        <v>1.553264552746243E-3</v>
      </c>
      <c r="H3" s="169">
        <v>0.50384979407098063</v>
      </c>
      <c r="I3" s="170">
        <v>0</v>
      </c>
    </row>
    <row r="4" spans="1:9" x14ac:dyDescent="0.25">
      <c r="A4" s="174" t="s">
        <v>104</v>
      </c>
      <c r="B4" s="169">
        <v>7.5999999999999998E-2</v>
      </c>
      <c r="C4" s="169">
        <v>0</v>
      </c>
      <c r="D4" s="169">
        <v>0</v>
      </c>
      <c r="E4" s="169">
        <v>0</v>
      </c>
      <c r="F4" s="169">
        <v>0</v>
      </c>
      <c r="G4" s="169">
        <v>0</v>
      </c>
      <c r="H4" s="169">
        <v>2.1999999999999999E-2</v>
      </c>
      <c r="I4" s="170">
        <v>0.90200000000000002</v>
      </c>
    </row>
    <row r="5" spans="1:9" x14ac:dyDescent="0.25">
      <c r="A5" s="174" t="s">
        <v>124</v>
      </c>
      <c r="B5" s="169">
        <v>3.6058892679285373E-2</v>
      </c>
      <c r="C5" s="169">
        <v>0.68765381076424914</v>
      </c>
      <c r="D5" s="169">
        <v>1.5542608515864781E-4</v>
      </c>
      <c r="E5" s="169">
        <v>0.12201320528608346</v>
      </c>
      <c r="F5" s="169">
        <v>4.5936468003927776E-2</v>
      </c>
      <c r="G5" s="169">
        <v>3.382441678921589E-2</v>
      </c>
      <c r="H5" s="169">
        <v>7.4357780392079478E-2</v>
      </c>
      <c r="I5" s="170">
        <v>0</v>
      </c>
    </row>
    <row r="6" spans="1:9" x14ac:dyDescent="0.25">
      <c r="A6" s="174" t="s">
        <v>125</v>
      </c>
      <c r="B6" s="169">
        <v>0.40101153055481953</v>
      </c>
      <c r="C6" s="169">
        <v>9.8103449374546625E-2</v>
      </c>
      <c r="D6" s="169">
        <v>0</v>
      </c>
      <c r="E6" s="169">
        <v>0</v>
      </c>
      <c r="F6" s="169">
        <v>0</v>
      </c>
      <c r="G6" s="169">
        <v>0</v>
      </c>
      <c r="H6" s="169">
        <v>0.50088502007063329</v>
      </c>
      <c r="I6" s="170">
        <v>0</v>
      </c>
    </row>
    <row r="7" spans="1:9" x14ac:dyDescent="0.25">
      <c r="A7" s="174" t="s">
        <v>126</v>
      </c>
      <c r="B7" s="169">
        <v>0.69987903218363101</v>
      </c>
      <c r="C7" s="169">
        <v>7.9795392319460132E-2</v>
      </c>
      <c r="D7" s="169">
        <v>6.9217496257921035E-2</v>
      </c>
      <c r="E7" s="169">
        <v>2.6898589468626798E-2</v>
      </c>
      <c r="F7" s="169">
        <v>1.8569492285348297E-2</v>
      </c>
      <c r="G7" s="169">
        <v>4.5493158015588141E-2</v>
      </c>
      <c r="H7" s="169">
        <v>6.0146839469424333E-2</v>
      </c>
      <c r="I7" s="170">
        <v>0</v>
      </c>
    </row>
    <row r="8" spans="1:9" x14ac:dyDescent="0.25">
      <c r="A8" s="174" t="s">
        <v>127</v>
      </c>
      <c r="B8" s="169">
        <v>0.85276148216718417</v>
      </c>
      <c r="C8" s="169">
        <v>1.4895867799893692E-5</v>
      </c>
      <c r="D8" s="169">
        <v>0.10081392480427577</v>
      </c>
      <c r="E8" s="169">
        <v>0</v>
      </c>
      <c r="F8" s="169">
        <v>2.1484275615067552E-3</v>
      </c>
      <c r="G8" s="169">
        <v>2.4204970788682414E-2</v>
      </c>
      <c r="H8" s="169">
        <v>2.0056298810549801E-2</v>
      </c>
      <c r="I8" s="170">
        <v>0</v>
      </c>
    </row>
    <row r="9" spans="1:9" x14ac:dyDescent="0.25">
      <c r="A9" s="174" t="s">
        <v>128</v>
      </c>
      <c r="B9" s="169">
        <v>0.77363531980545408</v>
      </c>
      <c r="C9" s="169">
        <v>2.39021897468728E-3</v>
      </c>
      <c r="D9" s="169">
        <v>0.14241709964553259</v>
      </c>
      <c r="E9" s="169">
        <v>0</v>
      </c>
      <c r="F9" s="169">
        <v>4.3202884564639968E-4</v>
      </c>
      <c r="G9" s="169">
        <v>4.0808555439643132E-3</v>
      </c>
      <c r="H9" s="169">
        <v>7.704447718471337E-2</v>
      </c>
      <c r="I9" s="170">
        <v>0</v>
      </c>
    </row>
    <row r="10" spans="1:9" x14ac:dyDescent="0.25">
      <c r="A10" s="174" t="s">
        <v>129</v>
      </c>
      <c r="B10" s="169">
        <v>0.30805608263620582</v>
      </c>
      <c r="C10" s="169">
        <v>0.53147527168512476</v>
      </c>
      <c r="D10" s="169">
        <v>6.896312446080805E-3</v>
      </c>
      <c r="E10" s="169">
        <v>2.2440374168317925E-2</v>
      </c>
      <c r="F10" s="169">
        <v>0.10975492765652119</v>
      </c>
      <c r="G10" s="169">
        <v>1.7315382576162937E-2</v>
      </c>
      <c r="H10" s="169">
        <v>4.0616488315854127E-3</v>
      </c>
      <c r="I10" s="170">
        <v>0</v>
      </c>
    </row>
    <row r="11" spans="1:9" x14ac:dyDescent="0.25">
      <c r="A11" s="174" t="s">
        <v>130</v>
      </c>
      <c r="B11" s="169">
        <v>0.64735086371555517</v>
      </c>
      <c r="C11" s="169">
        <v>0.15199185232477919</v>
      </c>
      <c r="D11" s="169">
        <v>0</v>
      </c>
      <c r="E11" s="169">
        <v>0</v>
      </c>
      <c r="F11" s="169">
        <v>2.0065728395725603E-2</v>
      </c>
      <c r="G11" s="169">
        <v>0.18059155556153045</v>
      </c>
      <c r="H11" s="169">
        <v>0</v>
      </c>
      <c r="I11" s="170">
        <v>0</v>
      </c>
    </row>
    <row r="12" spans="1:9" x14ac:dyDescent="0.25">
      <c r="A12" s="174" t="s">
        <v>131</v>
      </c>
      <c r="B12" s="169">
        <v>0.97665988165972484</v>
      </c>
      <c r="C12" s="169">
        <v>0</v>
      </c>
      <c r="D12" s="169">
        <v>1.471965862751016E-2</v>
      </c>
      <c r="E12" s="169">
        <v>0</v>
      </c>
      <c r="F12" s="169">
        <v>0</v>
      </c>
      <c r="G12" s="169">
        <v>3.1030508563977084E-3</v>
      </c>
      <c r="H12" s="169">
        <v>5.5174088563625769E-3</v>
      </c>
      <c r="I12" s="170">
        <v>0</v>
      </c>
    </row>
    <row r="13" spans="1:9" x14ac:dyDescent="0.25">
      <c r="A13" s="174" t="s">
        <v>132</v>
      </c>
      <c r="B13" s="169">
        <v>0.24045583427881539</v>
      </c>
      <c r="C13" s="169">
        <v>0.47539173590231876</v>
      </c>
      <c r="D13" s="169">
        <v>0</v>
      </c>
      <c r="E13" s="169">
        <v>5.7639199464689317E-2</v>
      </c>
      <c r="F13" s="169">
        <v>9.7059651893592214E-3</v>
      </c>
      <c r="G13" s="169">
        <v>1.8294433105182099E-3</v>
      </c>
      <c r="H13" s="169">
        <v>0.21497782185428904</v>
      </c>
      <c r="I13" s="170">
        <v>0</v>
      </c>
    </row>
    <row r="14" spans="1:9" x14ac:dyDescent="0.25">
      <c r="A14" s="174" t="s">
        <v>133</v>
      </c>
      <c r="B14" s="169">
        <v>0.97067080786137727</v>
      </c>
      <c r="C14" s="169">
        <v>2.1533293341855061E-5</v>
      </c>
      <c r="D14" s="169">
        <v>1.8741816786868683E-2</v>
      </c>
      <c r="E14" s="169">
        <v>0</v>
      </c>
      <c r="F14" s="169">
        <v>2.4432860335745887E-3</v>
      </c>
      <c r="G14" s="169">
        <v>9.4781765180210361E-4</v>
      </c>
      <c r="H14" s="169">
        <v>7.174738373034421E-3</v>
      </c>
      <c r="I14" s="170">
        <v>0</v>
      </c>
    </row>
    <row r="15" spans="1:9" x14ac:dyDescent="0.25">
      <c r="A15" s="174" t="s">
        <v>134</v>
      </c>
      <c r="B15" s="169">
        <v>0.18973962957323098</v>
      </c>
      <c r="C15" s="169">
        <v>0.79837257683596385</v>
      </c>
      <c r="D15" s="169">
        <v>0</v>
      </c>
      <c r="E15" s="169">
        <v>0</v>
      </c>
      <c r="F15" s="169">
        <v>0</v>
      </c>
      <c r="G15" s="169">
        <v>1.1887793590755931E-2</v>
      </c>
      <c r="H15" s="169">
        <v>0</v>
      </c>
      <c r="I15" s="170">
        <v>0</v>
      </c>
    </row>
    <row r="16" spans="1:9" x14ac:dyDescent="0.25">
      <c r="A16" s="174" t="s">
        <v>135</v>
      </c>
      <c r="B16" s="169">
        <v>1.1547632510367943E-3</v>
      </c>
      <c r="C16" s="169">
        <v>0.96112997066596961</v>
      </c>
      <c r="D16" s="169">
        <v>0</v>
      </c>
      <c r="E16" s="169">
        <v>0</v>
      </c>
      <c r="F16" s="169">
        <v>1.3262698529282836E-2</v>
      </c>
      <c r="G16" s="169">
        <v>2.1503740797722309E-2</v>
      </c>
      <c r="H16" s="169">
        <v>2.9488267559845626E-3</v>
      </c>
      <c r="I16" s="170">
        <v>0</v>
      </c>
    </row>
    <row r="17" spans="1:9" x14ac:dyDescent="0.25">
      <c r="A17" s="174" t="s">
        <v>136</v>
      </c>
      <c r="B17" s="169">
        <v>8.0288329702775274E-2</v>
      </c>
      <c r="C17" s="169">
        <v>0.83936044854377856</v>
      </c>
      <c r="D17" s="169">
        <v>9.9365080043133016E-4</v>
      </c>
      <c r="E17" s="169">
        <v>0</v>
      </c>
      <c r="F17" s="169">
        <v>2.5717071839396505E-2</v>
      </c>
      <c r="G17" s="169">
        <v>1.9297100754120021E-2</v>
      </c>
      <c r="H17" s="169">
        <v>3.4343398359497533E-2</v>
      </c>
      <c r="I17" s="170">
        <v>0</v>
      </c>
    </row>
    <row r="18" spans="1:9" x14ac:dyDescent="0.25">
      <c r="A18" s="174" t="s">
        <v>137</v>
      </c>
      <c r="B18" s="169">
        <v>6.2256251742629776E-2</v>
      </c>
      <c r="C18" s="169">
        <v>0.85733386408526324</v>
      </c>
      <c r="D18" s="169">
        <v>0</v>
      </c>
      <c r="E18" s="169">
        <v>0</v>
      </c>
      <c r="F18" s="169">
        <v>1.241477164396782E-2</v>
      </c>
      <c r="G18" s="169">
        <v>4.2497118454296469E-2</v>
      </c>
      <c r="H18" s="169">
        <v>2.5497994073841675E-2</v>
      </c>
      <c r="I18" s="170">
        <v>0</v>
      </c>
    </row>
    <row r="19" spans="1:9" x14ac:dyDescent="0.25">
      <c r="A19" s="174" t="s">
        <v>138</v>
      </c>
      <c r="B19" s="169">
        <v>1.5053539038057177E-2</v>
      </c>
      <c r="C19" s="169">
        <v>0.84207621848245928</v>
      </c>
      <c r="D19" s="169">
        <v>0</v>
      </c>
      <c r="E19" s="169">
        <v>0</v>
      </c>
      <c r="F19" s="169">
        <v>2.3040354562790671E-2</v>
      </c>
      <c r="G19" s="169">
        <v>2.1034336068290447E-2</v>
      </c>
      <c r="H19" s="169">
        <v>9.8795551848401233E-2</v>
      </c>
      <c r="I19" s="170">
        <v>0</v>
      </c>
    </row>
    <row r="20" spans="1:9" x14ac:dyDescent="0.25">
      <c r="A20" s="174" t="s">
        <v>139</v>
      </c>
      <c r="B20" s="169">
        <v>0.33633932458911808</v>
      </c>
      <c r="C20" s="169">
        <v>4.6352084473126075E-2</v>
      </c>
      <c r="D20" s="169">
        <v>0</v>
      </c>
      <c r="E20" s="169">
        <v>0</v>
      </c>
      <c r="F20" s="169">
        <v>0</v>
      </c>
      <c r="G20" s="169">
        <v>0</v>
      </c>
      <c r="H20" s="169">
        <v>0.61730859093775481</v>
      </c>
      <c r="I20" s="170">
        <v>0</v>
      </c>
    </row>
    <row r="21" spans="1:9" x14ac:dyDescent="0.25">
      <c r="A21" s="174" t="s">
        <v>140</v>
      </c>
      <c r="B21" s="169">
        <v>0.91454404233885744</v>
      </c>
      <c r="C21" s="169">
        <v>1.5879154376241721E-4</v>
      </c>
      <c r="D21" s="169">
        <v>0</v>
      </c>
      <c r="E21" s="169">
        <v>0</v>
      </c>
      <c r="F21" s="169">
        <v>3.4422281997399705E-3</v>
      </c>
      <c r="G21" s="169">
        <v>8.1854937917622522E-2</v>
      </c>
      <c r="H21" s="169">
        <v>0</v>
      </c>
      <c r="I21" s="170">
        <v>0</v>
      </c>
    </row>
    <row r="22" spans="1:9" x14ac:dyDescent="0.25">
      <c r="A22" s="174" t="s">
        <v>141</v>
      </c>
      <c r="B22" s="169">
        <v>0.99999999992574518</v>
      </c>
      <c r="C22" s="169">
        <v>0</v>
      </c>
      <c r="D22" s="169">
        <v>0</v>
      </c>
      <c r="E22" s="169">
        <v>0</v>
      </c>
      <c r="F22" s="169">
        <v>0</v>
      </c>
      <c r="G22" s="169">
        <v>0</v>
      </c>
      <c r="H22" s="169">
        <v>0</v>
      </c>
      <c r="I22" s="170">
        <v>0</v>
      </c>
    </row>
    <row r="23" spans="1:9" x14ac:dyDescent="0.25">
      <c r="A23" s="174" t="s">
        <v>142</v>
      </c>
      <c r="B23" s="169">
        <v>0.58702021657738102</v>
      </c>
      <c r="C23" s="169">
        <v>4.0421056715645338E-2</v>
      </c>
      <c r="D23" s="169">
        <v>0</v>
      </c>
      <c r="E23" s="169">
        <v>0.32019494042117125</v>
      </c>
      <c r="F23" s="169">
        <v>2.0403507385370393E-2</v>
      </c>
      <c r="G23" s="169">
        <v>3.1960278900410317E-2</v>
      </c>
      <c r="H23" s="169">
        <v>0</v>
      </c>
      <c r="I23" s="170">
        <v>0</v>
      </c>
    </row>
    <row r="24" spans="1:9" x14ac:dyDescent="0.25">
      <c r="A24" s="174" t="s">
        <v>143</v>
      </c>
      <c r="B24" s="169">
        <v>0.40089641293357814</v>
      </c>
      <c r="C24" s="169">
        <v>0.28433679867440892</v>
      </c>
      <c r="D24" s="169">
        <v>0</v>
      </c>
      <c r="E24" s="169">
        <v>0.27150263169099365</v>
      </c>
      <c r="F24" s="169">
        <v>1.6087523469234043E-2</v>
      </c>
      <c r="G24" s="169">
        <v>2.7176633231728534E-2</v>
      </c>
      <c r="H24" s="169">
        <v>0</v>
      </c>
      <c r="I24" s="170">
        <v>0</v>
      </c>
    </row>
    <row r="25" spans="1:9" x14ac:dyDescent="0.25">
      <c r="A25" s="174" t="s">
        <v>144</v>
      </c>
      <c r="B25" s="169">
        <v>0.86452977321766922</v>
      </c>
      <c r="C25" s="169">
        <v>1.6141442228583835E-2</v>
      </c>
      <c r="D25" s="169">
        <v>4.0250086652070409E-2</v>
      </c>
      <c r="E25" s="169">
        <v>0</v>
      </c>
      <c r="F25" s="169">
        <v>1.8016533149596517E-3</v>
      </c>
      <c r="G25" s="169">
        <v>1.7914709415372234E-2</v>
      </c>
      <c r="H25" s="169">
        <v>5.936233517134161E-2</v>
      </c>
      <c r="I25" s="170">
        <v>0</v>
      </c>
    </row>
    <row r="26" spans="1:9" x14ac:dyDescent="0.25">
      <c r="A26" s="174" t="s">
        <v>145</v>
      </c>
      <c r="B26" s="169">
        <v>0.23559081085942715</v>
      </c>
      <c r="C26" s="169">
        <v>0.44766082671037977</v>
      </c>
      <c r="D26" s="169">
        <v>2.4319531290737103E-2</v>
      </c>
      <c r="E26" s="169">
        <v>0</v>
      </c>
      <c r="F26" s="169">
        <v>0</v>
      </c>
      <c r="G26" s="169">
        <v>0.29242883113927332</v>
      </c>
      <c r="H26" s="169">
        <v>0</v>
      </c>
      <c r="I26" s="170">
        <v>0</v>
      </c>
    </row>
    <row r="27" spans="1:9" x14ac:dyDescent="0.25">
      <c r="A27" s="174" t="s">
        <v>146</v>
      </c>
      <c r="B27" s="169">
        <v>9.8637805163562381E-2</v>
      </c>
      <c r="C27" s="169">
        <v>0.65011873164489764</v>
      </c>
      <c r="D27" s="169">
        <v>1.648307582668292E-3</v>
      </c>
      <c r="E27" s="169">
        <v>4.4394819415675496E-4</v>
      </c>
      <c r="F27" s="169">
        <v>3.6958102374887045E-2</v>
      </c>
      <c r="G27" s="169">
        <v>0.14583256083289242</v>
      </c>
      <c r="H27" s="169">
        <v>6.6360544206934685E-2</v>
      </c>
      <c r="I27" s="170">
        <v>0</v>
      </c>
    </row>
    <row r="28" spans="1:9" x14ac:dyDescent="0.25">
      <c r="A28" s="174" t="s">
        <v>147</v>
      </c>
      <c r="B28" s="169">
        <v>0.79425696816973701</v>
      </c>
      <c r="C28" s="169">
        <v>5.5864255278929168E-3</v>
      </c>
      <c r="D28" s="169">
        <v>9.9060896603987994E-2</v>
      </c>
      <c r="E28" s="169">
        <v>0</v>
      </c>
      <c r="F28" s="169">
        <v>2.6729452795743478E-4</v>
      </c>
      <c r="G28" s="169">
        <v>3.6895266719481992E-3</v>
      </c>
      <c r="H28" s="169">
        <v>9.7138888498475295E-2</v>
      </c>
      <c r="I28" s="170">
        <v>0</v>
      </c>
    </row>
    <row r="29" spans="1:9" x14ac:dyDescent="0.25">
      <c r="A29" s="174" t="s">
        <v>148</v>
      </c>
      <c r="B29" s="169">
        <v>1.9351122628997984E-3</v>
      </c>
      <c r="C29" s="169">
        <v>0.90957822739944261</v>
      </c>
      <c r="D29" s="169">
        <v>0</v>
      </c>
      <c r="E29" s="169">
        <v>0</v>
      </c>
      <c r="F29" s="169">
        <v>0</v>
      </c>
      <c r="G29" s="169">
        <v>8.848666033761883E-2</v>
      </c>
      <c r="H29" s="169">
        <v>0</v>
      </c>
      <c r="I29" s="170">
        <v>0</v>
      </c>
    </row>
    <row r="30" spans="1:9" x14ac:dyDescent="0.25">
      <c r="A30" s="174" t="s">
        <v>149</v>
      </c>
      <c r="B30" s="169">
        <v>0.1191278701663117</v>
      </c>
      <c r="C30" s="169">
        <v>0.72588030859428698</v>
      </c>
      <c r="D30" s="169">
        <v>0</v>
      </c>
      <c r="E30" s="169">
        <v>1.4226407778087844E-2</v>
      </c>
      <c r="F30" s="169">
        <v>2.0612354809134838E-3</v>
      </c>
      <c r="G30" s="169">
        <v>1.8901182976611617E-2</v>
      </c>
      <c r="H30" s="169">
        <v>0.11980299500378044</v>
      </c>
      <c r="I30" s="170">
        <v>0</v>
      </c>
    </row>
    <row r="31" spans="1:9" x14ac:dyDescent="0.25">
      <c r="A31" s="174" t="s">
        <v>150</v>
      </c>
      <c r="B31" s="169">
        <v>0.44864155727117505</v>
      </c>
      <c r="C31" s="169">
        <v>5.2186439062446473E-3</v>
      </c>
      <c r="D31" s="169">
        <v>0.10984660628616187</v>
      </c>
      <c r="E31" s="169">
        <v>2.8572768786500557E-3</v>
      </c>
      <c r="F31" s="169">
        <v>1.3038656728926071E-2</v>
      </c>
      <c r="G31" s="169">
        <v>9.2518300962208866E-2</v>
      </c>
      <c r="H31" s="169">
        <v>0.32787895796663119</v>
      </c>
      <c r="I31" s="170">
        <v>0</v>
      </c>
    </row>
    <row r="32" spans="1:9" x14ac:dyDescent="0.25">
      <c r="A32" s="174" t="s">
        <v>151</v>
      </c>
      <c r="B32" s="169">
        <v>0.17242325784396495</v>
      </c>
      <c r="C32" s="169">
        <v>0</v>
      </c>
      <c r="D32" s="169">
        <v>0</v>
      </c>
      <c r="E32" s="169">
        <v>0</v>
      </c>
      <c r="F32" s="169">
        <v>0</v>
      </c>
      <c r="G32" s="169">
        <v>0.10927843148445725</v>
      </c>
      <c r="H32" s="169">
        <v>0.71829831067128591</v>
      </c>
      <c r="I32" s="170">
        <v>0</v>
      </c>
    </row>
    <row r="33" spans="1:9" x14ac:dyDescent="0.25">
      <c r="A33" s="174" t="s">
        <v>152</v>
      </c>
      <c r="B33" s="169">
        <v>0.40597025693208605</v>
      </c>
      <c r="C33" s="169">
        <v>2.787728408462458E-3</v>
      </c>
      <c r="D33" s="169">
        <v>0</v>
      </c>
      <c r="E33" s="169">
        <v>0</v>
      </c>
      <c r="F33" s="169">
        <v>1.9279892791554175E-3</v>
      </c>
      <c r="G33" s="169">
        <v>0.58931402538023525</v>
      </c>
      <c r="H33" s="169">
        <v>0</v>
      </c>
      <c r="I33" s="170">
        <v>0</v>
      </c>
    </row>
    <row r="34" spans="1:9" x14ac:dyDescent="0.25">
      <c r="A34" s="174" t="s">
        <v>153</v>
      </c>
      <c r="B34" s="169">
        <v>0.90184256235876037</v>
      </c>
      <c r="C34" s="169">
        <v>7.7403841391841994E-4</v>
      </c>
      <c r="D34" s="169">
        <v>0</v>
      </c>
      <c r="E34" s="169">
        <v>0</v>
      </c>
      <c r="F34" s="169">
        <v>5.7810015973812053E-3</v>
      </c>
      <c r="G34" s="169">
        <v>9.160239762983069E-2</v>
      </c>
      <c r="H34" s="169">
        <v>0</v>
      </c>
      <c r="I34" s="170">
        <v>0</v>
      </c>
    </row>
    <row r="35" spans="1:9" x14ac:dyDescent="0.25">
      <c r="A35" s="174" t="s">
        <v>154</v>
      </c>
      <c r="B35" s="169">
        <v>0.44835275927017743</v>
      </c>
      <c r="C35" s="169">
        <v>5.6151191800455746E-2</v>
      </c>
      <c r="D35" s="169">
        <v>0.19591636562694278</v>
      </c>
      <c r="E35" s="169">
        <v>1.3723066037703771E-2</v>
      </c>
      <c r="F35" s="169">
        <v>1.2399543616093637E-2</v>
      </c>
      <c r="G35" s="169">
        <v>2.4975172248131415E-2</v>
      </c>
      <c r="H35" s="169">
        <v>0.24848190140049523</v>
      </c>
      <c r="I35" s="170">
        <v>0</v>
      </c>
    </row>
    <row r="36" spans="1:9" x14ac:dyDescent="0.25">
      <c r="A36" s="174" t="s">
        <v>106</v>
      </c>
      <c r="B36" s="169">
        <v>0</v>
      </c>
      <c r="C36" s="169">
        <v>7.0000000000000007E-2</v>
      </c>
      <c r="D36" s="169">
        <v>0</v>
      </c>
      <c r="E36" s="169">
        <v>0</v>
      </c>
      <c r="F36" s="169">
        <v>0</v>
      </c>
      <c r="G36" s="169">
        <v>0.45</v>
      </c>
      <c r="H36" s="169">
        <v>0</v>
      </c>
      <c r="I36" s="170">
        <v>0.48</v>
      </c>
    </row>
    <row r="37" spans="1:9" x14ac:dyDescent="0.25">
      <c r="A37" s="174" t="s">
        <v>155</v>
      </c>
      <c r="B37" s="169">
        <v>0.97592953347392619</v>
      </c>
      <c r="C37" s="169">
        <v>0</v>
      </c>
      <c r="D37" s="169">
        <v>1.8461022877920848E-2</v>
      </c>
      <c r="E37" s="169">
        <v>0</v>
      </c>
      <c r="F37" s="169">
        <v>5.1258762882277857E-4</v>
      </c>
      <c r="G37" s="169">
        <v>4.6132886594050064E-3</v>
      </c>
      <c r="H37" s="169">
        <v>4.8356735992078546E-4</v>
      </c>
      <c r="I37" s="170">
        <v>0</v>
      </c>
    </row>
    <row r="38" spans="1:9" x14ac:dyDescent="0.25">
      <c r="A38" s="174" t="s">
        <v>156</v>
      </c>
      <c r="B38" s="169">
        <v>0.18884826871051791</v>
      </c>
      <c r="C38" s="169">
        <v>6.9151723991910552E-2</v>
      </c>
      <c r="D38" s="169">
        <v>0</v>
      </c>
      <c r="E38" s="169">
        <v>0.69588501763030708</v>
      </c>
      <c r="F38" s="169">
        <v>4.5886633194384643E-2</v>
      </c>
      <c r="G38" s="169">
        <v>2.2835647287368729E-4</v>
      </c>
      <c r="H38" s="169">
        <v>0</v>
      </c>
      <c r="I38" s="170">
        <v>0</v>
      </c>
    </row>
    <row r="39" spans="1:9" x14ac:dyDescent="0.25">
      <c r="A39" s="174" t="s">
        <v>157</v>
      </c>
      <c r="B39" s="169">
        <v>0.19562864345474548</v>
      </c>
      <c r="C39" s="169">
        <v>0.57390754213682749</v>
      </c>
      <c r="D39" s="169">
        <v>7.7592852985488769E-3</v>
      </c>
      <c r="E39" s="169">
        <v>5.9145858961751126E-2</v>
      </c>
      <c r="F39" s="169">
        <v>5.5698803842222692E-2</v>
      </c>
      <c r="G39" s="169">
        <v>0.10785986630590083</v>
      </c>
      <c r="H39" s="169">
        <v>0</v>
      </c>
      <c r="I39" s="170">
        <v>0</v>
      </c>
    </row>
    <row r="40" spans="1:9" x14ac:dyDescent="0.25">
      <c r="A40" s="174" t="s">
        <v>158</v>
      </c>
      <c r="B40" s="169">
        <v>0.17181556562796629</v>
      </c>
      <c r="C40" s="169">
        <v>8.8875614412913306E-2</v>
      </c>
      <c r="D40" s="169">
        <v>0</v>
      </c>
      <c r="E40" s="169">
        <v>0.66630682574434985</v>
      </c>
      <c r="F40" s="169">
        <v>4.3649479521186578E-2</v>
      </c>
      <c r="G40" s="169">
        <v>4.9146018788647867E-3</v>
      </c>
      <c r="H40" s="169">
        <v>2.4437912814716599E-2</v>
      </c>
      <c r="I40" s="170">
        <v>0</v>
      </c>
    </row>
    <row r="41" spans="1:9" x14ac:dyDescent="0.25">
      <c r="A41" s="174" t="s">
        <v>159</v>
      </c>
      <c r="B41" s="169">
        <v>0.22838421626517627</v>
      </c>
      <c r="C41" s="169">
        <v>0.34581255999592797</v>
      </c>
      <c r="D41" s="169">
        <v>1.2896400961099766E-3</v>
      </c>
      <c r="E41" s="169">
        <v>0.36718680411487398</v>
      </c>
      <c r="F41" s="169">
        <v>3.3353035914154124E-2</v>
      </c>
      <c r="G41" s="169">
        <v>2.3973743613756919E-2</v>
      </c>
      <c r="H41" s="169">
        <v>0</v>
      </c>
      <c r="I41" s="170">
        <v>0</v>
      </c>
    </row>
    <row r="42" spans="1:9" x14ac:dyDescent="0.25">
      <c r="A42" s="174" t="s">
        <v>160</v>
      </c>
      <c r="B42" s="169">
        <v>0.12313435486927884</v>
      </c>
      <c r="C42" s="169">
        <v>0.3962305770242836</v>
      </c>
      <c r="D42" s="169">
        <v>3.045079863941565E-3</v>
      </c>
      <c r="E42" s="169">
        <v>0.36368528446090825</v>
      </c>
      <c r="F42" s="169">
        <v>7.0556323147125927E-2</v>
      </c>
      <c r="G42" s="169">
        <v>4.3348380634460032E-2</v>
      </c>
      <c r="H42" s="169">
        <v>0</v>
      </c>
      <c r="I42" s="170">
        <v>0</v>
      </c>
    </row>
    <row r="43" spans="1:9" x14ac:dyDescent="0.25">
      <c r="A43" s="174" t="s">
        <v>161</v>
      </c>
      <c r="B43" s="169">
        <v>0.15727306701504679</v>
      </c>
      <c r="C43" s="169">
        <v>0.46093994838047964</v>
      </c>
      <c r="D43" s="169">
        <v>5.0805791494813006E-3</v>
      </c>
      <c r="E43" s="169">
        <v>0.2563975561240518</v>
      </c>
      <c r="F43" s="169">
        <v>8.5356084483124789E-2</v>
      </c>
      <c r="G43" s="169">
        <v>3.4952764847812172E-2</v>
      </c>
      <c r="H43" s="169">
        <v>0</v>
      </c>
      <c r="I43" s="170">
        <v>0</v>
      </c>
    </row>
    <row r="44" spans="1:9" x14ac:dyDescent="0.25">
      <c r="A44" s="174" t="s">
        <v>162</v>
      </c>
      <c r="B44" s="169">
        <v>0.13624996413497953</v>
      </c>
      <c r="C44" s="169">
        <v>0.1905013387277574</v>
      </c>
      <c r="D44" s="169">
        <v>1.0593437144219603E-3</v>
      </c>
      <c r="E44" s="169">
        <v>0.61131407239170288</v>
      </c>
      <c r="F44" s="169">
        <v>5.4457303197347179E-2</v>
      </c>
      <c r="G44" s="169">
        <v>6.4179778337847037E-3</v>
      </c>
      <c r="H44" s="169">
        <v>0</v>
      </c>
      <c r="I44" s="170">
        <v>0</v>
      </c>
    </row>
    <row r="45" spans="1:9" x14ac:dyDescent="0.25">
      <c r="A45" s="174" t="s">
        <v>163</v>
      </c>
      <c r="B45" s="169">
        <v>0.25789313127840063</v>
      </c>
      <c r="C45" s="169">
        <v>0.27942536474819174</v>
      </c>
      <c r="D45" s="169">
        <v>5.3252421719302799E-3</v>
      </c>
      <c r="E45" s="169">
        <v>7.6252449994129959E-5</v>
      </c>
      <c r="F45" s="169">
        <v>0.1269063087575609</v>
      </c>
      <c r="G45" s="169">
        <v>5.5315452326724973E-3</v>
      </c>
      <c r="H45" s="169">
        <v>0.324842155361249</v>
      </c>
      <c r="I45" s="170">
        <v>0</v>
      </c>
    </row>
    <row r="46" spans="1:9" x14ac:dyDescent="0.25">
      <c r="A46" s="174" t="s">
        <v>164</v>
      </c>
      <c r="B46" s="169">
        <v>0.40101153055481953</v>
      </c>
      <c r="C46" s="169">
        <v>9.8103449374546625E-2</v>
      </c>
      <c r="D46" s="169">
        <v>0</v>
      </c>
      <c r="E46" s="169">
        <v>0</v>
      </c>
      <c r="F46" s="169">
        <v>0</v>
      </c>
      <c r="G46" s="169">
        <v>0</v>
      </c>
      <c r="H46" s="169">
        <v>0.50088502007063329</v>
      </c>
      <c r="I46" s="170">
        <v>0</v>
      </c>
    </row>
    <row r="47" spans="1:9" x14ac:dyDescent="0.25">
      <c r="A47" s="174" t="s">
        <v>165</v>
      </c>
      <c r="B47" s="169">
        <v>0.74039041753669588</v>
      </c>
      <c r="C47" s="169">
        <v>3.3909379366992027E-5</v>
      </c>
      <c r="D47" s="169">
        <v>0.25539989541654734</v>
      </c>
      <c r="E47" s="169">
        <v>0</v>
      </c>
      <c r="F47" s="169">
        <v>1.3168352470530975E-4</v>
      </c>
      <c r="G47" s="169">
        <v>1.7675779593380955E-3</v>
      </c>
      <c r="H47" s="169">
        <v>2.2765161833426437E-3</v>
      </c>
      <c r="I47" s="170">
        <v>0</v>
      </c>
    </row>
    <row r="48" spans="1:9" x14ac:dyDescent="0.25">
      <c r="A48" s="174" t="s">
        <v>166</v>
      </c>
      <c r="B48" s="169">
        <v>0.79180938608908191</v>
      </c>
      <c r="C48" s="169">
        <v>6.2378269625891714E-5</v>
      </c>
      <c r="D48" s="169">
        <v>8.2218987892804407E-2</v>
      </c>
      <c r="E48" s="169">
        <v>0</v>
      </c>
      <c r="F48" s="169">
        <v>8.5772805776106653E-4</v>
      </c>
      <c r="G48" s="169">
        <v>3.6929217691126892E-2</v>
      </c>
      <c r="H48" s="169">
        <v>8.8122301999598085E-2</v>
      </c>
      <c r="I48" s="170">
        <v>0</v>
      </c>
    </row>
    <row r="49" spans="1:9" x14ac:dyDescent="0.25">
      <c r="A49" s="174" t="s">
        <v>167</v>
      </c>
      <c r="B49" s="169">
        <v>0.24715720353199169</v>
      </c>
      <c r="C49" s="169">
        <v>0.32432437836627381</v>
      </c>
      <c r="D49" s="169">
        <v>9.4852012032323116E-2</v>
      </c>
      <c r="E49" s="169">
        <v>6.1336248450735001E-2</v>
      </c>
      <c r="F49" s="169">
        <v>3.7947932999601967E-2</v>
      </c>
      <c r="G49" s="169">
        <v>1.016359803332219E-3</v>
      </c>
      <c r="H49" s="169">
        <v>0.23336586481574165</v>
      </c>
      <c r="I49" s="170">
        <v>0</v>
      </c>
    </row>
    <row r="50" spans="1:9" x14ac:dyDescent="0.25">
      <c r="A50" s="174" t="s">
        <v>168</v>
      </c>
      <c r="B50" s="169">
        <v>0.52428303449221514</v>
      </c>
      <c r="C50" s="169">
        <v>0.3184442968690252</v>
      </c>
      <c r="D50" s="169">
        <v>6.2262586985907219E-2</v>
      </c>
      <c r="E50" s="169">
        <v>6.5382647868002991E-2</v>
      </c>
      <c r="F50" s="169">
        <v>1.6014699763468455E-2</v>
      </c>
      <c r="G50" s="169">
        <v>4.3883355670906922E-4</v>
      </c>
      <c r="H50" s="169">
        <v>1.3173900464671645E-2</v>
      </c>
      <c r="I50" s="170">
        <v>0</v>
      </c>
    </row>
    <row r="51" spans="1:9" x14ac:dyDescent="0.25">
      <c r="A51" s="174" t="s">
        <v>169</v>
      </c>
      <c r="B51" s="169">
        <v>1.3139356169919768E-3</v>
      </c>
      <c r="C51" s="169">
        <v>0.94593820607984058</v>
      </c>
      <c r="D51" s="169">
        <v>0</v>
      </c>
      <c r="E51" s="169">
        <v>0</v>
      </c>
      <c r="F51" s="169">
        <v>4.5839662113922409E-2</v>
      </c>
      <c r="G51" s="169">
        <v>6.0368825746376208E-3</v>
      </c>
      <c r="H51" s="169">
        <v>8.7131361460135773E-4</v>
      </c>
      <c r="I51" s="170">
        <v>0</v>
      </c>
    </row>
    <row r="52" spans="1:9" x14ac:dyDescent="0.25">
      <c r="A52" s="174" t="s">
        <v>170</v>
      </c>
      <c r="B52" s="169">
        <v>6.0707961188084227E-2</v>
      </c>
      <c r="C52" s="169">
        <v>0.74426539506527367</v>
      </c>
      <c r="D52" s="169">
        <v>5.7692150685626678E-5</v>
      </c>
      <c r="E52" s="169">
        <v>0.13450064511678125</v>
      </c>
      <c r="F52" s="169">
        <v>4.8552229623284572E-2</v>
      </c>
      <c r="G52" s="169">
        <v>1.1376156409826947E-2</v>
      </c>
      <c r="H52" s="169">
        <v>5.3992044606145301E-4</v>
      </c>
      <c r="I52" s="170">
        <v>0</v>
      </c>
    </row>
    <row r="53" spans="1:9" x14ac:dyDescent="0.25">
      <c r="A53" s="174" t="s">
        <v>171</v>
      </c>
      <c r="B53" s="169">
        <v>0.29989330418537097</v>
      </c>
      <c r="C53" s="169">
        <v>0.52741182107536966</v>
      </c>
      <c r="D53" s="169">
        <v>0</v>
      </c>
      <c r="E53" s="169">
        <v>5.9245779106432278E-2</v>
      </c>
      <c r="F53" s="169">
        <v>2.7711422111595382E-2</v>
      </c>
      <c r="G53" s="169">
        <v>8.573767352122455E-2</v>
      </c>
      <c r="H53" s="169">
        <v>0</v>
      </c>
      <c r="I53" s="170">
        <v>0</v>
      </c>
    </row>
    <row r="54" spans="1:9" x14ac:dyDescent="0.25">
      <c r="A54" s="174" t="s">
        <v>172</v>
      </c>
      <c r="B54" s="169">
        <v>2.5733223709089044E-2</v>
      </c>
      <c r="C54" s="169">
        <v>0.88535924376558128</v>
      </c>
      <c r="D54" s="169">
        <v>0</v>
      </c>
      <c r="E54" s="169">
        <v>0</v>
      </c>
      <c r="F54" s="169">
        <v>7.7982616702667013E-2</v>
      </c>
      <c r="G54" s="169">
        <v>1.0924915822658705E-2</v>
      </c>
      <c r="H54" s="169">
        <v>0</v>
      </c>
      <c r="I54" s="170">
        <v>0</v>
      </c>
    </row>
    <row r="55" spans="1:9" x14ac:dyDescent="0.25">
      <c r="A55" s="174" t="s">
        <v>173</v>
      </c>
      <c r="B55" s="169">
        <v>0</v>
      </c>
      <c r="C55" s="169">
        <v>0</v>
      </c>
      <c r="D55" s="169">
        <v>0</v>
      </c>
      <c r="E55" s="169">
        <v>0</v>
      </c>
      <c r="F55" s="169">
        <v>0</v>
      </c>
      <c r="G55" s="169">
        <v>0</v>
      </c>
      <c r="H55" s="169">
        <v>0</v>
      </c>
      <c r="I55" s="170">
        <v>0</v>
      </c>
    </row>
    <row r="56" spans="1:9" x14ac:dyDescent="0.25">
      <c r="A56" s="174" t="s">
        <v>174</v>
      </c>
      <c r="B56" s="169">
        <v>7.2321169013313341E-2</v>
      </c>
      <c r="C56" s="169">
        <v>0.11396854508855379</v>
      </c>
      <c r="D56" s="169">
        <v>0</v>
      </c>
      <c r="E56" s="169">
        <v>0</v>
      </c>
      <c r="F56" s="169">
        <v>7.926460973726028E-2</v>
      </c>
      <c r="G56" s="169">
        <v>0.73444567616083833</v>
      </c>
      <c r="H56" s="169">
        <v>0</v>
      </c>
      <c r="I56" s="170">
        <v>0</v>
      </c>
    </row>
    <row r="57" spans="1:9" x14ac:dyDescent="0.25">
      <c r="A57" s="174" t="s">
        <v>175</v>
      </c>
      <c r="B57" s="169">
        <v>0.12883478760954037</v>
      </c>
      <c r="C57" s="169">
        <v>0.57338836637771462</v>
      </c>
      <c r="D57" s="169">
        <v>0</v>
      </c>
      <c r="E57" s="169">
        <v>2.6298994543539539E-2</v>
      </c>
      <c r="F57" s="169">
        <v>1.4080224416735601E-2</v>
      </c>
      <c r="G57" s="169">
        <v>9.1510801148252635E-2</v>
      </c>
      <c r="H57" s="169">
        <v>0.16588682590421588</v>
      </c>
      <c r="I57" s="170">
        <v>0</v>
      </c>
    </row>
    <row r="58" spans="1:9" x14ac:dyDescent="0.25">
      <c r="A58" s="174" t="s">
        <v>176</v>
      </c>
      <c r="B58" s="169">
        <v>0.61873881289187971</v>
      </c>
      <c r="C58" s="169">
        <v>0.16386621916443395</v>
      </c>
      <c r="D58" s="169">
        <v>8.2837845969470525E-2</v>
      </c>
      <c r="E58" s="169">
        <v>6.5032480727137687E-2</v>
      </c>
      <c r="F58" s="169">
        <v>3.2392925219546197E-2</v>
      </c>
      <c r="G58" s="169">
        <v>2.2823603447440109E-3</v>
      </c>
      <c r="H58" s="169">
        <v>3.4849355682787693E-2</v>
      </c>
      <c r="I58" s="170">
        <v>0</v>
      </c>
    </row>
    <row r="59" spans="1:9" x14ac:dyDescent="0.25">
      <c r="A59" s="174" t="s">
        <v>177</v>
      </c>
      <c r="B59" s="169">
        <v>0.97067080786137727</v>
      </c>
      <c r="C59" s="169">
        <v>2.1533293341855061E-5</v>
      </c>
      <c r="D59" s="169">
        <v>1.8741816786868683E-2</v>
      </c>
      <c r="E59" s="169">
        <v>0</v>
      </c>
      <c r="F59" s="169">
        <v>2.4432860335745887E-3</v>
      </c>
      <c r="G59" s="169">
        <v>9.4781765180210361E-4</v>
      </c>
      <c r="H59" s="169">
        <v>7.174738373034421E-3</v>
      </c>
      <c r="I59" s="170">
        <v>0</v>
      </c>
    </row>
    <row r="60" spans="1:9" x14ac:dyDescent="0.25">
      <c r="A60" s="174" t="s">
        <v>178</v>
      </c>
      <c r="B60" s="169">
        <v>0.90861141740222873</v>
      </c>
      <c r="C60" s="169">
        <v>0</v>
      </c>
      <c r="D60" s="169">
        <v>1.4684104785448171E-3</v>
      </c>
      <c r="E60" s="169">
        <v>6.0061010959544503E-4</v>
      </c>
      <c r="F60" s="169">
        <v>1.4313284066691737E-4</v>
      </c>
      <c r="G60" s="169">
        <v>2.7137418224530748E-3</v>
      </c>
      <c r="H60" s="169">
        <v>8.6462687346498451E-2</v>
      </c>
      <c r="I60" s="170">
        <v>0</v>
      </c>
    </row>
    <row r="61" spans="1:9" x14ac:dyDescent="0.25">
      <c r="A61" s="174" t="s">
        <v>179</v>
      </c>
      <c r="B61" s="169">
        <v>0.69858424291020849</v>
      </c>
      <c r="C61" s="169">
        <v>7.9860128753054901E-5</v>
      </c>
      <c r="D61" s="169">
        <v>0.16708612418593605</v>
      </c>
      <c r="E61" s="169">
        <v>0</v>
      </c>
      <c r="F61" s="169">
        <v>1.9284129571809181E-3</v>
      </c>
      <c r="G61" s="169">
        <v>2.9069648708967444E-2</v>
      </c>
      <c r="H61" s="169">
        <v>0.10325171110895273</v>
      </c>
      <c r="I61" s="170">
        <v>0</v>
      </c>
    </row>
    <row r="62" spans="1:9" x14ac:dyDescent="0.25">
      <c r="A62" s="174" t="s">
        <v>180</v>
      </c>
      <c r="B62" s="169">
        <v>0.75326236155757498</v>
      </c>
      <c r="C62" s="169">
        <v>4.261682534082465E-2</v>
      </c>
      <c r="D62" s="169">
        <v>0.11391380324723162</v>
      </c>
      <c r="E62" s="169">
        <v>0</v>
      </c>
      <c r="F62" s="169">
        <v>1.2686295844320046E-3</v>
      </c>
      <c r="G62" s="169">
        <v>5.2785838540794494E-3</v>
      </c>
      <c r="H62" s="169">
        <v>8.3659796415857079E-2</v>
      </c>
      <c r="I62" s="170">
        <v>0</v>
      </c>
    </row>
    <row r="63" spans="1:9" x14ac:dyDescent="0.25">
      <c r="A63" s="174" t="s">
        <v>181</v>
      </c>
      <c r="B63" s="169">
        <v>0.76541448198736761</v>
      </c>
      <c r="C63" s="169">
        <v>0</v>
      </c>
      <c r="D63" s="169">
        <v>0.23070404348838613</v>
      </c>
      <c r="E63" s="169">
        <v>0</v>
      </c>
      <c r="F63" s="169">
        <v>3.1646059832622506E-4</v>
      </c>
      <c r="G63" s="169">
        <v>3.5650139258291977E-3</v>
      </c>
      <c r="H63" s="169">
        <v>0</v>
      </c>
      <c r="I63" s="170">
        <v>0</v>
      </c>
    </row>
    <row r="64" spans="1:9" x14ac:dyDescent="0.25">
      <c r="A64" s="174" t="s">
        <v>182</v>
      </c>
      <c r="B64" s="169">
        <v>0.82494428602637171</v>
      </c>
      <c r="C64" s="169">
        <v>3.0397101655252126E-2</v>
      </c>
      <c r="D64" s="169">
        <v>1.6815716620092968E-2</v>
      </c>
      <c r="E64" s="169">
        <v>0</v>
      </c>
      <c r="F64" s="169">
        <v>1.9522240660229495E-3</v>
      </c>
      <c r="G64" s="169">
        <v>2.4162868056000313E-2</v>
      </c>
      <c r="H64" s="169">
        <v>0.10172780357625948</v>
      </c>
      <c r="I64" s="170">
        <v>0</v>
      </c>
    </row>
    <row r="65" spans="1:9" x14ac:dyDescent="0.25">
      <c r="A65" s="174" t="s">
        <v>183</v>
      </c>
      <c r="B65" s="169">
        <v>0.72723784762946864</v>
      </c>
      <c r="C65" s="169">
        <v>4.7947902827134257E-2</v>
      </c>
      <c r="D65" s="169">
        <v>0.12437465382243522</v>
      </c>
      <c r="E65" s="169">
        <v>0</v>
      </c>
      <c r="F65" s="169">
        <v>7.478844878063268E-3</v>
      </c>
      <c r="G65" s="169">
        <v>1.7724916978379478E-2</v>
      </c>
      <c r="H65" s="169">
        <v>7.523583386451875E-2</v>
      </c>
      <c r="I65" s="170">
        <v>0</v>
      </c>
    </row>
    <row r="66" spans="1:9" x14ac:dyDescent="0.25">
      <c r="A66" s="174" t="s">
        <v>184</v>
      </c>
      <c r="B66" s="169">
        <v>0.36316136994594572</v>
      </c>
      <c r="C66" s="169">
        <v>0.20416926248088849</v>
      </c>
      <c r="D66" s="169">
        <v>5.9797805584385945E-2</v>
      </c>
      <c r="E66" s="169">
        <v>0</v>
      </c>
      <c r="F66" s="169">
        <v>1.979029132650207E-2</v>
      </c>
      <c r="G66" s="169">
        <v>4.1167649260088418E-3</v>
      </c>
      <c r="H66" s="169">
        <v>0.34896450573626525</v>
      </c>
      <c r="I66" s="170">
        <v>0</v>
      </c>
    </row>
    <row r="67" spans="1:9" x14ac:dyDescent="0.25">
      <c r="A67" s="174" t="s">
        <v>185</v>
      </c>
      <c r="B67" s="169">
        <v>0.47474586272675562</v>
      </c>
      <c r="C67" s="169">
        <v>0.12727677931157491</v>
      </c>
      <c r="D67" s="169">
        <v>0.11652854438101892</v>
      </c>
      <c r="E67" s="169">
        <v>0</v>
      </c>
      <c r="F67" s="169">
        <v>5.3556652951222425E-3</v>
      </c>
      <c r="G67" s="169">
        <v>1.189956237414326E-2</v>
      </c>
      <c r="H67" s="169">
        <v>0.26419358591138453</v>
      </c>
      <c r="I67" s="170">
        <v>0</v>
      </c>
    </row>
    <row r="68" spans="1:9" x14ac:dyDescent="0.25">
      <c r="A68" s="174" t="s">
        <v>186</v>
      </c>
      <c r="B68" s="169">
        <v>5.6748832442941432E-4</v>
      </c>
      <c r="C68" s="169">
        <v>0.89576596751697279</v>
      </c>
      <c r="D68" s="169">
        <v>2.3545196787183875E-5</v>
      </c>
      <c r="E68" s="169">
        <v>0</v>
      </c>
      <c r="F68" s="169">
        <v>2.6673288474728621E-2</v>
      </c>
      <c r="G68" s="169">
        <v>6.6594717124742839E-2</v>
      </c>
      <c r="H68" s="169">
        <v>1.037499336233662E-2</v>
      </c>
      <c r="I68" s="170">
        <v>0</v>
      </c>
    </row>
    <row r="69" spans="1:9" x14ac:dyDescent="0.25">
      <c r="A69" s="174" t="s">
        <v>187</v>
      </c>
      <c r="B69" s="169">
        <v>4.3365399377612822E-3</v>
      </c>
      <c r="C69" s="169">
        <v>0.94535104055253583</v>
      </c>
      <c r="D69" s="169">
        <v>0</v>
      </c>
      <c r="E69" s="169">
        <v>0</v>
      </c>
      <c r="F69" s="169">
        <v>4.5994982022794915E-2</v>
      </c>
      <c r="G69" s="169">
        <v>4.3174374868359712E-3</v>
      </c>
      <c r="H69" s="169">
        <v>0</v>
      </c>
      <c r="I69" s="170">
        <v>0</v>
      </c>
    </row>
    <row r="70" spans="1:9" x14ac:dyDescent="0.25">
      <c r="A70" s="174" t="s">
        <v>188</v>
      </c>
      <c r="B70" s="169">
        <v>1.2935218445478994E-3</v>
      </c>
      <c r="C70" s="169">
        <v>5.4826189227024084E-2</v>
      </c>
      <c r="D70" s="169">
        <v>0</v>
      </c>
      <c r="E70" s="169">
        <v>0.87023237074804594</v>
      </c>
      <c r="F70" s="169">
        <v>5.3804862280086359E-2</v>
      </c>
      <c r="G70" s="169">
        <v>1.9843055900156073E-2</v>
      </c>
      <c r="H70" s="169">
        <v>0</v>
      </c>
      <c r="I70" s="170">
        <v>0</v>
      </c>
    </row>
    <row r="71" spans="1:9" x14ac:dyDescent="0.25">
      <c r="A71" s="174" t="s">
        <v>189</v>
      </c>
      <c r="B71" s="169">
        <v>0.86674974625952017</v>
      </c>
      <c r="C71" s="169">
        <v>6.0356018561697297E-2</v>
      </c>
      <c r="D71" s="169">
        <v>1.7122295936646176E-2</v>
      </c>
      <c r="E71" s="169">
        <v>0</v>
      </c>
      <c r="F71" s="169">
        <v>2.2362760681837179E-3</v>
      </c>
      <c r="G71" s="169">
        <v>1.3567230563034647E-3</v>
      </c>
      <c r="H71" s="169">
        <v>5.2178940117648301E-2</v>
      </c>
      <c r="I71" s="170">
        <v>0</v>
      </c>
    </row>
    <row r="72" spans="1:9" x14ac:dyDescent="0.25">
      <c r="A72" s="174" t="s">
        <v>190</v>
      </c>
      <c r="B72" s="169">
        <v>0.36316136994594572</v>
      </c>
      <c r="C72" s="169">
        <v>0.20416926248088849</v>
      </c>
      <c r="D72" s="169">
        <v>5.9797805584385945E-2</v>
      </c>
      <c r="E72" s="169">
        <v>0</v>
      </c>
      <c r="F72" s="169">
        <v>1.979029132650207E-2</v>
      </c>
      <c r="G72" s="169">
        <v>4.1167649260088418E-3</v>
      </c>
      <c r="H72" s="169">
        <v>0.34896450573626525</v>
      </c>
      <c r="I72" s="170">
        <v>0</v>
      </c>
    </row>
    <row r="73" spans="1:9" x14ac:dyDescent="0.25">
      <c r="A73" s="174" t="s">
        <v>191</v>
      </c>
      <c r="B73" s="169">
        <v>0.31435697810224023</v>
      </c>
      <c r="C73" s="169">
        <v>0.10173734035202048</v>
      </c>
      <c r="D73" s="169">
        <v>5.9404092153207765E-2</v>
      </c>
      <c r="E73" s="169">
        <v>7.4595500524216509E-3</v>
      </c>
      <c r="F73" s="169">
        <v>1.9464826821439119E-2</v>
      </c>
      <c r="G73" s="169">
        <v>9.7057129377383269E-2</v>
      </c>
      <c r="H73" s="169">
        <v>0.40052008314128701</v>
      </c>
      <c r="I73" s="170">
        <v>0</v>
      </c>
    </row>
    <row r="74" spans="1:9" x14ac:dyDescent="0.25">
      <c r="A74" s="174" t="s">
        <v>192</v>
      </c>
      <c r="B74" s="169">
        <v>0.44222366940599583</v>
      </c>
      <c r="C74" s="169">
        <v>0.16941829741559455</v>
      </c>
      <c r="D74" s="169">
        <v>9.1369215766276574E-2</v>
      </c>
      <c r="E74" s="169">
        <v>0.10266522587994778</v>
      </c>
      <c r="F74" s="169">
        <v>2.6171810779288322E-2</v>
      </c>
      <c r="G74" s="169">
        <v>1.220972444785718E-2</v>
      </c>
      <c r="H74" s="169">
        <v>0.15594205630503971</v>
      </c>
      <c r="I74" s="170">
        <v>0</v>
      </c>
    </row>
    <row r="75" spans="1:9" x14ac:dyDescent="0.25">
      <c r="A75" s="174" t="s">
        <v>193</v>
      </c>
      <c r="B75" s="169">
        <v>0.41876111192898613</v>
      </c>
      <c r="C75" s="169">
        <v>7.1756646099862306E-2</v>
      </c>
      <c r="D75" s="169">
        <v>0.21865106597471426</v>
      </c>
      <c r="E75" s="169">
        <v>2.0121765596729579E-2</v>
      </c>
      <c r="F75" s="169">
        <v>2.0272831108796891E-3</v>
      </c>
      <c r="G75" s="169">
        <v>4.6973825385427711E-3</v>
      </c>
      <c r="H75" s="169">
        <v>0.26398474475028511</v>
      </c>
      <c r="I75" s="170">
        <v>0</v>
      </c>
    </row>
    <row r="76" spans="1:9" x14ac:dyDescent="0.25">
      <c r="A76" s="174" t="s">
        <v>194</v>
      </c>
      <c r="B76" s="169">
        <v>0.97391082977236176</v>
      </c>
      <c r="C76" s="169">
        <v>0</v>
      </c>
      <c r="D76" s="169">
        <v>2.5056049126254105E-2</v>
      </c>
      <c r="E76" s="169">
        <v>0</v>
      </c>
      <c r="F76" s="169">
        <v>0</v>
      </c>
      <c r="G76" s="169">
        <v>1.0331211013827289E-3</v>
      </c>
      <c r="H76" s="169">
        <v>0</v>
      </c>
      <c r="I76" s="170">
        <v>0</v>
      </c>
    </row>
    <row r="77" spans="1:9" x14ac:dyDescent="0.25">
      <c r="A77" s="174" t="s">
        <v>195</v>
      </c>
      <c r="B77" s="169">
        <v>0.99316684980551972</v>
      </c>
      <c r="C77" s="169">
        <v>0</v>
      </c>
      <c r="D77" s="169">
        <v>3.632165241817472E-3</v>
      </c>
      <c r="E77" s="169">
        <v>0</v>
      </c>
      <c r="F77" s="169">
        <v>0</v>
      </c>
      <c r="G77" s="169">
        <v>1.8395307790193619E-3</v>
      </c>
      <c r="H77" s="169">
        <v>1.3614541736397486E-3</v>
      </c>
      <c r="I77" s="170">
        <v>0</v>
      </c>
    </row>
    <row r="78" spans="1:9" x14ac:dyDescent="0.25">
      <c r="A78" s="174" t="s">
        <v>196</v>
      </c>
      <c r="B78" s="169">
        <v>0.96460176991085433</v>
      </c>
      <c r="C78" s="169">
        <v>0</v>
      </c>
      <c r="D78" s="169">
        <v>0</v>
      </c>
      <c r="E78" s="169">
        <v>0</v>
      </c>
      <c r="F78" s="169">
        <v>0</v>
      </c>
      <c r="G78" s="169">
        <v>3.5398230088471726E-2</v>
      </c>
      <c r="H78" s="169">
        <v>0</v>
      </c>
      <c r="I78" s="170">
        <v>0</v>
      </c>
    </row>
    <row r="79" spans="1:9" x14ac:dyDescent="0.25">
      <c r="A79" s="174" t="s">
        <v>197</v>
      </c>
      <c r="B79" s="169">
        <v>1.2359455905754428E-2</v>
      </c>
      <c r="C79" s="169">
        <v>0.77885737338768002</v>
      </c>
      <c r="D79" s="169">
        <v>0</v>
      </c>
      <c r="E79" s="169">
        <v>6.3432908198229249E-2</v>
      </c>
      <c r="F79" s="169">
        <v>4.3584046530079829E-2</v>
      </c>
      <c r="G79" s="169">
        <v>1.9619366351049359E-2</v>
      </c>
      <c r="H79" s="169">
        <v>8.2146849627206003E-2</v>
      </c>
      <c r="I79" s="170">
        <v>0</v>
      </c>
    </row>
    <row r="80" spans="1:9" x14ac:dyDescent="0.25">
      <c r="A80" s="174" t="s">
        <v>198</v>
      </c>
      <c r="B80" s="169">
        <v>0</v>
      </c>
      <c r="C80" s="169">
        <v>0</v>
      </c>
      <c r="D80" s="169">
        <v>0</v>
      </c>
      <c r="E80" s="169">
        <v>0</v>
      </c>
      <c r="F80" s="169">
        <v>0</v>
      </c>
      <c r="G80" s="169">
        <v>0</v>
      </c>
      <c r="H80" s="169">
        <v>0</v>
      </c>
      <c r="I80" s="170">
        <v>0</v>
      </c>
    </row>
    <row r="81" spans="1:9" x14ac:dyDescent="0.25">
      <c r="A81" s="174" t="s">
        <v>199</v>
      </c>
      <c r="B81" s="169">
        <v>0</v>
      </c>
      <c r="C81" s="169">
        <v>0</v>
      </c>
      <c r="D81" s="169">
        <v>0</v>
      </c>
      <c r="E81" s="169">
        <v>0</v>
      </c>
      <c r="F81" s="169">
        <v>0</v>
      </c>
      <c r="G81" s="169">
        <v>0</v>
      </c>
      <c r="H81" s="169">
        <v>0</v>
      </c>
      <c r="I81" s="170">
        <v>0</v>
      </c>
    </row>
    <row r="82" spans="1:9" x14ac:dyDescent="0.25">
      <c r="A82" s="174" t="s">
        <v>200</v>
      </c>
      <c r="B82" s="169">
        <v>0.69501097124801126</v>
      </c>
      <c r="C82" s="169">
        <v>6.563489690572348E-3</v>
      </c>
      <c r="D82" s="169">
        <v>0.27694717226883292</v>
      </c>
      <c r="E82" s="169">
        <v>0</v>
      </c>
      <c r="F82" s="169">
        <v>9.452090808516893E-4</v>
      </c>
      <c r="G82" s="169">
        <v>5.5312927800864548E-3</v>
      </c>
      <c r="H82" s="169">
        <v>1.500186493164501E-2</v>
      </c>
      <c r="I82" s="170">
        <v>0</v>
      </c>
    </row>
    <row r="83" spans="1:9" x14ac:dyDescent="0.25">
      <c r="A83" s="174" t="s">
        <v>201</v>
      </c>
      <c r="B83" s="169">
        <v>0.86889636932003655</v>
      </c>
      <c r="C83" s="169">
        <v>2.2241400062577164E-2</v>
      </c>
      <c r="D83" s="169">
        <v>0</v>
      </c>
      <c r="E83" s="169">
        <v>0</v>
      </c>
      <c r="F83" s="169">
        <v>5.3698178458634329E-3</v>
      </c>
      <c r="G83" s="169">
        <v>0.10349241277148713</v>
      </c>
      <c r="H83" s="169">
        <v>0</v>
      </c>
      <c r="I83" s="170">
        <v>0</v>
      </c>
    </row>
    <row r="84" spans="1:9" x14ac:dyDescent="0.25">
      <c r="A84" s="174" t="s">
        <v>202</v>
      </c>
      <c r="B84" s="169">
        <v>0.85588636443188781</v>
      </c>
      <c r="C84" s="169">
        <v>1.1365054738693373E-2</v>
      </c>
      <c r="D84" s="169">
        <v>0</v>
      </c>
      <c r="E84" s="169">
        <v>3.5030642791400025E-3</v>
      </c>
      <c r="F84" s="169">
        <v>8.3911194963685147E-3</v>
      </c>
      <c r="G84" s="169">
        <v>0.12085439705388638</v>
      </c>
      <c r="H84" s="169">
        <v>0</v>
      </c>
      <c r="I84" s="170">
        <v>0</v>
      </c>
    </row>
    <row r="85" spans="1:9" x14ac:dyDescent="0.25">
      <c r="A85" s="174" t="s">
        <v>203</v>
      </c>
      <c r="B85" s="169">
        <v>0.85118560915738561</v>
      </c>
      <c r="C85" s="169">
        <v>0</v>
      </c>
      <c r="D85" s="169">
        <v>0</v>
      </c>
      <c r="E85" s="169">
        <v>0</v>
      </c>
      <c r="F85" s="169">
        <v>1.4881439084211736E-2</v>
      </c>
      <c r="G85" s="169">
        <v>0.13393295175790562</v>
      </c>
      <c r="H85" s="169">
        <v>0</v>
      </c>
      <c r="I85" s="170">
        <v>0</v>
      </c>
    </row>
    <row r="86" spans="1:9" x14ac:dyDescent="0.25">
      <c r="A86" s="174" t="s">
        <v>204</v>
      </c>
      <c r="B86" s="169">
        <v>0</v>
      </c>
      <c r="C86" s="169">
        <v>0</v>
      </c>
      <c r="D86" s="169">
        <v>0</v>
      </c>
      <c r="E86" s="169">
        <v>0</v>
      </c>
      <c r="F86" s="169">
        <v>0</v>
      </c>
      <c r="G86" s="169">
        <v>0</v>
      </c>
      <c r="H86" s="169">
        <v>0</v>
      </c>
      <c r="I86" s="170">
        <v>0</v>
      </c>
    </row>
    <row r="87" spans="1:9" x14ac:dyDescent="0.25">
      <c r="A87" s="174" t="s">
        <v>205</v>
      </c>
      <c r="B87" s="169">
        <v>0</v>
      </c>
      <c r="C87" s="169">
        <v>0</v>
      </c>
      <c r="D87" s="169">
        <v>0</v>
      </c>
      <c r="E87" s="169">
        <v>0</v>
      </c>
      <c r="F87" s="169">
        <v>0</v>
      </c>
      <c r="G87" s="169">
        <v>0</v>
      </c>
      <c r="H87" s="169">
        <v>0</v>
      </c>
      <c r="I87" s="170">
        <v>0</v>
      </c>
    </row>
    <row r="88" spans="1:9" x14ac:dyDescent="0.25">
      <c r="A88" s="174" t="s">
        <v>206</v>
      </c>
      <c r="B88" s="169">
        <v>0.63256776416854332</v>
      </c>
      <c r="C88" s="169">
        <v>7.0131823862409917E-2</v>
      </c>
      <c r="D88" s="169">
        <v>0</v>
      </c>
      <c r="E88" s="169">
        <v>0.19297082825641351</v>
      </c>
      <c r="F88" s="169">
        <v>1.8620797575406047E-2</v>
      </c>
      <c r="G88" s="169">
        <v>8.5708786137191212E-2</v>
      </c>
      <c r="H88" s="169">
        <v>0</v>
      </c>
      <c r="I88" s="170">
        <v>0</v>
      </c>
    </row>
    <row r="89" spans="1:9" x14ac:dyDescent="0.25">
      <c r="A89" s="174" t="s">
        <v>207</v>
      </c>
      <c r="B89" s="169">
        <v>0.19335426135103859</v>
      </c>
      <c r="C89" s="169">
        <v>0.2237118336416557</v>
      </c>
      <c r="D89" s="169">
        <v>4.5367605050570742E-3</v>
      </c>
      <c r="E89" s="169">
        <v>6.6164647991426599E-4</v>
      </c>
      <c r="F89" s="169">
        <v>8.1163366620103511E-3</v>
      </c>
      <c r="G89" s="169">
        <v>5.7269312338388799E-3</v>
      </c>
      <c r="H89" s="169">
        <v>0.56389223012648193</v>
      </c>
      <c r="I89" s="170">
        <v>0</v>
      </c>
    </row>
    <row r="90" spans="1:9" x14ac:dyDescent="0.25">
      <c r="A90" s="174" t="s">
        <v>208</v>
      </c>
      <c r="B90" s="169">
        <v>0.45162231997794083</v>
      </c>
      <c r="C90" s="169">
        <v>0.16242915079042133</v>
      </c>
      <c r="D90" s="169">
        <v>0.38277027217316179</v>
      </c>
      <c r="E90" s="169">
        <v>0</v>
      </c>
      <c r="F90" s="169">
        <v>4.3265330247635472E-5</v>
      </c>
      <c r="G90" s="169">
        <v>3.1349917282243807E-3</v>
      </c>
      <c r="H90" s="169">
        <v>0</v>
      </c>
      <c r="I90" s="170">
        <v>0</v>
      </c>
    </row>
    <row r="91" spans="1:9" x14ac:dyDescent="0.25">
      <c r="A91" s="174" t="s">
        <v>209</v>
      </c>
      <c r="B91" s="168">
        <v>1</v>
      </c>
      <c r="C91" s="168">
        <v>0</v>
      </c>
      <c r="D91" s="168">
        <v>0</v>
      </c>
      <c r="E91" s="168">
        <v>0</v>
      </c>
      <c r="F91" s="168">
        <v>0</v>
      </c>
      <c r="G91" s="168">
        <v>0</v>
      </c>
      <c r="H91" s="168">
        <v>0</v>
      </c>
      <c r="I91" s="170">
        <v>0</v>
      </c>
    </row>
    <row r="92" spans="1:9" x14ac:dyDescent="0.25">
      <c r="A92" s="174" t="s">
        <v>210</v>
      </c>
      <c r="B92" s="169">
        <v>0.5544264098169156</v>
      </c>
      <c r="C92" s="169">
        <v>4.0646811550913778E-2</v>
      </c>
      <c r="D92" s="169">
        <v>0</v>
      </c>
      <c r="E92" s="169">
        <v>0.23559896432292446</v>
      </c>
      <c r="F92" s="169">
        <v>2.0986081207941692E-2</v>
      </c>
      <c r="G92" s="169">
        <v>0.14834173310125598</v>
      </c>
      <c r="H92" s="169">
        <v>0</v>
      </c>
      <c r="I92" s="170">
        <v>0</v>
      </c>
    </row>
    <row r="93" spans="1:9" x14ac:dyDescent="0.25">
      <c r="A93" s="174" t="s">
        <v>211</v>
      </c>
      <c r="B93" s="169">
        <v>0.4808028999822786</v>
      </c>
      <c r="C93" s="169">
        <v>0.11584409133865463</v>
      </c>
      <c r="D93" s="169">
        <v>0</v>
      </c>
      <c r="E93" s="169">
        <v>0.22738246370410473</v>
      </c>
      <c r="F93" s="169">
        <v>1.9142835786891823E-2</v>
      </c>
      <c r="G93" s="169">
        <v>0.15682770918801664</v>
      </c>
      <c r="H93" s="169">
        <v>0</v>
      </c>
      <c r="I93" s="170">
        <v>0</v>
      </c>
    </row>
    <row r="94" spans="1:9" x14ac:dyDescent="0.25">
      <c r="A94" s="174" t="s">
        <v>212</v>
      </c>
      <c r="B94" s="169">
        <v>3.8758151388915391E-2</v>
      </c>
      <c r="C94" s="169">
        <v>0.88441999274542615</v>
      </c>
      <c r="D94" s="169">
        <v>0</v>
      </c>
      <c r="E94" s="169">
        <v>0</v>
      </c>
      <c r="F94" s="169">
        <v>2.5086655399844979E-3</v>
      </c>
      <c r="G94" s="169">
        <v>3.0200312778988166E-3</v>
      </c>
      <c r="H94" s="169">
        <v>7.1293159047770283E-2</v>
      </c>
      <c r="I94" s="170">
        <v>0</v>
      </c>
    </row>
    <row r="95" spans="1:9" x14ac:dyDescent="0.25">
      <c r="A95" s="174" t="s">
        <v>213</v>
      </c>
      <c r="B95" s="169">
        <v>0.92499999996487847</v>
      </c>
      <c r="C95" s="169">
        <v>0</v>
      </c>
      <c r="D95" s="169">
        <v>0</v>
      </c>
      <c r="E95" s="169">
        <v>0</v>
      </c>
      <c r="F95" s="169">
        <v>7.4999999997152327E-3</v>
      </c>
      <c r="G95" s="169">
        <v>6.7499999997437082E-2</v>
      </c>
      <c r="H95" s="169">
        <v>0</v>
      </c>
      <c r="I95" s="170">
        <v>0</v>
      </c>
    </row>
    <row r="96" spans="1:9" x14ac:dyDescent="0.25">
      <c r="A96" s="174" t="s">
        <v>214</v>
      </c>
      <c r="B96" s="169">
        <v>0.89834494124017772</v>
      </c>
      <c r="C96" s="169">
        <v>3.1575596666970555E-3</v>
      </c>
      <c r="D96" s="169">
        <v>0</v>
      </c>
      <c r="E96" s="169">
        <v>1.1225118643646842E-2</v>
      </c>
      <c r="F96" s="169">
        <v>7.1287327830505572E-3</v>
      </c>
      <c r="G96" s="169">
        <v>7.4648137927219124E-2</v>
      </c>
      <c r="H96" s="169">
        <v>5.4955097392040183E-3</v>
      </c>
      <c r="I96" s="170">
        <v>0</v>
      </c>
    </row>
    <row r="97" spans="1:9" x14ac:dyDescent="0.25">
      <c r="A97" s="174" t="s">
        <v>215</v>
      </c>
      <c r="B97" s="169">
        <v>0.35515109726304578</v>
      </c>
      <c r="C97" s="169">
        <v>0.13585934370321184</v>
      </c>
      <c r="D97" s="169">
        <v>0</v>
      </c>
      <c r="E97" s="169">
        <v>0</v>
      </c>
      <c r="F97" s="169">
        <v>2.4089899786835476E-5</v>
      </c>
      <c r="G97" s="169">
        <v>2.168090980815193E-4</v>
      </c>
      <c r="H97" s="169">
        <v>0.5087486600358736</v>
      </c>
      <c r="I97" s="170">
        <v>0</v>
      </c>
    </row>
    <row r="98" spans="1:9" x14ac:dyDescent="0.25">
      <c r="A98" s="175" t="s">
        <v>216</v>
      </c>
      <c r="B98" s="168">
        <v>1</v>
      </c>
      <c r="C98" s="168">
        <v>0</v>
      </c>
      <c r="D98" s="168">
        <v>0</v>
      </c>
      <c r="E98" s="168">
        <v>0</v>
      </c>
      <c r="F98" s="168">
        <v>0</v>
      </c>
      <c r="G98" s="168">
        <v>0</v>
      </c>
      <c r="H98" s="168">
        <v>0</v>
      </c>
      <c r="I98" s="170">
        <v>0</v>
      </c>
    </row>
    <row r="99" spans="1:9" x14ac:dyDescent="0.25">
      <c r="A99" s="174" t="s">
        <v>217</v>
      </c>
      <c r="B99" s="169">
        <v>0.74131304491685812</v>
      </c>
      <c r="C99" s="169">
        <v>2.9626405085543501E-2</v>
      </c>
      <c r="D99" s="169">
        <v>0.13534336816818548</v>
      </c>
      <c r="E99" s="169">
        <v>0</v>
      </c>
      <c r="F99" s="169">
        <v>1.5313142908056129E-3</v>
      </c>
      <c r="G99" s="169">
        <v>3.9126956402815213E-3</v>
      </c>
      <c r="H99" s="169">
        <v>8.8273171898324787E-2</v>
      </c>
      <c r="I99" s="170">
        <v>0</v>
      </c>
    </row>
    <row r="100" spans="1:9" ht="15.75" thickBot="1" x14ac:dyDescent="0.3">
      <c r="A100" s="176" t="s">
        <v>218</v>
      </c>
      <c r="B100" s="166">
        <v>0.88717791638605492</v>
      </c>
      <c r="C100" s="166">
        <v>0</v>
      </c>
      <c r="D100" s="166">
        <v>2.3333485650158102E-2</v>
      </c>
      <c r="E100" s="166">
        <v>0</v>
      </c>
      <c r="F100" s="166">
        <v>1.0395559201803147E-3</v>
      </c>
      <c r="G100" s="166">
        <v>7.5486535631780524E-2</v>
      </c>
      <c r="H100" s="166">
        <v>1.2962506411805318E-2</v>
      </c>
      <c r="I100" s="167">
        <v>0</v>
      </c>
    </row>
    <row r="101" spans="1:9" x14ac:dyDescent="0.25">
      <c r="A101" s="66" t="s">
        <v>219</v>
      </c>
    </row>
  </sheetData>
  <sheetProtection algorithmName="SHA-512" hashValue="2wvglVy0x/WQIi181EnHPjSPqhh2toPscSVJWwG/BsXMuRhW6FQIWnhcSyQra+U930C2NYBWXlVjGU4/Pe+lqw==" saltValue="5kJB6AzclsiYES7tOXvecQ==" spinCount="100000" sheet="1" objects="1" scenarios="1"/>
  <mergeCells count="1">
    <mergeCell ref="A1:H1"/>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04007bd9-c0d9-4f27-a4ad-edebe3770499">
      <UserInfo>
        <DisplayName>John Nickerson</DisplayName>
        <AccountId>26</AccountId>
        <AccountType/>
      </UserInfo>
      <UserInfo>
        <DisplayName>Jonathan Remucal</DisplayName>
        <AccountId>25</AccountId>
        <AccountType/>
      </UserInfo>
    </SharedWithUsers>
    <_ip_UnifiedCompliancePolicyUIAction xmlns="http://schemas.microsoft.com/sharepoint/v3" xsi:nil="true"/>
    <_ip_UnifiedCompliancePolicyProperties xmlns="http://schemas.microsoft.com/sharepoint/v3" xsi:nil="true"/>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1A29D138E81034AB3435EFB41AC1B6A" ma:contentTypeVersion="15" ma:contentTypeDescription="Create a new document." ma:contentTypeScope="" ma:versionID="95ecdbb8ea594301dc177f5558a4efa2">
  <xsd:schema xmlns:xsd="http://www.w3.org/2001/XMLSchema" xmlns:xs="http://www.w3.org/2001/XMLSchema" xmlns:p="http://schemas.microsoft.com/office/2006/metadata/properties" xmlns:ns1="http://schemas.microsoft.com/sharepoint/v3" xmlns:ns2="04007bd9-c0d9-4f27-a4ad-edebe3770499" xmlns:ns3="9ac66888-105e-4e54-b39a-e32c984792c9" xmlns:ns4="http://schemas.microsoft.com/sharepoint/v4" targetNamespace="http://schemas.microsoft.com/office/2006/metadata/properties" ma:root="true" ma:fieldsID="de0de08b3cea0a59fb83111f5d1d8dec" ns1:_="" ns2:_="" ns3:_="" ns4:_="">
    <xsd:import namespace="http://schemas.microsoft.com/sharepoint/v3"/>
    <xsd:import namespace="04007bd9-c0d9-4f27-a4ad-edebe3770499"/>
    <xsd:import namespace="9ac66888-105e-4e54-b39a-e32c984792c9"/>
    <xsd:import namespace="http://schemas.microsoft.com/sharepoint/v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1:_ip_UnifiedCompliancePolicyProperties" minOccurs="0"/>
                <xsd:element ref="ns1:_ip_UnifiedCompliancePolicyUIAction" minOccurs="0"/>
                <xsd:element ref="ns3:MediaServiceOCR" minOccurs="0"/>
                <xsd:element ref="ns4:IconOverlay"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007bd9-c0d9-4f27-a4ad-edebe377049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c66888-105e-4e54-b39a-e32c984792c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DEFF30-9452-46F0-A435-9C18C75FA350}">
  <ds:schemaRefs>
    <ds:schemaRef ds:uri="http://schemas.microsoft.com/office/2006/documentManagement/types"/>
    <ds:schemaRef ds:uri="http://purl.org/dc/elements/1.1/"/>
    <ds:schemaRef ds:uri="http://schemas.microsoft.com/sharepoint/v3"/>
    <ds:schemaRef ds:uri="http://purl.org/dc/terms/"/>
    <ds:schemaRef ds:uri="http://schemas.microsoft.com/sharepoint/v4"/>
    <ds:schemaRef ds:uri="http://purl.org/dc/dcmitype/"/>
    <ds:schemaRef ds:uri="http://schemas.microsoft.com/office/infopath/2007/PartnerControls"/>
    <ds:schemaRef ds:uri="9ac66888-105e-4e54-b39a-e32c984792c9"/>
    <ds:schemaRef ds:uri="http://schemas.openxmlformats.org/package/2006/metadata/core-properties"/>
    <ds:schemaRef ds:uri="04007bd9-c0d9-4f27-a4ad-edebe377049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4A07C57-69E6-4DF2-B336-A34D0C314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007bd9-c0d9-4f27-a4ad-edebe3770499"/>
    <ds:schemaRef ds:uri="9ac66888-105e-4e54-b39a-e32c984792c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EBCF01-0081-4228-8456-F00A53A97A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vt:lpstr>
      <vt:lpstr>FMU Calc_Worksheet</vt:lpstr>
      <vt:lpstr>HWP Tool</vt:lpstr>
      <vt:lpstr>I. Data Inputs</vt:lpstr>
      <vt:lpstr>II. Carbon Storage</vt:lpstr>
      <vt:lpstr>III. Results + Conversions</vt:lpstr>
      <vt:lpstr>IV. Default WPs by Supersection</vt:lpstr>
      <vt:lpstr>Version</vt:lpstr>
    </vt:vector>
  </TitlesOfParts>
  <Manager/>
  <Company>Climate Action Reserve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Z. Lee</dc:creator>
  <cp:keywords/>
  <dc:description/>
  <cp:lastModifiedBy>Jonathan Remucal</cp:lastModifiedBy>
  <cp:revision/>
  <dcterms:created xsi:type="dcterms:W3CDTF">2012-07-16T23:12:37Z</dcterms:created>
  <dcterms:modified xsi:type="dcterms:W3CDTF">2020-12-01T19:21:05Z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0x01010001A29D138E81034AB3435EFB41AC1B6A</vt:lpwstr>
  </property>
  <property fmtid="{D5CDD505-2E9C-101B-9397-08002B2CF9AE}" pid="3" name="Order">
    <vt:r8>100</vt:r8>
  </property>
  <property fmtid="{D5CDD505-2E9C-101B-9397-08002B2CF9AE}" pid="4" name="AuthorIds_UIVersion_28672">
    <vt:lpwstr>25</vt:lpwstr>
  </property>
</Properties>
</file>